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500"/>
  </bookViews>
  <sheets>
    <sheet name="Бланк ОПЭД норматив (доходы)" sheetId="184" r:id="rId1"/>
    <sheet name="Ярославль_отчет" sheetId="133" state="hidden" r:id="rId2"/>
    <sheet name="Лист1" sheetId="168" state="hidden" r:id="rId3"/>
    <sheet name="Летальные_1 кв 21" sheetId="167" state="hidden" r:id="rId4"/>
    <sheet name="Критерии_Летальные" sheetId="183" state="hidden" r:id="rId5"/>
    <sheet name="Сверка доходов_бухучет" sheetId="5" state="hidden" r:id="rId6"/>
    <sheet name="Сравнение 2019_2020" sheetId="152" state="hidden" r:id="rId7"/>
    <sheet name="Бригады_профили" sheetId="147" state="hidden" r:id="rId8"/>
    <sheet name="Анализ бригад" sheetId="143" state="hidden" r:id="rId9"/>
    <sheet name="Выездные" sheetId="141" state="hidden" r:id="rId10"/>
    <sheet name="январь ПЗ" sheetId="153" state="hidden" r:id="rId11"/>
    <sheet name="Бизнес_февраль" sheetId="151" state="hidden" r:id="rId12"/>
    <sheet name="февраль_ПЗ" sheetId="90" state="hidden" r:id="rId13"/>
    <sheet name="Бизнес_март_1 квартал" sheetId="156" state="hidden" r:id="rId14"/>
    <sheet name="1 квартал_ПЗ_ " sheetId="157" state="hidden" r:id="rId15"/>
    <sheet name="1 квартал_ПЗ_ анализ" sheetId="158" state="hidden" r:id="rId16"/>
    <sheet name="Бизнес_4 месяца" sheetId="162" state="hidden" r:id="rId17"/>
    <sheet name="4 мес_ПЗ_ " sheetId="163" state="hidden" r:id="rId18"/>
    <sheet name="4 мес_ПЗ_  (2)" sheetId="164" state="hidden" r:id="rId19"/>
    <sheet name="Бизнес_5 месяца " sheetId="165" state="hidden" r:id="rId20"/>
    <sheet name="5 мес_ПЗ" sheetId="166" state="hidden" r:id="rId21"/>
    <sheet name="6 мес_ПЗ " sheetId="171" state="hidden" r:id="rId22"/>
    <sheet name="6 мес_2 кв_ПЗ " sheetId="172" state="hidden" r:id="rId23"/>
    <sheet name="6 мес_2 кв_ПЗ_" sheetId="173" state="hidden" r:id="rId24"/>
    <sheet name="Бизнес_6 месяцев" sheetId="170" state="hidden" r:id="rId25"/>
    <sheet name="Бизнес_7 мес" sheetId="174" state="hidden" r:id="rId26"/>
    <sheet name="7 мес_ПЗ  " sheetId="175" state="hidden" r:id="rId27"/>
    <sheet name="8 мес_ПЗ   (2)" sheetId="181" state="hidden" r:id="rId28"/>
  </sheets>
  <definedNames>
    <definedName name="_xlnm._FilterDatabase" localSheetId="16" hidden="1">'Бизнес_4 месяца'!$B$3:$E$3</definedName>
    <definedName name="_xlnm._FilterDatabase" localSheetId="19" hidden="1">'Бизнес_5 месяца '!$B$3:$E$3</definedName>
    <definedName name="_xlnm._FilterDatabase" localSheetId="24" hidden="1">'Бизнес_6 месяцев'!$B$3:$E$3</definedName>
    <definedName name="_xlnm._FilterDatabase" localSheetId="25" hidden="1">'Бизнес_7 мес'!$B$3:$E$3</definedName>
    <definedName name="_xlnm._FilterDatabase" localSheetId="13" hidden="1">'Бизнес_март_1 квартал'!$B$3:$E$3</definedName>
    <definedName name="_xlnm._FilterDatabase" localSheetId="11" hidden="1">Бизнес_февраль!$B$3:$E$3</definedName>
    <definedName name="_xlnm._FilterDatabase" localSheetId="10" hidden="1">'январь ПЗ'!$B$3:$E$3</definedName>
    <definedName name="_xlnm.Print_Area" localSheetId="27">'8 мес_ПЗ   (2)'!$A$1:$E$46</definedName>
    <definedName name="_xlnm.Print_Area" localSheetId="16">'Бизнес_4 месяца'!$A$1:$E$45</definedName>
    <definedName name="_xlnm.Print_Area" localSheetId="19">'Бизнес_5 месяца '!$A$1:$E$45</definedName>
    <definedName name="_xlnm.Print_Area" localSheetId="24">'Бизнес_6 месяцев'!$A$1:$E$45</definedName>
    <definedName name="_xlnm.Print_Area" localSheetId="25">'Бизнес_7 мес'!$A$1:$E$45</definedName>
    <definedName name="_xlnm.Print_Area" localSheetId="13">'Бизнес_март_1 квартал'!$A$1:$E$45</definedName>
    <definedName name="_xlnm.Print_Area" localSheetId="11">Бизнес_февраль!$A$1:$E$45</definedName>
    <definedName name="_xlnm.Print_Area" localSheetId="5">'Сверка доходов_бухучет'!#REF!</definedName>
    <definedName name="_xlnm.Print_Area" localSheetId="10">'январь ПЗ'!$A$1:$E$45</definedName>
  </definedNames>
  <calcPr calcId="124519"/>
</workbook>
</file>

<file path=xl/calcChain.xml><?xml version="1.0" encoding="utf-8"?>
<calcChain xmlns="http://schemas.openxmlformats.org/spreadsheetml/2006/main">
  <c r="D8" i="184"/>
  <c r="AK43" i="5"/>
  <c r="D44" i="181"/>
  <c r="C44"/>
  <c r="D45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44"/>
  <c r="AH33" i="5"/>
  <c r="AI33" s="1"/>
  <c r="AH30"/>
  <c r="AI30" s="1"/>
  <c r="AH24"/>
  <c r="AI24"/>
  <c r="AH22"/>
  <c r="AI22" s="1"/>
  <c r="AH19"/>
  <c r="AI19"/>
  <c r="AF43"/>
  <c r="AG43"/>
  <c r="E4" i="175"/>
  <c r="H4"/>
  <c r="E5"/>
  <c r="H5"/>
  <c r="E6"/>
  <c r="H6"/>
  <c r="E7"/>
  <c r="H7"/>
  <c r="E8"/>
  <c r="H8"/>
  <c r="E9"/>
  <c r="H9"/>
  <c r="E10"/>
  <c r="H10"/>
  <c r="E11"/>
  <c r="H11"/>
  <c r="E12"/>
  <c r="H12"/>
  <c r="E13"/>
  <c r="H13"/>
  <c r="E14"/>
  <c r="H14"/>
  <c r="E15"/>
  <c r="H15"/>
  <c r="E16"/>
  <c r="H16"/>
  <c r="E17"/>
  <c r="H17"/>
  <c r="E18"/>
  <c r="H18"/>
  <c r="E19"/>
  <c r="H19"/>
  <c r="E20"/>
  <c r="H20"/>
  <c r="E21"/>
  <c r="H21"/>
  <c r="E22"/>
  <c r="H22"/>
  <c r="E23"/>
  <c r="H23"/>
  <c r="E24"/>
  <c r="H24"/>
  <c r="E25"/>
  <c r="H25"/>
  <c r="E26"/>
  <c r="H26"/>
  <c r="E27"/>
  <c r="H27"/>
  <c r="E28"/>
  <c r="H28"/>
  <c r="E29"/>
  <c r="H29"/>
  <c r="E30"/>
  <c r="H30"/>
  <c r="E31"/>
  <c r="H31"/>
  <c r="E32"/>
  <c r="H32"/>
  <c r="E33"/>
  <c r="H33"/>
  <c r="E34"/>
  <c r="H34"/>
  <c r="E35"/>
  <c r="H35"/>
  <c r="E36"/>
  <c r="H36"/>
  <c r="E37"/>
  <c r="H37"/>
  <c r="E38"/>
  <c r="H38"/>
  <c r="E39"/>
  <c r="H39"/>
  <c r="E40"/>
  <c r="H40"/>
  <c r="E41"/>
  <c r="H41"/>
  <c r="E42"/>
  <c r="H42"/>
  <c r="E43"/>
  <c r="H43"/>
  <c r="C44"/>
  <c r="D44"/>
  <c r="E44"/>
  <c r="F44"/>
  <c r="G44"/>
  <c r="H44"/>
  <c r="D45"/>
  <c r="G45"/>
  <c r="E4" i="17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C44"/>
  <c r="D44"/>
  <c r="E44"/>
  <c r="D45"/>
  <c r="E4" i="170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C44"/>
  <c r="D44"/>
  <c r="E44"/>
  <c r="D45"/>
  <c r="E4" i="173"/>
  <c r="H4"/>
  <c r="E5"/>
  <c r="H5"/>
  <c r="E6"/>
  <c r="H6"/>
  <c r="E7"/>
  <c r="H7"/>
  <c r="E8"/>
  <c r="H8"/>
  <c r="E9"/>
  <c r="H9"/>
  <c r="E10"/>
  <c r="H10"/>
  <c r="E11"/>
  <c r="H11"/>
  <c r="E12"/>
  <c r="H12"/>
  <c r="E13"/>
  <c r="H13"/>
  <c r="E14"/>
  <c r="H14"/>
  <c r="E15"/>
  <c r="H15"/>
  <c r="E16"/>
  <c r="H16"/>
  <c r="E17"/>
  <c r="H17"/>
  <c r="E18"/>
  <c r="H18"/>
  <c r="E19"/>
  <c r="H19"/>
  <c r="E20"/>
  <c r="H20"/>
  <c r="E21"/>
  <c r="H21"/>
  <c r="E22"/>
  <c r="H22"/>
  <c r="E23"/>
  <c r="H23"/>
  <c r="E24"/>
  <c r="H24"/>
  <c r="E25"/>
  <c r="H25"/>
  <c r="E26"/>
  <c r="H26"/>
  <c r="E27"/>
  <c r="H27"/>
  <c r="E28"/>
  <c r="H28"/>
  <c r="E29"/>
  <c r="H29"/>
  <c r="E30"/>
  <c r="H30"/>
  <c r="E31"/>
  <c r="H31"/>
  <c r="E32"/>
  <c r="H32"/>
  <c r="E33"/>
  <c r="H33"/>
  <c r="E34"/>
  <c r="H34"/>
  <c r="E35"/>
  <c r="H35"/>
  <c r="E36"/>
  <c r="H36"/>
  <c r="E37"/>
  <c r="H37"/>
  <c r="E38"/>
  <c r="H38"/>
  <c r="E39"/>
  <c r="H39"/>
  <c r="E40"/>
  <c r="H40"/>
  <c r="E41"/>
  <c r="H41"/>
  <c r="E42"/>
  <c r="H42"/>
  <c r="E43"/>
  <c r="H43"/>
  <c r="C44"/>
  <c r="D44"/>
  <c r="E44"/>
  <c r="F44"/>
  <c r="G44"/>
  <c r="H44"/>
  <c r="G45"/>
  <c r="E4" i="172"/>
  <c r="H4"/>
  <c r="K4"/>
  <c r="E5"/>
  <c r="H5"/>
  <c r="K5"/>
  <c r="E6"/>
  <c r="H6"/>
  <c r="K6"/>
  <c r="E7"/>
  <c r="H7"/>
  <c r="K7"/>
  <c r="E8"/>
  <c r="H8"/>
  <c r="K8"/>
  <c r="E9"/>
  <c r="H9"/>
  <c r="K9"/>
  <c r="E10"/>
  <c r="H10"/>
  <c r="K10"/>
  <c r="E11"/>
  <c r="H11"/>
  <c r="K11"/>
  <c r="E12"/>
  <c r="H12"/>
  <c r="K12"/>
  <c r="E13"/>
  <c r="H13"/>
  <c r="K13"/>
  <c r="E14"/>
  <c r="H14"/>
  <c r="K14"/>
  <c r="E15"/>
  <c r="H15"/>
  <c r="K15"/>
  <c r="E16"/>
  <c r="H16"/>
  <c r="K16"/>
  <c r="E17"/>
  <c r="H17"/>
  <c r="K17"/>
  <c r="E18"/>
  <c r="H18"/>
  <c r="K18"/>
  <c r="E19"/>
  <c r="H19"/>
  <c r="K19"/>
  <c r="E20"/>
  <c r="H20"/>
  <c r="K20"/>
  <c r="E21"/>
  <c r="H21"/>
  <c r="K21"/>
  <c r="E22"/>
  <c r="H22"/>
  <c r="K22"/>
  <c r="E23"/>
  <c r="H23"/>
  <c r="K23"/>
  <c r="E24"/>
  <c r="H24"/>
  <c r="K24"/>
  <c r="E25"/>
  <c r="H25"/>
  <c r="K25"/>
  <c r="E26"/>
  <c r="H26"/>
  <c r="K26"/>
  <c r="E27"/>
  <c r="H27"/>
  <c r="K27"/>
  <c r="E28"/>
  <c r="H28"/>
  <c r="K28"/>
  <c r="E29"/>
  <c r="H29"/>
  <c r="K29"/>
  <c r="E30"/>
  <c r="H30"/>
  <c r="K30"/>
  <c r="E31"/>
  <c r="H31"/>
  <c r="K31"/>
  <c r="E32"/>
  <c r="H32"/>
  <c r="K32"/>
  <c r="E33"/>
  <c r="H33"/>
  <c r="K33"/>
  <c r="E34"/>
  <c r="H34"/>
  <c r="K34"/>
  <c r="E35"/>
  <c r="H35"/>
  <c r="K35"/>
  <c r="E36"/>
  <c r="H36"/>
  <c r="K36"/>
  <c r="E37"/>
  <c r="H37"/>
  <c r="K37"/>
  <c r="E38"/>
  <c r="H38"/>
  <c r="K38"/>
  <c r="E39"/>
  <c r="H39"/>
  <c r="K39"/>
  <c r="E40"/>
  <c r="H40"/>
  <c r="K40"/>
  <c r="E41"/>
  <c r="H41"/>
  <c r="K41"/>
  <c r="E42"/>
  <c r="H42"/>
  <c r="K42"/>
  <c r="E43"/>
  <c r="H43"/>
  <c r="K43"/>
  <c r="C44"/>
  <c r="D44"/>
  <c r="E44"/>
  <c r="F44"/>
  <c r="G44"/>
  <c r="H44"/>
  <c r="I44"/>
  <c r="J44"/>
  <c r="K44"/>
  <c r="D45"/>
  <c r="J45"/>
  <c r="E4" i="171"/>
  <c r="H4"/>
  <c r="E5"/>
  <c r="H5"/>
  <c r="E6"/>
  <c r="H6"/>
  <c r="E7"/>
  <c r="H7"/>
  <c r="E8"/>
  <c r="H8"/>
  <c r="E9"/>
  <c r="H9"/>
  <c r="E10"/>
  <c r="H10"/>
  <c r="E11"/>
  <c r="H11"/>
  <c r="E12"/>
  <c r="H12"/>
  <c r="E13"/>
  <c r="H13"/>
  <c r="E14"/>
  <c r="H14"/>
  <c r="E15"/>
  <c r="H15"/>
  <c r="E16"/>
  <c r="H16"/>
  <c r="E17"/>
  <c r="H17"/>
  <c r="E18"/>
  <c r="H18"/>
  <c r="E19"/>
  <c r="H19"/>
  <c r="E20"/>
  <c r="H20"/>
  <c r="E21"/>
  <c r="H21"/>
  <c r="E22"/>
  <c r="H22"/>
  <c r="E23"/>
  <c r="H23"/>
  <c r="E24"/>
  <c r="H24"/>
  <c r="E25"/>
  <c r="H25"/>
  <c r="E26"/>
  <c r="H26"/>
  <c r="E27"/>
  <c r="H27"/>
  <c r="E28"/>
  <c r="H28"/>
  <c r="E29"/>
  <c r="H29"/>
  <c r="E30"/>
  <c r="H30"/>
  <c r="E31"/>
  <c r="H31"/>
  <c r="E32"/>
  <c r="H32"/>
  <c r="E33"/>
  <c r="H33"/>
  <c r="E34"/>
  <c r="H34"/>
  <c r="E35"/>
  <c r="H35"/>
  <c r="E36"/>
  <c r="H36"/>
  <c r="E37"/>
  <c r="H37"/>
  <c r="E38"/>
  <c r="H38"/>
  <c r="E39"/>
  <c r="H39"/>
  <c r="E40"/>
  <c r="H40"/>
  <c r="E41"/>
  <c r="H41"/>
  <c r="E42"/>
  <c r="H42"/>
  <c r="E43"/>
  <c r="H43"/>
  <c r="C44"/>
  <c r="D44"/>
  <c r="E44"/>
  <c r="F44"/>
  <c r="G44"/>
  <c r="H44"/>
  <c r="D45"/>
  <c r="G45"/>
  <c r="E4" i="166"/>
  <c r="H4"/>
  <c r="E5"/>
  <c r="H5"/>
  <c r="E6"/>
  <c r="H6"/>
  <c r="E7"/>
  <c r="H7"/>
  <c r="E8"/>
  <c r="H8"/>
  <c r="E9"/>
  <c r="H9"/>
  <c r="E10"/>
  <c r="H10"/>
  <c r="E11"/>
  <c r="H11"/>
  <c r="E12"/>
  <c r="H12"/>
  <c r="E13"/>
  <c r="H13"/>
  <c r="E14"/>
  <c r="H14"/>
  <c r="E15"/>
  <c r="H15"/>
  <c r="E16"/>
  <c r="H16"/>
  <c r="E17"/>
  <c r="H17"/>
  <c r="E18"/>
  <c r="H18"/>
  <c r="E19"/>
  <c r="H19"/>
  <c r="E20"/>
  <c r="H20"/>
  <c r="E21"/>
  <c r="H21"/>
  <c r="E22"/>
  <c r="H22"/>
  <c r="E23"/>
  <c r="H23"/>
  <c r="E24"/>
  <c r="H24"/>
  <c r="E25"/>
  <c r="H25"/>
  <c r="E26"/>
  <c r="H26"/>
  <c r="E27"/>
  <c r="H27"/>
  <c r="E28"/>
  <c r="H28"/>
  <c r="E29"/>
  <c r="H29"/>
  <c r="E30"/>
  <c r="H30"/>
  <c r="E31"/>
  <c r="H31"/>
  <c r="E32"/>
  <c r="H32"/>
  <c r="E33"/>
  <c r="H33"/>
  <c r="E34"/>
  <c r="H34"/>
  <c r="E35"/>
  <c r="H35"/>
  <c r="E36"/>
  <c r="H36"/>
  <c r="E37"/>
  <c r="H37"/>
  <c r="E38"/>
  <c r="H38"/>
  <c r="E39"/>
  <c r="H39"/>
  <c r="E40"/>
  <c r="H40"/>
  <c r="E41"/>
  <c r="H41"/>
  <c r="E42"/>
  <c r="H42"/>
  <c r="E43"/>
  <c r="H43"/>
  <c r="C44"/>
  <c r="D44"/>
  <c r="E44"/>
  <c r="F44"/>
  <c r="G44"/>
  <c r="H44"/>
  <c r="D45"/>
  <c r="G45"/>
  <c r="E4" i="16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C44"/>
  <c r="D44"/>
  <c r="E44"/>
  <c r="D45"/>
  <c r="E4" i="164"/>
  <c r="H4"/>
  <c r="E5"/>
  <c r="H5"/>
  <c r="E6"/>
  <c r="H6"/>
  <c r="E7"/>
  <c r="H7"/>
  <c r="E8"/>
  <c r="H8"/>
  <c r="E9"/>
  <c r="H9"/>
  <c r="E10"/>
  <c r="H10"/>
  <c r="E11"/>
  <c r="H11"/>
  <c r="E12"/>
  <c r="H12"/>
  <c r="E13"/>
  <c r="H13"/>
  <c r="E14"/>
  <c r="H14"/>
  <c r="E15"/>
  <c r="H15"/>
  <c r="E16"/>
  <c r="H16"/>
  <c r="E17"/>
  <c r="H17"/>
  <c r="E18"/>
  <c r="H18"/>
  <c r="E19"/>
  <c r="H19"/>
  <c r="E20"/>
  <c r="H20"/>
  <c r="E21"/>
  <c r="H21"/>
  <c r="E22"/>
  <c r="H22"/>
  <c r="E23"/>
  <c r="H23"/>
  <c r="E24"/>
  <c r="H24"/>
  <c r="E25"/>
  <c r="H25"/>
  <c r="E26"/>
  <c r="H26"/>
  <c r="E27"/>
  <c r="H27"/>
  <c r="E28"/>
  <c r="H28"/>
  <c r="E29"/>
  <c r="H29"/>
  <c r="E30"/>
  <c r="H30"/>
  <c r="E31"/>
  <c r="H31"/>
  <c r="E32"/>
  <c r="H32"/>
  <c r="E33"/>
  <c r="H33"/>
  <c r="E34"/>
  <c r="H34"/>
  <c r="E35"/>
  <c r="H35"/>
  <c r="E36"/>
  <c r="H36"/>
  <c r="E37"/>
  <c r="H37"/>
  <c r="E38"/>
  <c r="H38"/>
  <c r="E39"/>
  <c r="H39"/>
  <c r="E40"/>
  <c r="H40"/>
  <c r="E41"/>
  <c r="H41"/>
  <c r="E42"/>
  <c r="H42"/>
  <c r="E43"/>
  <c r="H43"/>
  <c r="C44"/>
  <c r="D44"/>
  <c r="E44"/>
  <c r="F44"/>
  <c r="G44"/>
  <c r="H44"/>
  <c r="D45"/>
  <c r="G45"/>
  <c r="E4" i="163"/>
  <c r="H4"/>
  <c r="E5"/>
  <c r="H5"/>
  <c r="E6"/>
  <c r="H6"/>
  <c r="E7"/>
  <c r="H7"/>
  <c r="E8"/>
  <c r="H8"/>
  <c r="E9"/>
  <c r="H9"/>
  <c r="E10"/>
  <c r="H10"/>
  <c r="E11"/>
  <c r="H11"/>
  <c r="E12"/>
  <c r="H12"/>
  <c r="E13"/>
  <c r="H13"/>
  <c r="E14"/>
  <c r="H14"/>
  <c r="E15"/>
  <c r="H15"/>
  <c r="E16"/>
  <c r="H16"/>
  <c r="E17"/>
  <c r="H17"/>
  <c r="E18"/>
  <c r="H18"/>
  <c r="E19"/>
  <c r="H19"/>
  <c r="E20"/>
  <c r="H20"/>
  <c r="E21"/>
  <c r="H21"/>
  <c r="E22"/>
  <c r="H22"/>
  <c r="E23"/>
  <c r="H23"/>
  <c r="E24"/>
  <c r="H24"/>
  <c r="E25"/>
  <c r="H25"/>
  <c r="E26"/>
  <c r="H26"/>
  <c r="E27"/>
  <c r="H27"/>
  <c r="E28"/>
  <c r="H28"/>
  <c r="E29"/>
  <c r="H29"/>
  <c r="E30"/>
  <c r="H30"/>
  <c r="E31"/>
  <c r="H31"/>
  <c r="E32"/>
  <c r="H32"/>
  <c r="E33"/>
  <c r="H33"/>
  <c r="E34"/>
  <c r="H34"/>
  <c r="E35"/>
  <c r="H35"/>
  <c r="E36"/>
  <c r="H36"/>
  <c r="E37"/>
  <c r="H37"/>
  <c r="E38"/>
  <c r="H38"/>
  <c r="E39"/>
  <c r="H39"/>
  <c r="E40"/>
  <c r="H40"/>
  <c r="E41"/>
  <c r="H41"/>
  <c r="E42"/>
  <c r="H42"/>
  <c r="E43"/>
  <c r="H43"/>
  <c r="C44"/>
  <c r="D44"/>
  <c r="E44"/>
  <c r="F44"/>
  <c r="G44"/>
  <c r="H44"/>
  <c r="D45"/>
  <c r="G45"/>
  <c r="E4" i="16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C44"/>
  <c r="D44"/>
  <c r="E44"/>
  <c r="D45"/>
  <c r="E4" i="158"/>
  <c r="H4"/>
  <c r="E5"/>
  <c r="H5"/>
  <c r="I5"/>
  <c r="E6"/>
  <c r="H6"/>
  <c r="I6"/>
  <c r="E7"/>
  <c r="H7"/>
  <c r="E8"/>
  <c r="H8"/>
  <c r="E9"/>
  <c r="H9"/>
  <c r="I9"/>
  <c r="E10"/>
  <c r="H10"/>
  <c r="I10"/>
  <c r="E11"/>
  <c r="H11"/>
  <c r="I11"/>
  <c r="E12"/>
  <c r="H12"/>
  <c r="E13"/>
  <c r="H13"/>
  <c r="E14"/>
  <c r="H14"/>
  <c r="I14"/>
  <c r="E15"/>
  <c r="H15"/>
  <c r="E16"/>
  <c r="H16"/>
  <c r="E17"/>
  <c r="H17"/>
  <c r="I17"/>
  <c r="E18"/>
  <c r="H18"/>
  <c r="I18"/>
  <c r="E19"/>
  <c r="H19"/>
  <c r="E20"/>
  <c r="H20"/>
  <c r="E21"/>
  <c r="H21"/>
  <c r="E22"/>
  <c r="H22"/>
  <c r="E23"/>
  <c r="H23"/>
  <c r="E24"/>
  <c r="H24"/>
  <c r="E25"/>
  <c r="H25"/>
  <c r="E26"/>
  <c r="H26"/>
  <c r="I26"/>
  <c r="E27"/>
  <c r="H27"/>
  <c r="I27"/>
  <c r="E28"/>
  <c r="H28"/>
  <c r="I28"/>
  <c r="E29"/>
  <c r="H29"/>
  <c r="I29"/>
  <c r="E30"/>
  <c r="H30"/>
  <c r="I30"/>
  <c r="E31"/>
  <c r="H31"/>
  <c r="L31"/>
  <c r="E32"/>
  <c r="H32"/>
  <c r="I32"/>
  <c r="E33"/>
  <c r="H33"/>
  <c r="I33"/>
  <c r="E34"/>
  <c r="H34"/>
  <c r="I34"/>
  <c r="E35"/>
  <c r="H35"/>
  <c r="I35"/>
  <c r="E36"/>
  <c r="H36"/>
  <c r="I36"/>
  <c r="E37"/>
  <c r="H37"/>
  <c r="E38"/>
  <c r="H38"/>
  <c r="I38"/>
  <c r="E39"/>
  <c r="H39"/>
  <c r="I39"/>
  <c r="E40"/>
  <c r="H40"/>
  <c r="I40"/>
  <c r="E41"/>
  <c r="H41"/>
  <c r="E42"/>
  <c r="H42"/>
  <c r="I42"/>
  <c r="E43"/>
  <c r="H43"/>
  <c r="C44"/>
  <c r="D44"/>
  <c r="E44"/>
  <c r="F44"/>
  <c r="G44"/>
  <c r="H44"/>
  <c r="I44"/>
  <c r="D45"/>
  <c r="G45"/>
  <c r="E4" i="157"/>
  <c r="H4"/>
  <c r="E5"/>
  <c r="H5"/>
  <c r="E6"/>
  <c r="H6"/>
  <c r="E7"/>
  <c r="H7"/>
  <c r="E8"/>
  <c r="H8"/>
  <c r="E9"/>
  <c r="H9"/>
  <c r="E10"/>
  <c r="H10"/>
  <c r="E11"/>
  <c r="H11"/>
  <c r="E12"/>
  <c r="H12"/>
  <c r="E13"/>
  <c r="H13"/>
  <c r="E14"/>
  <c r="H14"/>
  <c r="E15"/>
  <c r="H15"/>
  <c r="E16"/>
  <c r="H16"/>
  <c r="E17"/>
  <c r="H17"/>
  <c r="E18"/>
  <c r="H18"/>
  <c r="E19"/>
  <c r="H19"/>
  <c r="E20"/>
  <c r="H20"/>
  <c r="E21"/>
  <c r="H21"/>
  <c r="E22"/>
  <c r="H22"/>
  <c r="E23"/>
  <c r="H23"/>
  <c r="E24"/>
  <c r="H24"/>
  <c r="E25"/>
  <c r="H25"/>
  <c r="E26"/>
  <c r="H26"/>
  <c r="E27"/>
  <c r="H27"/>
  <c r="E28"/>
  <c r="H28"/>
  <c r="E29"/>
  <c r="H29"/>
  <c r="E30"/>
  <c r="H30"/>
  <c r="E31"/>
  <c r="H31"/>
  <c r="E32"/>
  <c r="H32"/>
  <c r="E33"/>
  <c r="H33"/>
  <c r="E34"/>
  <c r="H34"/>
  <c r="E35"/>
  <c r="H35"/>
  <c r="E36"/>
  <c r="H36"/>
  <c r="E37"/>
  <c r="H37"/>
  <c r="E38"/>
  <c r="H38"/>
  <c r="E39"/>
  <c r="H39"/>
  <c r="E40"/>
  <c r="H40"/>
  <c r="E41"/>
  <c r="H41"/>
  <c r="E42"/>
  <c r="H42"/>
  <c r="E43"/>
  <c r="H43"/>
  <c r="C44"/>
  <c r="D44"/>
  <c r="E44"/>
  <c r="F44"/>
  <c r="G44"/>
  <c r="H44"/>
  <c r="D45"/>
  <c r="G45"/>
  <c r="E4" i="156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C44"/>
  <c r="D44"/>
  <c r="E44"/>
  <c r="D45"/>
  <c r="E4" i="90"/>
  <c r="H4"/>
  <c r="E5"/>
  <c r="H5"/>
  <c r="E6"/>
  <c r="H6"/>
  <c r="E7"/>
  <c r="H7"/>
  <c r="E8"/>
  <c r="H8"/>
  <c r="E9"/>
  <c r="H9"/>
  <c r="E10"/>
  <c r="H10"/>
  <c r="E11"/>
  <c r="H11"/>
  <c r="E12"/>
  <c r="H12"/>
  <c r="E13"/>
  <c r="H13"/>
  <c r="E14"/>
  <c r="H14"/>
  <c r="E15"/>
  <c r="H15"/>
  <c r="E16"/>
  <c r="H16"/>
  <c r="E17"/>
  <c r="H17"/>
  <c r="E18"/>
  <c r="H18"/>
  <c r="E19"/>
  <c r="H19"/>
  <c r="E20"/>
  <c r="H20"/>
  <c r="E21"/>
  <c r="H21"/>
  <c r="E22"/>
  <c r="H22"/>
  <c r="E23"/>
  <c r="H23"/>
  <c r="E24"/>
  <c r="H24"/>
  <c r="E25"/>
  <c r="H25"/>
  <c r="E26"/>
  <c r="H26"/>
  <c r="E27"/>
  <c r="H27"/>
  <c r="E28"/>
  <c r="H28"/>
  <c r="E29"/>
  <c r="H29"/>
  <c r="E30"/>
  <c r="H30"/>
  <c r="E31"/>
  <c r="H31"/>
  <c r="E32"/>
  <c r="H32"/>
  <c r="E33"/>
  <c r="H33"/>
  <c r="E34"/>
  <c r="H34"/>
  <c r="E35"/>
  <c r="H35"/>
  <c r="E36"/>
  <c r="H36"/>
  <c r="E37"/>
  <c r="H37"/>
  <c r="E38"/>
  <c r="H38"/>
  <c r="E39"/>
  <c r="H39"/>
  <c r="E40"/>
  <c r="H40"/>
  <c r="E41"/>
  <c r="H41"/>
  <c r="E42"/>
  <c r="H42"/>
  <c r="E43"/>
  <c r="H43"/>
  <c r="C44"/>
  <c r="D44"/>
  <c r="E44"/>
  <c r="F44"/>
  <c r="G44"/>
  <c r="H44"/>
  <c r="D45"/>
  <c r="G45"/>
  <c r="E4" i="15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H40"/>
  <c r="E41"/>
  <c r="E42"/>
  <c r="E43"/>
  <c r="C44"/>
  <c r="D44"/>
  <c r="E44"/>
  <c r="D45"/>
  <c r="E4" i="15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H40"/>
  <c r="E41"/>
  <c r="E42"/>
  <c r="E43"/>
  <c r="C44"/>
  <c r="D44"/>
  <c r="E44"/>
  <c r="D45"/>
  <c r="E10" i="141"/>
  <c r="F10"/>
  <c r="G10"/>
  <c r="J10"/>
  <c r="K10"/>
  <c r="L10"/>
  <c r="E13"/>
  <c r="F13"/>
  <c r="G13"/>
  <c r="J13"/>
  <c r="K13"/>
  <c r="L13"/>
  <c r="E17"/>
  <c r="F17"/>
  <c r="G17"/>
  <c r="J17"/>
  <c r="K17"/>
  <c r="E21"/>
  <c r="F21"/>
  <c r="G21"/>
  <c r="E24"/>
  <c r="F24"/>
  <c r="G24"/>
  <c r="J24"/>
  <c r="K24"/>
  <c r="E36"/>
  <c r="F36"/>
  <c r="G36"/>
  <c r="I36"/>
  <c r="J36"/>
  <c r="K36"/>
  <c r="L36"/>
  <c r="E39"/>
  <c r="F39"/>
  <c r="G39"/>
  <c r="J39"/>
  <c r="K39"/>
  <c r="L39"/>
  <c r="E42"/>
  <c r="F42"/>
  <c r="G42"/>
  <c r="J42"/>
  <c r="K42"/>
  <c r="L42"/>
  <c r="E48"/>
  <c r="F48"/>
  <c r="G48"/>
  <c r="J48"/>
  <c r="K48"/>
  <c r="F53"/>
  <c r="G53"/>
  <c r="E60"/>
  <c r="F60"/>
  <c r="G60"/>
  <c r="J60"/>
  <c r="K60"/>
  <c r="E63"/>
  <c r="F63"/>
  <c r="G63"/>
  <c r="J63"/>
  <c r="K63"/>
  <c r="N64"/>
  <c r="E69"/>
  <c r="F69"/>
  <c r="G69"/>
  <c r="J69"/>
  <c r="K69"/>
  <c r="L69"/>
  <c r="E74"/>
  <c r="F74"/>
  <c r="G74"/>
  <c r="J74"/>
  <c r="K74"/>
  <c r="F78"/>
  <c r="G78"/>
  <c r="J78"/>
  <c r="K78"/>
  <c r="E81"/>
  <c r="F81"/>
  <c r="G81"/>
  <c r="J81"/>
  <c r="K81"/>
  <c r="E86"/>
  <c r="F86"/>
  <c r="G86"/>
  <c r="J86"/>
  <c r="K86"/>
  <c r="L86"/>
  <c r="N86"/>
  <c r="O86"/>
  <c r="P86"/>
  <c r="E95"/>
  <c r="E102"/>
  <c r="F102"/>
  <c r="G102"/>
  <c r="H102"/>
  <c r="I102"/>
  <c r="J102"/>
  <c r="K102"/>
  <c r="E106"/>
  <c r="F106"/>
  <c r="G106"/>
  <c r="J106"/>
  <c r="K106"/>
  <c r="E114"/>
  <c r="F114"/>
  <c r="G114"/>
  <c r="H114"/>
  <c r="I114"/>
  <c r="J114"/>
  <c r="K114"/>
  <c r="E117"/>
  <c r="F117"/>
  <c r="G117"/>
  <c r="L117"/>
  <c r="E118"/>
  <c r="F118"/>
  <c r="G118"/>
  <c r="I118"/>
  <c r="J118"/>
  <c r="K118"/>
  <c r="K11" i="143"/>
  <c r="F38"/>
  <c r="G38"/>
  <c r="H38"/>
  <c r="G41"/>
  <c r="H4" i="147"/>
  <c r="H7"/>
  <c r="H8"/>
  <c r="H9"/>
  <c r="H15"/>
  <c r="D17"/>
  <c r="F17"/>
  <c r="G17"/>
  <c r="D35"/>
  <c r="F35"/>
  <c r="G35"/>
  <c r="D37"/>
  <c r="F37"/>
  <c r="G37"/>
  <c r="D56"/>
  <c r="F56"/>
  <c r="G56"/>
  <c r="D64"/>
  <c r="F64"/>
  <c r="G64"/>
  <c r="D68"/>
  <c r="F68"/>
  <c r="G68"/>
  <c r="D80"/>
  <c r="F80"/>
  <c r="G80"/>
  <c r="D84"/>
  <c r="F84"/>
  <c r="G84"/>
  <c r="D88"/>
  <c r="F88"/>
  <c r="G88"/>
  <c r="D91"/>
  <c r="F91"/>
  <c r="I6" i="152"/>
  <c r="N6"/>
  <c r="R6"/>
  <c r="U6"/>
  <c r="X6"/>
  <c r="Y6"/>
  <c r="Z6"/>
  <c r="AF6"/>
  <c r="AH6"/>
  <c r="AI6"/>
  <c r="AL6"/>
  <c r="I7"/>
  <c r="N7"/>
  <c r="R7"/>
  <c r="U7"/>
  <c r="X7"/>
  <c r="Y7"/>
  <c r="Z7"/>
  <c r="AF7"/>
  <c r="AH7"/>
  <c r="AI7"/>
  <c r="AL7"/>
  <c r="I8"/>
  <c r="N8"/>
  <c r="R8"/>
  <c r="U8"/>
  <c r="X8"/>
  <c r="Y8"/>
  <c r="Z8"/>
  <c r="AF8"/>
  <c r="AH8"/>
  <c r="AI8"/>
  <c r="AL8"/>
  <c r="I9"/>
  <c r="N9"/>
  <c r="R9"/>
  <c r="U9"/>
  <c r="X9"/>
  <c r="Y9"/>
  <c r="Z9"/>
  <c r="AF9"/>
  <c r="AH9"/>
  <c r="AI9"/>
  <c r="AL9"/>
  <c r="I10"/>
  <c r="N10"/>
  <c r="R10"/>
  <c r="U10"/>
  <c r="X10"/>
  <c r="Y10"/>
  <c r="Z10"/>
  <c r="AF10"/>
  <c r="AH10"/>
  <c r="AI10"/>
  <c r="AL10"/>
  <c r="I11"/>
  <c r="N11"/>
  <c r="R11"/>
  <c r="U11"/>
  <c r="X11"/>
  <c r="Y11"/>
  <c r="Z11"/>
  <c r="AF11"/>
  <c r="AH11"/>
  <c r="AI11"/>
  <c r="AL11"/>
  <c r="I12"/>
  <c r="N12"/>
  <c r="R12"/>
  <c r="U12"/>
  <c r="X12"/>
  <c r="Y12"/>
  <c r="Z12"/>
  <c r="AF12"/>
  <c r="AH12"/>
  <c r="AI12"/>
  <c r="AL12"/>
  <c r="I13"/>
  <c r="N13"/>
  <c r="R13"/>
  <c r="U13"/>
  <c r="X13"/>
  <c r="Y13"/>
  <c r="Z13"/>
  <c r="AF13"/>
  <c r="AH13"/>
  <c r="AI13"/>
  <c r="AL13"/>
  <c r="I14"/>
  <c r="N14"/>
  <c r="R14"/>
  <c r="U14"/>
  <c r="X14"/>
  <c r="Y14"/>
  <c r="Z14"/>
  <c r="AF14"/>
  <c r="AH14"/>
  <c r="AI14"/>
  <c r="AL14"/>
  <c r="I15"/>
  <c r="N15"/>
  <c r="R15"/>
  <c r="U15"/>
  <c r="X15"/>
  <c r="Y15"/>
  <c r="Z15"/>
  <c r="AF15"/>
  <c r="AH15"/>
  <c r="AI15"/>
  <c r="AL15"/>
  <c r="I16"/>
  <c r="N16"/>
  <c r="R16"/>
  <c r="U16"/>
  <c r="X16"/>
  <c r="Y16"/>
  <c r="Z16"/>
  <c r="AF16"/>
  <c r="AH16"/>
  <c r="AI16"/>
  <c r="AL16"/>
  <c r="I17"/>
  <c r="N17"/>
  <c r="R17"/>
  <c r="U17"/>
  <c r="X17"/>
  <c r="Y17"/>
  <c r="Z17"/>
  <c r="AF17"/>
  <c r="AH17"/>
  <c r="AI17"/>
  <c r="AL17"/>
  <c r="I18"/>
  <c r="N18"/>
  <c r="R18"/>
  <c r="U18"/>
  <c r="X18"/>
  <c r="Y18"/>
  <c r="Z18"/>
  <c r="AF18"/>
  <c r="AH18"/>
  <c r="AI18"/>
  <c r="AL18"/>
  <c r="I19"/>
  <c r="N19"/>
  <c r="R19"/>
  <c r="U19"/>
  <c r="X19"/>
  <c r="Y19"/>
  <c r="Z19"/>
  <c r="AF19"/>
  <c r="AH19"/>
  <c r="AI19"/>
  <c r="AL19"/>
  <c r="I20"/>
  <c r="N20"/>
  <c r="R20"/>
  <c r="U20"/>
  <c r="X20"/>
  <c r="Y20"/>
  <c r="Z20"/>
  <c r="AF20"/>
  <c r="AH20"/>
  <c r="AI20"/>
  <c r="AL20"/>
  <c r="I21"/>
  <c r="N21"/>
  <c r="R21"/>
  <c r="U21"/>
  <c r="X21"/>
  <c r="Y21"/>
  <c r="Z21"/>
  <c r="AF21"/>
  <c r="AH21"/>
  <c r="AI21"/>
  <c r="AL21"/>
  <c r="I22"/>
  <c r="N22"/>
  <c r="R22"/>
  <c r="U22"/>
  <c r="X22"/>
  <c r="Y22"/>
  <c r="Z22"/>
  <c r="AF22"/>
  <c r="AH22"/>
  <c r="AI22"/>
  <c r="AL22"/>
  <c r="I23"/>
  <c r="N23"/>
  <c r="R23"/>
  <c r="U23"/>
  <c r="X23"/>
  <c r="Y23"/>
  <c r="Z23"/>
  <c r="AF23"/>
  <c r="AH23"/>
  <c r="AI23"/>
  <c r="AL23"/>
  <c r="I24"/>
  <c r="N24"/>
  <c r="R24"/>
  <c r="U24"/>
  <c r="X24"/>
  <c r="Y24"/>
  <c r="Z24"/>
  <c r="AF24"/>
  <c r="AH24"/>
  <c r="AI24"/>
  <c r="AL24"/>
  <c r="I25"/>
  <c r="N25"/>
  <c r="R25"/>
  <c r="U25"/>
  <c r="X25"/>
  <c r="Y25"/>
  <c r="Z25"/>
  <c r="AF25"/>
  <c r="AH25"/>
  <c r="AI25"/>
  <c r="AL25"/>
  <c r="I26"/>
  <c r="N26"/>
  <c r="R26"/>
  <c r="U26"/>
  <c r="X26"/>
  <c r="Y26"/>
  <c r="Z26"/>
  <c r="AF26"/>
  <c r="AH26"/>
  <c r="AI26"/>
  <c r="AL26"/>
  <c r="I27"/>
  <c r="N27"/>
  <c r="R27"/>
  <c r="U27"/>
  <c r="X27"/>
  <c r="Y27"/>
  <c r="Z27"/>
  <c r="AF27"/>
  <c r="AH27"/>
  <c r="AI27"/>
  <c r="AL27"/>
  <c r="I28"/>
  <c r="N28"/>
  <c r="R28"/>
  <c r="U28"/>
  <c r="X28"/>
  <c r="Y28"/>
  <c r="Z28"/>
  <c r="AF28"/>
  <c r="AH28"/>
  <c r="AI28"/>
  <c r="AL28"/>
  <c r="I29"/>
  <c r="N29"/>
  <c r="R29"/>
  <c r="U29"/>
  <c r="X29"/>
  <c r="Y29"/>
  <c r="Z29"/>
  <c r="AF29"/>
  <c r="AH29"/>
  <c r="AI29"/>
  <c r="AL29"/>
  <c r="I30"/>
  <c r="N30"/>
  <c r="R30"/>
  <c r="U30"/>
  <c r="X30"/>
  <c r="Y30"/>
  <c r="Z30"/>
  <c r="AF30"/>
  <c r="AH30"/>
  <c r="AI30"/>
  <c r="AL30"/>
  <c r="I31"/>
  <c r="N31"/>
  <c r="R31"/>
  <c r="U31"/>
  <c r="X31"/>
  <c r="Y31"/>
  <c r="Z31"/>
  <c r="AF31"/>
  <c r="AH31"/>
  <c r="AI31"/>
  <c r="AL31"/>
  <c r="I32"/>
  <c r="N32"/>
  <c r="R32"/>
  <c r="U32"/>
  <c r="X32"/>
  <c r="Y32"/>
  <c r="Z32"/>
  <c r="AF32"/>
  <c r="AH32"/>
  <c r="AI32"/>
  <c r="AL32"/>
  <c r="I33"/>
  <c r="N33"/>
  <c r="R33"/>
  <c r="U33"/>
  <c r="X33"/>
  <c r="Y33"/>
  <c r="Z33"/>
  <c r="AF33"/>
  <c r="AH33"/>
  <c r="AI33"/>
  <c r="AL33"/>
  <c r="I34"/>
  <c r="N34"/>
  <c r="R34"/>
  <c r="U34"/>
  <c r="X34"/>
  <c r="Y34"/>
  <c r="Z34"/>
  <c r="AF34"/>
  <c r="AH34"/>
  <c r="AI34"/>
  <c r="AL34"/>
  <c r="I35"/>
  <c r="N35"/>
  <c r="R35"/>
  <c r="U35"/>
  <c r="X35"/>
  <c r="Y35"/>
  <c r="Z35"/>
  <c r="AF35"/>
  <c r="AH35"/>
  <c r="AI35"/>
  <c r="AL35"/>
  <c r="I36"/>
  <c r="N36"/>
  <c r="R36"/>
  <c r="U36"/>
  <c r="X36"/>
  <c r="Y36"/>
  <c r="Z36"/>
  <c r="AF36"/>
  <c r="AH36"/>
  <c r="AI36"/>
  <c r="AL36"/>
  <c r="I37"/>
  <c r="N37"/>
  <c r="R37"/>
  <c r="U37"/>
  <c r="X37"/>
  <c r="Y37"/>
  <c r="Z37"/>
  <c r="AF37"/>
  <c r="AH37"/>
  <c r="AI37"/>
  <c r="AL37"/>
  <c r="I38"/>
  <c r="N38"/>
  <c r="R38"/>
  <c r="U38"/>
  <c r="X38"/>
  <c r="Y38"/>
  <c r="Z38"/>
  <c r="AF38"/>
  <c r="AH38"/>
  <c r="AI38"/>
  <c r="AL38"/>
  <c r="I39"/>
  <c r="N39"/>
  <c r="R39"/>
  <c r="U39"/>
  <c r="X39"/>
  <c r="Y39"/>
  <c r="Z39"/>
  <c r="AF39"/>
  <c r="AH39"/>
  <c r="AI39"/>
  <c r="AL39"/>
  <c r="I40"/>
  <c r="N40"/>
  <c r="R40"/>
  <c r="U40"/>
  <c r="X40"/>
  <c r="Y40"/>
  <c r="Z40"/>
  <c r="AF40"/>
  <c r="AH40"/>
  <c r="AI40"/>
  <c r="AL40"/>
  <c r="I41"/>
  <c r="N41"/>
  <c r="R41"/>
  <c r="U41"/>
  <c r="X41"/>
  <c r="Y41"/>
  <c r="Z41"/>
  <c r="AF41"/>
  <c r="AH41"/>
  <c r="AI41"/>
  <c r="AL41"/>
  <c r="I42"/>
  <c r="N42"/>
  <c r="R42"/>
  <c r="U42"/>
  <c r="X42"/>
  <c r="Y42"/>
  <c r="Z42"/>
  <c r="AF42"/>
  <c r="AH42"/>
  <c r="AI42"/>
  <c r="AL42"/>
  <c r="I43"/>
  <c r="N43"/>
  <c r="R43"/>
  <c r="U43"/>
  <c r="X43"/>
  <c r="Y43"/>
  <c r="Z43"/>
  <c r="AF43"/>
  <c r="AH43"/>
  <c r="AI43"/>
  <c r="AL43"/>
  <c r="I44"/>
  <c r="N44"/>
  <c r="R44"/>
  <c r="U44"/>
  <c r="X44"/>
  <c r="Y44"/>
  <c r="Z44"/>
  <c r="AF44"/>
  <c r="AH44"/>
  <c r="AI44"/>
  <c r="AL44"/>
  <c r="I45"/>
  <c r="N45"/>
  <c r="R45"/>
  <c r="U45"/>
  <c r="X45"/>
  <c r="Y45"/>
  <c r="Z45"/>
  <c r="AF45"/>
  <c r="AH45"/>
  <c r="AI45"/>
  <c r="AL45"/>
  <c r="I46"/>
  <c r="N46"/>
  <c r="R46"/>
  <c r="U46"/>
  <c r="X46"/>
  <c r="Y46"/>
  <c r="Z46"/>
  <c r="AF46"/>
  <c r="AH46"/>
  <c r="AI46"/>
  <c r="AL46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E49"/>
  <c r="AG49"/>
  <c r="AD50"/>
  <c r="AG50"/>
  <c r="K56"/>
  <c r="L56"/>
  <c r="K57"/>
  <c r="L57"/>
  <c r="E58"/>
  <c r="F58"/>
  <c r="G58"/>
  <c r="H58"/>
  <c r="I58"/>
  <c r="J58"/>
  <c r="K58"/>
  <c r="L58"/>
  <c r="K62"/>
  <c r="L62"/>
  <c r="K63"/>
  <c r="L63"/>
  <c r="E64"/>
  <c r="F64"/>
  <c r="G64"/>
  <c r="H64"/>
  <c r="I64"/>
  <c r="J64"/>
  <c r="K64"/>
  <c r="L64"/>
  <c r="J68"/>
  <c r="J69"/>
  <c r="J72"/>
  <c r="J73"/>
  <c r="Y7" i="5"/>
  <c r="Z7"/>
  <c r="Y11"/>
  <c r="Z11" s="1"/>
  <c r="C31"/>
  <c r="E31"/>
  <c r="D43"/>
  <c r="G43"/>
  <c r="M43"/>
  <c r="Q43"/>
  <c r="U43"/>
  <c r="X43"/>
  <c r="AA43"/>
  <c r="AB43"/>
  <c r="AE43"/>
  <c r="V7"/>
  <c r="W7" s="1"/>
  <c r="N8"/>
  <c r="O8"/>
  <c r="Y8"/>
  <c r="Z8"/>
  <c r="R9"/>
  <c r="S9"/>
  <c r="V14"/>
  <c r="W14"/>
  <c r="V40"/>
  <c r="W40"/>
  <c r="N16"/>
  <c r="O16"/>
  <c r="R36"/>
  <c r="S36"/>
  <c r="N24"/>
  <c r="O24"/>
  <c r="Y24"/>
  <c r="Z24"/>
  <c r="Y26"/>
  <c r="Z26"/>
  <c r="AC26"/>
  <c r="AD26"/>
  <c r="N28"/>
  <c r="O28"/>
  <c r="AC29"/>
  <c r="AD29"/>
  <c r="V35"/>
  <c r="W35"/>
  <c r="N38"/>
  <c r="O38"/>
  <c r="R39"/>
  <c r="S39"/>
  <c r="V39"/>
  <c r="W39"/>
  <c r="N41"/>
  <c r="O41"/>
  <c r="AC41"/>
  <c r="AD41"/>
  <c r="R42"/>
  <c r="S42"/>
  <c r="AC42"/>
  <c r="AD42"/>
  <c r="G12" i="168"/>
  <c r="C14"/>
  <c r="D14"/>
  <c r="E14"/>
  <c r="F14"/>
  <c r="C17"/>
  <c r="D17"/>
  <c r="E17"/>
  <c r="F17"/>
  <c r="C19"/>
  <c r="D19"/>
  <c r="E19"/>
  <c r="F19"/>
  <c r="C20"/>
  <c r="C22"/>
  <c r="D22"/>
  <c r="E22"/>
  <c r="F22"/>
  <c r="K34"/>
  <c r="K35"/>
  <c r="K36"/>
  <c r="G8" i="133"/>
  <c r="G9"/>
  <c r="G10"/>
  <c r="G11"/>
  <c r="G12"/>
  <c r="G13"/>
  <c r="G14"/>
  <c r="G15"/>
  <c r="G19"/>
  <c r="G20"/>
  <c r="G21"/>
  <c r="G22"/>
  <c r="G23"/>
  <c r="G24"/>
  <c r="G25"/>
  <c r="G26"/>
  <c r="F43"/>
  <c r="I43"/>
  <c r="F44"/>
  <c r="I44"/>
  <c r="F45"/>
  <c r="I45"/>
  <c r="F46"/>
  <c r="I46"/>
  <c r="F47"/>
  <c r="I47"/>
  <c r="F48"/>
  <c r="I48"/>
  <c r="F49"/>
  <c r="I49"/>
  <c r="L7" i="5"/>
  <c r="R40"/>
  <c r="S40"/>
  <c r="V38"/>
  <c r="W38"/>
  <c r="AC24"/>
  <c r="AD24"/>
  <c r="V13"/>
  <c r="W13"/>
  <c r="C32"/>
  <c r="E32"/>
  <c r="H42"/>
  <c r="I42"/>
  <c r="C30"/>
  <c r="E30"/>
  <c r="H39"/>
  <c r="I39"/>
  <c r="R34"/>
  <c r="S34"/>
  <c r="N25"/>
  <c r="O25"/>
  <c r="R30"/>
  <c r="S30"/>
  <c r="R15"/>
  <c r="S15"/>
  <c r="R16"/>
  <c r="S16"/>
  <c r="R19"/>
  <c r="S19"/>
  <c r="R20"/>
  <c r="S20"/>
  <c r="N18"/>
  <c r="O18"/>
  <c r="N11"/>
  <c r="O11"/>
  <c r="AC7"/>
  <c r="AD7"/>
  <c r="AC6"/>
  <c r="AD6"/>
  <c r="R7"/>
  <c r="S7"/>
  <c r="AL22"/>
  <c r="AM22"/>
  <c r="AH41"/>
  <c r="AI41"/>
  <c r="AH7"/>
  <c r="AI7"/>
  <c r="AL19"/>
  <c r="AM19"/>
  <c r="AL7"/>
  <c r="AM7"/>
  <c r="AL26"/>
  <c r="AM26"/>
  <c r="AL16"/>
  <c r="AM16"/>
  <c r="AL17"/>
  <c r="AM17"/>
  <c r="R24"/>
  <c r="S24"/>
  <c r="Y30"/>
  <c r="Z30"/>
  <c r="N39"/>
  <c r="O39"/>
  <c r="Y25"/>
  <c r="Z25"/>
  <c r="Y16"/>
  <c r="Z16"/>
  <c r="Y6"/>
  <c r="Z6"/>
  <c r="AH42"/>
  <c r="AI42"/>
  <c r="AC16"/>
  <c r="AD16"/>
  <c r="AH16"/>
  <c r="AI16"/>
  <c r="C29"/>
  <c r="E29"/>
  <c r="Y39"/>
  <c r="R28"/>
  <c r="S28" s="1"/>
  <c r="H9"/>
  <c r="L28"/>
  <c r="R25"/>
  <c r="S25" s="1"/>
  <c r="V9"/>
  <c r="W9" s="1"/>
  <c r="H28"/>
  <c r="I28" s="1"/>
  <c r="H35"/>
  <c r="I35" s="1"/>
  <c r="H37"/>
  <c r="I37" s="1"/>
  <c r="R11"/>
  <c r="S11" s="1"/>
  <c r="V42"/>
  <c r="W42" s="1"/>
  <c r="C15"/>
  <c r="E15" s="1"/>
  <c r="C16"/>
  <c r="E16" s="1"/>
  <c r="H24"/>
  <c r="I24" s="1"/>
  <c r="H38"/>
  <c r="I38" s="1"/>
  <c r="H41"/>
  <c r="I41" s="1"/>
  <c r="C40"/>
  <c r="E40" s="1"/>
  <c r="AC8"/>
  <c r="AD8" s="1"/>
  <c r="AH6"/>
  <c r="AI6" s="1"/>
  <c r="H19"/>
  <c r="I19" s="1"/>
  <c r="H34"/>
  <c r="I34" s="1"/>
  <c r="C19"/>
  <c r="E19" s="1"/>
  <c r="AL41"/>
  <c r="AM41" s="1"/>
  <c r="R8"/>
  <c r="S8" s="1"/>
  <c r="C28"/>
  <c r="E28" s="1"/>
  <c r="C9"/>
  <c r="E9" s="1"/>
  <c r="Y9"/>
  <c r="Z9" s="1"/>
  <c r="N29"/>
  <c r="C39"/>
  <c r="E39"/>
  <c r="H29"/>
  <c r="I29"/>
  <c r="AH8"/>
  <c r="AI8"/>
  <c r="C42"/>
  <c r="E42"/>
  <c r="I9"/>
  <c r="N9"/>
  <c r="C8"/>
  <c r="E8"/>
  <c r="V36"/>
  <c r="W36"/>
  <c r="C27"/>
  <c r="E27"/>
  <c r="H15"/>
  <c r="I15"/>
  <c r="AH29"/>
  <c r="AI29"/>
  <c r="H14"/>
  <c r="I14"/>
  <c r="H32"/>
  <c r="I32"/>
  <c r="Z39"/>
  <c r="AL6"/>
  <c r="AM6" s="1"/>
  <c r="Y34"/>
  <c r="Z34" s="1"/>
  <c r="V34"/>
  <c r="W34" s="1"/>
  <c r="C22"/>
  <c r="E22" s="1"/>
  <c r="AL30"/>
  <c r="AM30" s="1"/>
  <c r="AC38"/>
  <c r="AD38" s="1"/>
  <c r="N34"/>
  <c r="O34" s="1"/>
  <c r="N40"/>
  <c r="O40" s="1"/>
  <c r="V20"/>
  <c r="W20" s="1"/>
  <c r="AL33"/>
  <c r="AM33" s="1"/>
  <c r="C24"/>
  <c r="E24" s="1"/>
  <c r="R18"/>
  <c r="S18" s="1"/>
  <c r="C17"/>
  <c r="E17" s="1"/>
  <c r="H26"/>
  <c r="I26" s="1"/>
  <c r="O9"/>
  <c r="Y13"/>
  <c r="Z13"/>
  <c r="C25"/>
  <c r="E25"/>
  <c r="R29"/>
  <c r="S29"/>
  <c r="O29"/>
  <c r="H3"/>
  <c r="I3" s="1"/>
  <c r="C26"/>
  <c r="E26" s="1"/>
  <c r="AH26"/>
  <c r="AI26" s="1"/>
  <c r="Y35"/>
  <c r="Z35" s="1"/>
  <c r="C34"/>
  <c r="E34" s="1"/>
  <c r="H13"/>
  <c r="I13" s="1"/>
  <c r="N14"/>
  <c r="O14" s="1"/>
  <c r="N15"/>
  <c r="O15" s="1"/>
  <c r="C5"/>
  <c r="E5" s="1"/>
  <c r="H6"/>
  <c r="I6" s="1"/>
  <c r="Y28"/>
  <c r="Z28"/>
  <c r="V28"/>
  <c r="W28" s="1"/>
  <c r="AL29"/>
  <c r="AM29"/>
  <c r="N26"/>
  <c r="O26" s="1"/>
  <c r="AH39"/>
  <c r="AI39"/>
  <c r="AC35"/>
  <c r="AD35" s="1"/>
  <c r="AC13"/>
  <c r="AD13"/>
  <c r="AH35"/>
  <c r="AI35" s="1"/>
  <c r="R26"/>
  <c r="S26"/>
  <c r="V26"/>
  <c r="W26" s="1"/>
  <c r="Y14"/>
  <c r="Z14"/>
  <c r="N6"/>
  <c r="O6" s="1"/>
  <c r="Y20"/>
  <c r="Z20"/>
  <c r="H5"/>
  <c r="I5" s="1"/>
  <c r="C4"/>
  <c r="E4"/>
  <c r="AC11"/>
  <c r="AD11" s="1"/>
  <c r="V19"/>
  <c r="W19"/>
  <c r="V30"/>
  <c r="W30" s="1"/>
  <c r="AL35"/>
  <c r="AM35"/>
  <c r="R38"/>
  <c r="S38" s="1"/>
  <c r="AC34"/>
  <c r="AD34"/>
  <c r="AC20"/>
  <c r="AD20" s="1"/>
  <c r="R6"/>
  <c r="S6"/>
  <c r="AC14"/>
  <c r="AD14" s="1"/>
  <c r="N5"/>
  <c r="O5"/>
  <c r="AH11"/>
  <c r="AI11" s="1"/>
  <c r="C11"/>
  <c r="E11"/>
  <c r="H17"/>
  <c r="I17" s="1"/>
  <c r="C10"/>
  <c r="E10"/>
  <c r="N37"/>
  <c r="O37" s="1"/>
  <c r="AH34"/>
  <c r="AI34"/>
  <c r="AH14"/>
  <c r="AI14" s="1"/>
  <c r="V6"/>
  <c r="W6"/>
  <c r="R5"/>
  <c r="S5" s="1"/>
  <c r="AL11"/>
  <c r="AM11"/>
  <c r="C3"/>
  <c r="E3" s="1"/>
  <c r="E43" s="1"/>
  <c r="H16"/>
  <c r="I16"/>
  <c r="N17"/>
  <c r="O17" s="1"/>
  <c r="C12"/>
  <c r="E12"/>
  <c r="H18"/>
  <c r="I18" s="1"/>
  <c r="AL34"/>
  <c r="AM34"/>
  <c r="R17"/>
  <c r="S17" s="1"/>
  <c r="Y37"/>
  <c r="Z37" s="1"/>
  <c r="AL14"/>
  <c r="AM14"/>
  <c r="H4"/>
  <c r="I4" s="1"/>
  <c r="AL39"/>
  <c r="AM39"/>
  <c r="AH38"/>
  <c r="AI38" s="1"/>
  <c r="V15"/>
  <c r="W15"/>
  <c r="H23"/>
  <c r="I23" s="1"/>
  <c r="C35"/>
  <c r="E35"/>
  <c r="N19"/>
  <c r="O19" s="1"/>
  <c r="H11"/>
  <c r="I11"/>
  <c r="C37"/>
  <c r="E37" s="1"/>
  <c r="V16"/>
  <c r="W16"/>
  <c r="C7"/>
  <c r="E7" s="1"/>
  <c r="H8"/>
  <c r="I8"/>
  <c r="C20"/>
  <c r="E20" s="1"/>
  <c r="AH13"/>
  <c r="AI13"/>
  <c r="N3"/>
  <c r="N43" s="1"/>
  <c r="H21"/>
  <c r="I21"/>
  <c r="R37"/>
  <c r="S37" s="1"/>
  <c r="Y19"/>
  <c r="Z19"/>
  <c r="H12"/>
  <c r="I12" s="1"/>
  <c r="V17"/>
  <c r="W17"/>
  <c r="H30"/>
  <c r="I30" s="1"/>
  <c r="AC30"/>
  <c r="AD30"/>
  <c r="V37"/>
  <c r="W37" s="1"/>
  <c r="N42"/>
  <c r="O42"/>
  <c r="Y40"/>
  <c r="Z40" s="1"/>
  <c r="C18"/>
  <c r="E18"/>
  <c r="H27"/>
  <c r="I27" s="1"/>
  <c r="H22"/>
  <c r="I22"/>
  <c r="C41"/>
  <c r="E41" s="1"/>
  <c r="H40"/>
  <c r="I40"/>
  <c r="C23"/>
  <c r="E23" s="1"/>
  <c r="N35"/>
  <c r="O35"/>
  <c r="H20"/>
  <c r="I20" s="1"/>
  <c r="C14"/>
  <c r="E14"/>
  <c r="AC25"/>
  <c r="AD25" s="1"/>
  <c r="AL8"/>
  <c r="AM8"/>
  <c r="AC39"/>
  <c r="AD39" s="1"/>
  <c r="H33"/>
  <c r="I33"/>
  <c r="Y42"/>
  <c r="Z42" s="1"/>
  <c r="V11"/>
  <c r="W11"/>
  <c r="V24"/>
  <c r="W24" s="1"/>
  <c r="C13"/>
  <c r="E13"/>
  <c r="Y38"/>
  <c r="Z38" s="1"/>
  <c r="R35"/>
  <c r="S35"/>
  <c r="C36"/>
  <c r="E36" s="1"/>
  <c r="H25"/>
  <c r="I25"/>
  <c r="AH20"/>
  <c r="AI20" s="1"/>
  <c r="R3"/>
  <c r="N13"/>
  <c r="O13" s="1"/>
  <c r="AL38"/>
  <c r="AM38" s="1"/>
  <c r="N4"/>
  <c r="O4" s="1"/>
  <c r="Y17"/>
  <c r="Z17" s="1"/>
  <c r="V25"/>
  <c r="W25" s="1"/>
  <c r="C38"/>
  <c r="E38" s="1"/>
  <c r="H36"/>
  <c r="I36" s="1"/>
  <c r="AC9"/>
  <c r="AD9" s="1"/>
  <c r="N32"/>
  <c r="O32" s="1"/>
  <c r="N22"/>
  <c r="O22" s="1"/>
  <c r="V8"/>
  <c r="W8"/>
  <c r="AC40"/>
  <c r="AD40" s="1"/>
  <c r="V18"/>
  <c r="W18"/>
  <c r="R14"/>
  <c r="S14" s="1"/>
  <c r="AC28"/>
  <c r="AD28"/>
  <c r="N30"/>
  <c r="O30" s="1"/>
  <c r="AC37"/>
  <c r="AD37"/>
  <c r="R41"/>
  <c r="S41" s="1"/>
  <c r="AL24"/>
  <c r="AM24"/>
  <c r="N33"/>
  <c r="O33" s="1"/>
  <c r="AH25"/>
  <c r="AI25"/>
  <c r="N20"/>
  <c r="O20" s="1"/>
  <c r="V5"/>
  <c r="W5"/>
  <c r="H7"/>
  <c r="I7" s="1"/>
  <c r="C6"/>
  <c r="E6"/>
  <c r="C21"/>
  <c r="E21" s="1"/>
  <c r="H31"/>
  <c r="I31"/>
  <c r="C33"/>
  <c r="E33" s="1"/>
  <c r="H10"/>
  <c r="I10"/>
  <c r="AL42"/>
  <c r="AM42" s="1"/>
  <c r="V29"/>
  <c r="W29"/>
  <c r="N27"/>
  <c r="O27" s="1"/>
  <c r="N12"/>
  <c r="O12"/>
  <c r="AC19"/>
  <c r="AD19" s="1"/>
  <c r="N21"/>
  <c r="O21"/>
  <c r="AL13"/>
  <c r="AM13"/>
  <c r="N23"/>
  <c r="O23" s="1"/>
  <c r="Y15"/>
  <c r="Z15"/>
  <c r="Y36"/>
  <c r="Z36" s="1"/>
  <c r="AC36"/>
  <c r="AD36"/>
  <c r="R23"/>
  <c r="S23" s="1"/>
  <c r="R33"/>
  <c r="S33"/>
  <c r="V41"/>
  <c r="W41" s="1"/>
  <c r="R22"/>
  <c r="S22"/>
  <c r="N36"/>
  <c r="O36" s="1"/>
  <c r="R4"/>
  <c r="S4"/>
  <c r="AL20"/>
  <c r="AM20"/>
  <c r="R21"/>
  <c r="S21"/>
  <c r="Y29"/>
  <c r="Z29"/>
  <c r="N31"/>
  <c r="O31"/>
  <c r="N7"/>
  <c r="O7"/>
  <c r="AL25"/>
  <c r="AM25"/>
  <c r="AH37"/>
  <c r="AI37"/>
  <c r="AH40"/>
  <c r="AI40"/>
  <c r="AH9"/>
  <c r="AI9"/>
  <c r="S3"/>
  <c r="S43"/>
  <c r="R43"/>
  <c r="Y18"/>
  <c r="Z18"/>
  <c r="R32"/>
  <c r="S32" s="1"/>
  <c r="R13"/>
  <c r="S13"/>
  <c r="AC15"/>
  <c r="AD15" s="1"/>
  <c r="R12"/>
  <c r="S12"/>
  <c r="R27"/>
  <c r="S27" s="1"/>
  <c r="N10"/>
  <c r="O10"/>
  <c r="Y5"/>
  <c r="Z5" s="1"/>
  <c r="AH28"/>
  <c r="AI28"/>
  <c r="AC17"/>
  <c r="AD17" s="1"/>
  <c r="V3"/>
  <c r="AL28"/>
  <c r="AM28"/>
  <c r="AC5"/>
  <c r="AD5"/>
  <c r="V27"/>
  <c r="W27"/>
  <c r="V22"/>
  <c r="W22"/>
  <c r="V4"/>
  <c r="W4"/>
  <c r="Y3"/>
  <c r="R10"/>
  <c r="S10"/>
  <c r="AH15"/>
  <c r="AI15" s="1"/>
  <c r="V32"/>
  <c r="W32"/>
  <c r="AC18"/>
  <c r="AD18" s="1"/>
  <c r="AL9"/>
  <c r="AM9"/>
  <c r="AL40"/>
  <c r="AM40" s="1"/>
  <c r="AH36"/>
  <c r="AI36"/>
  <c r="AH17"/>
  <c r="AI17" s="1"/>
  <c r="V23"/>
  <c r="W23"/>
  <c r="W3"/>
  <c r="W43" s="1"/>
  <c r="V43"/>
  <c r="V12"/>
  <c r="W12"/>
  <c r="AL37"/>
  <c r="AM37" s="1"/>
  <c r="R31"/>
  <c r="S31"/>
  <c r="V21"/>
  <c r="W21"/>
  <c r="Y41"/>
  <c r="Z41"/>
  <c r="V33"/>
  <c r="W33"/>
  <c r="V31"/>
  <c r="W31"/>
  <c r="Y23"/>
  <c r="Z23"/>
  <c r="AH18"/>
  <c r="AI18"/>
  <c r="Y4"/>
  <c r="Z4"/>
  <c r="AH5"/>
  <c r="AI5"/>
  <c r="Y33"/>
  <c r="Z33"/>
  <c r="Y43"/>
  <c r="Z3"/>
  <c r="Z43" s="1"/>
  <c r="Y22"/>
  <c r="Z22"/>
  <c r="AL36"/>
  <c r="AM36" s="1"/>
  <c r="AC3"/>
  <c r="AD3"/>
  <c r="AD43" s="1"/>
  <c r="Y21"/>
  <c r="Z21"/>
  <c r="Y12"/>
  <c r="Z12" s="1"/>
  <c r="Y32"/>
  <c r="Z32"/>
  <c r="AL15"/>
  <c r="AM15" s="1"/>
  <c r="V10"/>
  <c r="W10"/>
  <c r="Y27"/>
  <c r="Z27" s="1"/>
  <c r="AL5"/>
  <c r="AM5"/>
  <c r="AC21"/>
  <c r="AD21" s="1"/>
  <c r="AH3"/>
  <c r="AC22"/>
  <c r="AD22"/>
  <c r="AL18"/>
  <c r="AM18" s="1"/>
  <c r="Y31"/>
  <c r="Z31"/>
  <c r="Y10"/>
  <c r="Z10" s="1"/>
  <c r="AC32"/>
  <c r="AD32"/>
  <c r="AC33"/>
  <c r="AD33" s="1"/>
  <c r="AC23"/>
  <c r="AD23"/>
  <c r="AC4"/>
  <c r="AD4" s="1"/>
  <c r="AC27"/>
  <c r="AD27"/>
  <c r="AC12"/>
  <c r="AD12" s="1"/>
  <c r="AC43"/>
  <c r="AH27"/>
  <c r="AI27" s="1"/>
  <c r="AH4"/>
  <c r="AI4"/>
  <c r="AC31"/>
  <c r="AD31" s="1"/>
  <c r="AH23"/>
  <c r="AI23"/>
  <c r="AH32"/>
  <c r="AI32" s="1"/>
  <c r="AC10"/>
  <c r="AD10"/>
  <c r="AI3"/>
  <c r="AH43"/>
  <c r="AI43" s="1"/>
  <c r="AL3"/>
  <c r="AL43"/>
  <c r="AH12"/>
  <c r="AI12" s="1"/>
  <c r="AH21"/>
  <c r="AI21"/>
  <c r="AL12"/>
  <c r="AM12" s="1"/>
  <c r="AL21"/>
  <c r="AM21"/>
  <c r="AM3"/>
  <c r="AM43" s="1"/>
  <c r="AH10"/>
  <c r="AI10"/>
  <c r="AL27"/>
  <c r="AM27" s="1"/>
  <c r="AL32"/>
  <c r="AM32"/>
  <c r="AL23"/>
  <c r="AM23" s="1"/>
  <c r="AH31"/>
  <c r="AI31"/>
  <c r="AL4"/>
  <c r="AM4" s="1"/>
  <c r="AL31"/>
  <c r="AM31"/>
  <c r="AL10"/>
  <c r="AM10" s="1"/>
  <c r="H43"/>
  <c r="I43"/>
  <c r="O3" l="1"/>
  <c r="O43" s="1"/>
  <c r="C43"/>
</calcChain>
</file>

<file path=xl/comments1.xml><?xml version="1.0" encoding="utf-8"?>
<comments xmlns="http://schemas.openxmlformats.org/spreadsheetml/2006/main">
  <authors>
    <author>Ольга В. Салдуева</author>
  </authors>
  <commentList>
    <comment ref="F10" authorId="0">
      <text>
        <r>
          <rPr>
            <b/>
            <sz val="9"/>
            <color indexed="81"/>
            <rFont val="Tahoma"/>
            <family val="2"/>
            <charset val="204"/>
          </rPr>
          <t>Ольга В. Салдуева:</t>
        </r>
        <r>
          <rPr>
            <sz val="9"/>
            <color indexed="81"/>
            <rFont val="Tahoma"/>
            <family val="2"/>
            <charset val="204"/>
          </rPr>
          <t xml:space="preserve">
Итог за 5 мес.</t>
        </r>
      </text>
    </comment>
  </commentList>
</comments>
</file>

<file path=xl/sharedStrings.xml><?xml version="1.0" encoding="utf-8"?>
<sst xmlns="http://schemas.openxmlformats.org/spreadsheetml/2006/main" count="2189" uniqueCount="613">
  <si>
    <t>Филиал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</si>
  <si>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</si>
  <si>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</si>
  <si>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</si>
  <si>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</si>
  <si>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</si>
  <si>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</si>
  <si>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</si>
  <si>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</si>
  <si>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</si>
  <si>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Владимир</t>
  </si>
  <si>
    <t>Волгоград</t>
  </si>
  <si>
    <t>Г-Алтайск</t>
  </si>
  <si>
    <t>Когалым</t>
  </si>
  <si>
    <t>Кызыл</t>
  </si>
  <si>
    <t>Нальчик</t>
  </si>
  <si>
    <t>Н. Новгород</t>
  </si>
  <si>
    <t>Оренбург</t>
  </si>
  <si>
    <t>Рязань</t>
  </si>
  <si>
    <t>Тула</t>
  </si>
  <si>
    <t>Тюмень</t>
  </si>
  <si>
    <t>Архангельск</t>
  </si>
  <si>
    <t>Барнаул</t>
  </si>
  <si>
    <t>Башкортостан</t>
  </si>
  <si>
    <t>Биробиджан</t>
  </si>
  <si>
    <t>Бурятия</t>
  </si>
  <si>
    <t>Калининград</t>
  </si>
  <si>
    <t>Киров</t>
  </si>
  <si>
    <t>Кострома</t>
  </si>
  <si>
    <t>Краснодар</t>
  </si>
  <si>
    <t>Курган</t>
  </si>
  <si>
    <t>Липецк</t>
  </si>
  <si>
    <t>Мордовия</t>
  </si>
  <si>
    <t>Нарьян-Мар</t>
  </si>
  <si>
    <t>Омск</t>
  </si>
  <si>
    <t>Ростов</t>
  </si>
  <si>
    <t>С-Петербург</t>
  </si>
  <si>
    <t>С. Осетия</t>
  </si>
  <si>
    <t>Смоленск</t>
  </si>
  <si>
    <t>Сыктывкар</t>
  </si>
  <si>
    <t>Тверь</t>
  </si>
  <si>
    <t>Удмуртия</t>
  </si>
  <si>
    <t>Ульяновск</t>
  </si>
  <si>
    <t>Хабаровск</t>
  </si>
  <si>
    <t>Ярославль</t>
  </si>
  <si>
    <t>Столица</t>
  </si>
  <si>
    <t>МО</t>
  </si>
  <si>
    <t>Всего</t>
  </si>
  <si>
    <t>МЭЭ</t>
  </si>
  <si>
    <t>ЭКМП</t>
  </si>
  <si>
    <t>Н.Новгород</t>
  </si>
  <si>
    <t>Итого</t>
  </si>
  <si>
    <t xml:space="preserve"> </t>
  </si>
  <si>
    <t>январь-февраль</t>
  </si>
  <si>
    <t>1 квартал</t>
  </si>
  <si>
    <t>январь-апрель</t>
  </si>
  <si>
    <t>январь-май</t>
  </si>
  <si>
    <t>2 квартал</t>
  </si>
  <si>
    <t>%</t>
  </si>
  <si>
    <t>Отклонение</t>
  </si>
  <si>
    <t>Пенза</t>
  </si>
  <si>
    <t>Пермь</t>
  </si>
  <si>
    <t>Саратов</t>
  </si>
  <si>
    <t>Факт</t>
  </si>
  <si>
    <t>отклонение</t>
  </si>
  <si>
    <t>Комментарии</t>
  </si>
  <si>
    <t xml:space="preserve">   </t>
  </si>
  <si>
    <t>Якутия</t>
  </si>
  <si>
    <t>2016г</t>
  </si>
  <si>
    <t xml:space="preserve">  </t>
  </si>
  <si>
    <t>ИТОГО</t>
  </si>
  <si>
    <t>Горно-Алтайск</t>
  </si>
  <si>
    <t>Бизнес-план</t>
  </si>
  <si>
    <t>Алтай</t>
  </si>
  <si>
    <t>Санкт-Петербург+ЛО</t>
  </si>
  <si>
    <t>Саха (Якутия)</t>
  </si>
  <si>
    <t>Северная Осетия</t>
  </si>
  <si>
    <t>Москва</t>
  </si>
  <si>
    <t>Московская обл.</t>
  </si>
  <si>
    <t>Нижний Новгород</t>
  </si>
  <si>
    <t>2017г</t>
  </si>
  <si>
    <t xml:space="preserve">План </t>
  </si>
  <si>
    <t xml:space="preserve">Факт </t>
  </si>
  <si>
    <t>2018г</t>
  </si>
  <si>
    <t>Пермский край</t>
  </si>
  <si>
    <t>Республика Бурятия</t>
  </si>
  <si>
    <t>Владимирская область</t>
  </si>
  <si>
    <t>Оренбургская область</t>
  </si>
  <si>
    <t>Республика Алтай</t>
  </si>
  <si>
    <t>Краснодарский край</t>
  </si>
  <si>
    <t>Ярославская область</t>
  </si>
  <si>
    <t>Тульская область</t>
  </si>
  <si>
    <t>Саратовская область</t>
  </si>
  <si>
    <t>Ульяновская область</t>
  </si>
  <si>
    <t>Липецкая область</t>
  </si>
  <si>
    <t>Тюменская область</t>
  </si>
  <si>
    <t>Пензенская область</t>
  </si>
  <si>
    <t>Омская область</t>
  </si>
  <si>
    <t>Курганская область</t>
  </si>
  <si>
    <t>Смоленская область</t>
  </si>
  <si>
    <t>Калининградская область</t>
  </si>
  <si>
    <t>Санкт-Петербург</t>
  </si>
  <si>
    <t>Рязанская область</t>
  </si>
  <si>
    <t>Волгоградская область</t>
  </si>
  <si>
    <t>Тверская область</t>
  </si>
  <si>
    <t>Ростовская область</t>
  </si>
  <si>
    <t>Архангельская область</t>
  </si>
  <si>
    <t>Республика Саха (Якутия)</t>
  </si>
  <si>
    <t>Кировская область</t>
  </si>
  <si>
    <t>Республика Мордовия</t>
  </si>
  <si>
    <t>Республика Башкортостан</t>
  </si>
  <si>
    <t>РВД</t>
  </si>
  <si>
    <t>Примечание</t>
  </si>
  <si>
    <t>Московская область</t>
  </si>
  <si>
    <t>Бух_учет</t>
  </si>
  <si>
    <t>ОПЭД</t>
  </si>
  <si>
    <t>Дирекция по работе в Московской области</t>
  </si>
  <si>
    <t>Филиал Капитал МС-Алтай</t>
  </si>
  <si>
    <t>Филиал Капитал МС-Архангельск</t>
  </si>
  <si>
    <t>Филиал Капитал МС-Башкортостан</t>
  </si>
  <si>
    <t>Филиал Капитал МС-Биробиджан</t>
  </si>
  <si>
    <t>Филиал Капитал МС-Бурятия</t>
  </si>
  <si>
    <t>Филиал Капитал МС-Владимир</t>
  </si>
  <si>
    <t>Филиал Капитал МС-Волгоград</t>
  </si>
  <si>
    <t>Филиал Капитал МС-Горно-Алтайск</t>
  </si>
  <si>
    <t>Филиал Капитал МС-Калининград</t>
  </si>
  <si>
    <t>Филиал Капитал МС-КБР</t>
  </si>
  <si>
    <t>Филиал Капитал МС-Киров</t>
  </si>
  <si>
    <t>Филиал Капитал МС-Коми</t>
  </si>
  <si>
    <t>Филиал Капитал МС-Кострома</t>
  </si>
  <si>
    <t>Филиал Капитал МС-Краснодар</t>
  </si>
  <si>
    <t>Филиал Капитал МС-Курган</t>
  </si>
  <si>
    <t>Филиал Капитал МС-Липецк</t>
  </si>
  <si>
    <t>Филиал Капитал МС-Мордовия</t>
  </si>
  <si>
    <t>Филиал Капитал МС-Москва</t>
  </si>
  <si>
    <t>Филиал Капитал МС-Ненецкий АО</t>
  </si>
  <si>
    <t>Филиал Капитал МС-Нижний Новгород</t>
  </si>
  <si>
    <t>Филиал Капитал МС-Омск</t>
  </si>
  <si>
    <t>Филиал Капитал МС-Оренбург</t>
  </si>
  <si>
    <t>Филиал Капитал МС-Пенза</t>
  </si>
  <si>
    <t>Филиал Капитал МС-Пермь</t>
  </si>
  <si>
    <t>Филиал Капитал МС-Ростов</t>
  </si>
  <si>
    <t>Филиал Капитал МС-Рязань</t>
  </si>
  <si>
    <t>Филиал Капитал МС-Санкт-Петербург</t>
  </si>
  <si>
    <t>Филиал Капитал МС-Саратов</t>
  </si>
  <si>
    <t>Филиал Капитал МС-Северная Осетия</t>
  </si>
  <si>
    <t>Филиал Капитал МС-Смоленск</t>
  </si>
  <si>
    <t>Филиал Капитал МС-Тверь</t>
  </si>
  <si>
    <t>Филиал Капитал МС-Тула</t>
  </si>
  <si>
    <t>Филиал Капитал МС-Тыва</t>
  </si>
  <si>
    <t>Филиал Капитал МС-Тюмень</t>
  </si>
  <si>
    <t>Филиал Капитал МС-Удмуртия</t>
  </si>
  <si>
    <t>Филиал Капитал МС-Ульяновск</t>
  </si>
  <si>
    <t>Филиал Капитал МС-ХМАО</t>
  </si>
  <si>
    <t>Филиал Капитал МС-Якутия</t>
  </si>
  <si>
    <t>Филиал Капитал МС-Ярославль</t>
  </si>
  <si>
    <t>Алтайский край</t>
  </si>
  <si>
    <t>Костромская область</t>
  </si>
  <si>
    <t>Нижегородская область</t>
  </si>
  <si>
    <t>Республика Тыва</t>
  </si>
  <si>
    <t>2019г</t>
  </si>
  <si>
    <t xml:space="preserve">Итого </t>
  </si>
  <si>
    <t>1,6 млн.р.</t>
  </si>
  <si>
    <t>Ковид</t>
  </si>
  <si>
    <t>Условия оказания МП</t>
  </si>
  <si>
    <t xml:space="preserve">Объем оказанной  МП, случаи </t>
  </si>
  <si>
    <t>Факт проведенных экспертиз, случаи</t>
  </si>
  <si>
    <t>% выполнения</t>
  </si>
  <si>
    <t>Вид экспертизы</t>
  </si>
  <si>
    <t>АПП</t>
  </si>
  <si>
    <t>Стационар</t>
  </si>
  <si>
    <t>Дневной стационар</t>
  </si>
  <si>
    <t>Скорая помощь</t>
  </si>
  <si>
    <t>2020 (1 полуг)</t>
  </si>
  <si>
    <t>Поводы для проведения экспертиз</t>
  </si>
  <si>
    <t>Количество
страховых
случаев,
подлежащих
экспертизе</t>
  </si>
  <si>
    <t>Страховые случаи, по которым
проведена экспертиза</t>
  </si>
  <si>
    <t>Количество</t>
  </si>
  <si>
    <t>Случаи летального исхода при остром коронарном синдроме (I20.0; I21-I24)</t>
  </si>
  <si>
    <t>1 сл.2019г. Запрос департамента</t>
  </si>
  <si>
    <t>Случаи летального исхода при остром нарушении мозгового кровообращения (I60-I63; G45-G46)</t>
  </si>
  <si>
    <t>1сл. Запрос следст.органов</t>
  </si>
  <si>
    <t>Случаи летального исхода при внебольничных и госпитальных пневмониях (J12-J18)</t>
  </si>
  <si>
    <t>7 случ. В пат.анатомии</t>
  </si>
  <si>
    <t>Случаи летального исхода при злокачественных новообразованиях молочной железы у женщин (C50)</t>
  </si>
  <si>
    <t>Случаи летального исхода при злокачественных новообразованиях предстательной железы у мужчин (C61)</t>
  </si>
  <si>
    <t>Случаи первичного выхода на инвалидность лиц трудоспособного возраста и детей</t>
  </si>
  <si>
    <t>Случаи получения жалобы от застрахованного лица</t>
  </si>
  <si>
    <t>Республика Коми</t>
  </si>
  <si>
    <t>Профиль/специальность</t>
  </si>
  <si>
    <t>ФИО эксперта</t>
  </si>
  <si>
    <t>Количество экспертиз</t>
  </si>
  <si>
    <t>Общая сумма финансовых санкций по результатам ЭКМП (руб.)</t>
  </si>
  <si>
    <t>Сумма финансовых санкций в РВД  по результатам ЭКМП (руб.)</t>
  </si>
  <si>
    <t xml:space="preserve">Количество протоколов разногласий </t>
  </si>
  <si>
    <t>Сумма  уменьшения финансовых санкций в РВД  по результатам  реэкспертиз ТФОМС (руб.)</t>
  </si>
  <si>
    <t>Окончательная общая сумма финансовых санкций по результатам ЭКМП (руб.)</t>
  </si>
  <si>
    <t>Окончательная сумма финансовых санкций в РВД  по результатам ЭКМП (руб.)</t>
  </si>
  <si>
    <t>ОНМК</t>
  </si>
  <si>
    <t>М.Д.Гуженко</t>
  </si>
  <si>
    <t>Гематология</t>
  </si>
  <si>
    <t>Джалукян</t>
  </si>
  <si>
    <t>Онкология</t>
  </si>
  <si>
    <t>Старченко А.А.</t>
  </si>
  <si>
    <t>урология</t>
  </si>
  <si>
    <t>Корещикова</t>
  </si>
  <si>
    <t>Терапия</t>
  </si>
  <si>
    <t>Салдуева</t>
  </si>
  <si>
    <t>Пневмония/ковид</t>
  </si>
  <si>
    <t>нет</t>
  </si>
  <si>
    <t>Неонатология</t>
  </si>
  <si>
    <t>Е.И.Казакова</t>
  </si>
  <si>
    <t>реаниматолог</t>
  </si>
  <si>
    <t>инфекционист</t>
  </si>
  <si>
    <t>Гармаева О.Х.</t>
  </si>
  <si>
    <t>29739,81
( в рамках  совместной
 ЭКМП со  Старченко  А.А.)</t>
  </si>
  <si>
    <t>терапевт</t>
  </si>
  <si>
    <t>Салдуева О.В.</t>
  </si>
  <si>
    <t>анестезиологии и реаниматологии</t>
  </si>
  <si>
    <t>СТАРЧЕНКО А.А.</t>
  </si>
  <si>
    <t>инфекционным болезням</t>
  </si>
  <si>
    <t>ГАРМАЕВА О.Х.</t>
  </si>
  <si>
    <t>терапия</t>
  </si>
  <si>
    <t>САЛДУЕВА О.В.</t>
  </si>
  <si>
    <t>ЕАО</t>
  </si>
  <si>
    <t>онкология</t>
  </si>
  <si>
    <t>анастезиолоия</t>
  </si>
  <si>
    <t>КБР</t>
  </si>
  <si>
    <t>ССХ</t>
  </si>
  <si>
    <t>Морозов</t>
  </si>
  <si>
    <t>Онкогематология</t>
  </si>
  <si>
    <t>Ласков</t>
  </si>
  <si>
    <t>Детская онкология</t>
  </si>
  <si>
    <t>Тиганова</t>
  </si>
  <si>
    <t>Кардиология (ОКС)</t>
  </si>
  <si>
    <t>Супрун</t>
  </si>
  <si>
    <t>Нейрохирургия</t>
  </si>
  <si>
    <t>Ледовский</t>
  </si>
  <si>
    <t>Базюк</t>
  </si>
  <si>
    <t>Марченко</t>
  </si>
  <si>
    <t>Семёнов Д.</t>
  </si>
  <si>
    <t>Неврология</t>
  </si>
  <si>
    <t>Пульмонология</t>
  </si>
  <si>
    <t>Батуева Е.А.</t>
  </si>
  <si>
    <t>есть</t>
  </si>
  <si>
    <t>Салдуева Ольга Васильевна</t>
  </si>
  <si>
    <t>радиология</t>
  </si>
  <si>
    <t>Рагозина Ирина Анатольевна</t>
  </si>
  <si>
    <t>гематология</t>
  </si>
  <si>
    <t>Базюк Валерий Григорьевич</t>
  </si>
  <si>
    <t>Анестезиология и реаниматология</t>
  </si>
  <si>
    <t>Старченко Алексей Анатольевич</t>
  </si>
  <si>
    <t>инфекционные болезни</t>
  </si>
  <si>
    <t>Гармаева Ольга Халзановна</t>
  </si>
  <si>
    <t>Анестезиология-реаниматология</t>
  </si>
  <si>
    <t>Инфекционные болезни</t>
  </si>
  <si>
    <t>Батуева Е.А</t>
  </si>
  <si>
    <t>Анастезиология-реаниматология</t>
  </si>
  <si>
    <t>Старченко А. А.</t>
  </si>
  <si>
    <t>Салдуева О. В</t>
  </si>
  <si>
    <t>Гармаева О. Х.</t>
  </si>
  <si>
    <t>пульмонология</t>
  </si>
  <si>
    <t>анестезиология и реанимация</t>
  </si>
  <si>
    <t>Пневмония/ковид - анестезиология и реаниматология</t>
  </si>
  <si>
    <t xml:space="preserve">гематология          </t>
  </si>
  <si>
    <t>Базюк В.Г.</t>
  </si>
  <si>
    <t>неврология</t>
  </si>
  <si>
    <t>Пневмония/ковид - терапия, пульмонология</t>
  </si>
  <si>
    <t>Салдуева О.В., Гармаева О.Х.</t>
  </si>
  <si>
    <t>реаниматология</t>
  </si>
  <si>
    <t>Мироненко В.Н.</t>
  </si>
  <si>
    <t>РСО-Алания</t>
  </si>
  <si>
    <t xml:space="preserve">Неврология </t>
  </si>
  <si>
    <t>Гуженко М.Д.</t>
  </si>
  <si>
    <t xml:space="preserve">Онкология </t>
  </si>
  <si>
    <t>2 921 780.73</t>
  </si>
  <si>
    <t>Анестезиология и реанимация</t>
  </si>
  <si>
    <t>Санкт-Петербург и ЛО</t>
  </si>
  <si>
    <t>Онкология,реаниматология</t>
  </si>
  <si>
    <t>COVID-мульти</t>
  </si>
  <si>
    <t>Старченко А.А.,Гармаева О.Х.,Салдуева О.В.</t>
  </si>
  <si>
    <t>АНЕСТЕЗИОЛОГИЯ И РЕАНИМАТОЛОГИЯ</t>
  </si>
  <si>
    <t>онкологии</t>
  </si>
  <si>
    <t xml:space="preserve">МультиЭКМП  по Ковид </t>
  </si>
  <si>
    <t>Старченко, Салдуева, Гармаева, Батуева</t>
  </si>
  <si>
    <t>на стадии согласования с МО</t>
  </si>
  <si>
    <t>ВСЕГО</t>
  </si>
  <si>
    <t>20 филиалов</t>
  </si>
  <si>
    <t>17 филиалов</t>
  </si>
  <si>
    <t>15 филиалов</t>
  </si>
  <si>
    <t xml:space="preserve">Проведено ЭКМП , сл. </t>
  </si>
  <si>
    <t>Опротестовано по результатм протоколов разногласий фин. санкций, руб.</t>
  </si>
  <si>
    <t>90-100 млн.</t>
  </si>
  <si>
    <t>Сумма финансовых санкций, предьявленных  к МО, руб.</t>
  </si>
  <si>
    <t>Утвержденные участники проекта</t>
  </si>
  <si>
    <t>Не участвовали  3 филиала: Краснодарский край, Калиниградская обл. Липецкая обл.  - отсутствие возможности направлять ПМД в др. регионы.</t>
  </si>
  <si>
    <t>Доходы от ЭД  в РВД, руб.</t>
  </si>
  <si>
    <t>Количество привлеченных вне проекта филиалов</t>
  </si>
  <si>
    <t>Количество  всех филиалов, участвовавших в проекте</t>
  </si>
  <si>
    <t>33 филиалов</t>
  </si>
  <si>
    <t>5-6 тыс.</t>
  </si>
  <si>
    <t xml:space="preserve">Сумма финансовых санкций </t>
  </si>
  <si>
    <t>32 филиала</t>
  </si>
  <si>
    <t>Эксперт (ФИО)</t>
  </si>
  <si>
    <t>Профиль</t>
  </si>
  <si>
    <t>Количество проведённых экспертиз</t>
  </si>
  <si>
    <t>Общая сумма финансовых санкций по актам (руб.)</t>
  </si>
  <si>
    <t>Сумма доходов, включ.в отчёт ОПЭД (РВД) (руб.)</t>
  </si>
  <si>
    <t>А.А. Старченко</t>
  </si>
  <si>
    <t>Р.Бурятия</t>
  </si>
  <si>
    <t>Р.Мордовия</t>
  </si>
  <si>
    <t>Онкология, реаниматология</t>
  </si>
  <si>
    <t>Р.Алтай</t>
  </si>
  <si>
    <t>Р.Коми</t>
  </si>
  <si>
    <t>Р.Башкортостан</t>
  </si>
  <si>
    <t>Р.Тыва</t>
  </si>
  <si>
    <t>Анастезиология и реанимация</t>
  </si>
  <si>
    <t>Анастезиология и реанимация (Пневмония)</t>
  </si>
  <si>
    <t xml:space="preserve">10 004,95
</t>
  </si>
  <si>
    <t>Р.Удмуртия</t>
  </si>
  <si>
    <t>О.В. Салдуева</t>
  </si>
  <si>
    <t>Терапия(Пневмония)</t>
  </si>
  <si>
    <t>Терапия (Пневмония)</t>
  </si>
  <si>
    <t>М.Д. Гуженко</t>
  </si>
  <si>
    <t>В.Г. Базюк</t>
  </si>
  <si>
    <t>О.Х. Гармаева</t>
  </si>
  <si>
    <t>Инфекционист (Пневмония)</t>
  </si>
  <si>
    <t>Пульмонология (Пневмония)</t>
  </si>
  <si>
    <t>Е.А. Батуева</t>
  </si>
  <si>
    <t>В.Н. Мироненко</t>
  </si>
  <si>
    <t>Т.И. Корещикова</t>
  </si>
  <si>
    <t>Урология</t>
  </si>
  <si>
    <t>Профиль ЭКМП</t>
  </si>
  <si>
    <t>Количество ЭКМП</t>
  </si>
  <si>
    <t xml:space="preserve">Анестезиология-реаниматология в рамках МД при Ковид-пневмонии, летальные исходы </t>
  </si>
  <si>
    <t>Кол-во филиалов</t>
  </si>
  <si>
    <t>4 млн.р.</t>
  </si>
  <si>
    <t>385 тыс. р.</t>
  </si>
  <si>
    <t xml:space="preserve">16 млн.р. </t>
  </si>
  <si>
    <t>2,9 млн.р.</t>
  </si>
  <si>
    <t xml:space="preserve">104 млн.р. </t>
  </si>
  <si>
    <t>13,6 млн.р.</t>
  </si>
  <si>
    <t xml:space="preserve">10 млн.р. </t>
  </si>
  <si>
    <t>1,4 млн.р.</t>
  </si>
  <si>
    <t xml:space="preserve">1,3 млн.р. </t>
  </si>
  <si>
    <t>200 тыс.р.</t>
  </si>
  <si>
    <t xml:space="preserve">Инфекционные б-ни-  в рамках МД при Ковид-пневмонии, летальные исходы </t>
  </si>
  <si>
    <t xml:space="preserve">Пульионология - в рамках МД при Ковид-пневмонии, летальные исходы </t>
  </si>
  <si>
    <t>1 млн.р.</t>
  </si>
  <si>
    <t>100 тыс.р.</t>
  </si>
  <si>
    <t xml:space="preserve">1,2 млн.р. </t>
  </si>
  <si>
    <t>182 тыс.р.</t>
  </si>
  <si>
    <t>541 тыс.р.</t>
  </si>
  <si>
    <t>78 тыс.р.</t>
  </si>
  <si>
    <t xml:space="preserve">Сердечно-сосудистая хирургия </t>
  </si>
  <si>
    <t>20 тыс.р.</t>
  </si>
  <si>
    <t>Продолжается ограничение на проведение  плановых экспертиз,  составляюших в структуре  объемов ЭКМП -  75%,   что  привело   к уменьшению доходов от ЭД.  Основные крупные МО перепрофилированы на  Covid-19, что затрудняет проведение ЭД.  По результатам рассмотрения протоколов разногласий онкодиспансера  ТФОМС уменьшил  первоначальниые финансовые санкции СМО  на 700 тыс. р., остаются на рассмотрении в ТФОМС  акты  на сумму фин. санкций в размере 500 тыс.р.</t>
  </si>
  <si>
    <t xml:space="preserve">Продолжается ограничение на плановые ЭКМП,  по целеым поводам экспертиза проводится   в полном объеме.  Ряд  МО направили протоколы разногласий на сумму  финансовых  санкций - 1,4 млн.р. (РВД- 221 т.р.), идет процесс урегулирования.   </t>
  </si>
  <si>
    <t>Прочие</t>
  </si>
  <si>
    <t>Наименование субъекта</t>
  </si>
  <si>
    <t>Количество предъявленных к оплате счетов за оказанную медицинскую помощь (тыс. ед.), всего</t>
  </si>
  <si>
    <t>в т.ч. по профилю «онкология»</t>
  </si>
  <si>
    <t>Количество счетов, содержащих нарушения, всего</t>
  </si>
  <si>
    <t>Количество принятых к оплате счетов (тыс. ед.), всего</t>
  </si>
  <si>
    <t>Количество проведенных МЭЭ (тыс. ед.)</t>
  </si>
  <si>
    <t>Количество страховых случаев, подвергшихся МЭЭ</t>
  </si>
  <si>
    <t>Количество выявленных нарушений при проведении МЭЭ</t>
  </si>
  <si>
    <t>Количество проведенных ЭКМП (тыс. ед.)</t>
  </si>
  <si>
    <t>Количество страховых случаев, подвергшихся  тематической ЭКМП</t>
  </si>
  <si>
    <t>Количество страховых случаев, подвергшихся ЭКМП</t>
  </si>
  <si>
    <t>Количество выявленных нарушений</t>
  </si>
  <si>
    <t>Целевые</t>
  </si>
  <si>
    <t>Плановые</t>
  </si>
  <si>
    <t>Плановые_2020</t>
  </si>
  <si>
    <t>Плановые_2019</t>
  </si>
  <si>
    <t>Всего МЭЭ_2020</t>
  </si>
  <si>
    <t>Всего МЭЭ_2019</t>
  </si>
  <si>
    <t>Всего ЭКМП_2020</t>
  </si>
  <si>
    <t>Всего ЭКМП _2019</t>
  </si>
  <si>
    <t>т5, стр1, гр3</t>
  </si>
  <si>
    <t>т5, стр1.1, гр3</t>
  </si>
  <si>
    <t xml:space="preserve">т5, стр4,гр3 </t>
  </si>
  <si>
    <t>т5, стр5, гр3</t>
  </si>
  <si>
    <t>т5, стр5.1, гр3</t>
  </si>
  <si>
    <t>т6, стр1, гр3</t>
  </si>
  <si>
    <t xml:space="preserve"> т6, стр1, гр10</t>
  </si>
  <si>
    <t>т6, стр2, гр3</t>
  </si>
  <si>
    <t>т6, ст2, гр10</t>
  </si>
  <si>
    <t>т6, стр4, гр3</t>
  </si>
  <si>
    <t>т6, стр4, гр10</t>
  </si>
  <si>
    <t>т8, стр1, гр3</t>
  </si>
  <si>
    <t>т8, стр1, гр10</t>
  </si>
  <si>
    <t>т8, стр3, гр10</t>
  </si>
  <si>
    <t>т9, стр3, гр10</t>
  </si>
  <si>
    <t>т8, стр2, гр3</t>
  </si>
  <si>
    <t>т8, стр2, гр10</t>
  </si>
  <si>
    <t>т8, стр6, гр3</t>
  </si>
  <si>
    <t>т8, стр6, гр10</t>
  </si>
  <si>
    <t>Еврейская автономная область</t>
  </si>
  <si>
    <t>Кабардино-Балкарская республика</t>
  </si>
  <si>
    <t>Ленинградская область</t>
  </si>
  <si>
    <t>Ненецкий автономный округ</t>
  </si>
  <si>
    <t>Республика Северная Осетия - Алания</t>
  </si>
  <si>
    <t>Удмуртская республика</t>
  </si>
  <si>
    <t>Ханты-Мансийский автономный округ - Югра</t>
  </si>
  <si>
    <t>Целевые_2020</t>
  </si>
  <si>
    <t>Целевые_2019</t>
  </si>
  <si>
    <t>МЭЭ 2019</t>
  </si>
  <si>
    <t>МЭЭ 2020</t>
  </si>
  <si>
    <t>МЭЭ 2021</t>
  </si>
  <si>
    <t>МЭЭ 2022</t>
  </si>
  <si>
    <t>МЭЭ 2023</t>
  </si>
  <si>
    <t>2020 -  % плановых</t>
  </si>
  <si>
    <t>2022 -  % плановых</t>
  </si>
  <si>
    <t>2019 -  % плановых</t>
  </si>
  <si>
    <t>2020 -% плановых</t>
  </si>
  <si>
    <t>2019 -% плановых</t>
  </si>
  <si>
    <t>ЭКМП 2019</t>
  </si>
  <si>
    <t>ЭКМП 2020</t>
  </si>
  <si>
    <t>разница</t>
  </si>
  <si>
    <t>Фин. санкции МЭЭ</t>
  </si>
  <si>
    <t>Фин. санкции ЭКМП</t>
  </si>
  <si>
    <t>1 МЭЭ</t>
  </si>
  <si>
    <t>2 ЭКМП</t>
  </si>
  <si>
    <t>1 деф МЭЭ</t>
  </si>
  <si>
    <t>2 деф МЭЭ</t>
  </si>
  <si>
    <t>дефектные сл МЭЭ</t>
  </si>
  <si>
    <t>дефектные сл ЭКМП</t>
  </si>
  <si>
    <t>Выполнение планов по доходам от ЭД  филиалов Общества за январь  2021г.</t>
  </si>
  <si>
    <t>Сумма превышения</t>
  </si>
  <si>
    <t>В связи со 100% авансированием  в январе 2021  не проводились удержания, по факту ЭД проведена по плану  на сумму фин. санкций - 2,8 млн. (РВД- 400 т.р.).</t>
  </si>
  <si>
    <t>В связи со 100% авансированием  в январе 2021  не проводились удержания, по факту ЭД проведена по плану  на сумму фин. санкций - 1,7 млн. (РВД- 270  т.р.).</t>
  </si>
  <si>
    <t>В связи со 100% авансированием  в январе 2021  не проводились удержания, по факту ЭД проведена по плану  на сумму фин. санкций - 4,9 млн. (РВД- 470 т.р.).</t>
  </si>
  <si>
    <t xml:space="preserve">Пиьсмом МЗ  РБ запрет на проведение плановых экспертиз до 31 марта. </t>
  </si>
  <si>
    <t xml:space="preserve">ЭД проведена по плану, в МО находятся на согласовании в МО акты на сумму финансовых санкций - 1,4 млн. р. (РВД-210 т.р.). Кроме того в ТФОМС находятся на рассмотрении протоколы разногласий по  онко - ЭКМП на сумму финансовых санкций - 2,2 млн.р. (РВД- 330 т.р.). </t>
  </si>
  <si>
    <t>ЭД проведена по плану,  но часть актов  находитс на согласовании в МО.</t>
  </si>
  <si>
    <t>ЭД проведена по плану,  но большая часть актов  находитс на согласовании в МО.</t>
  </si>
  <si>
    <t>Поступлнение доходов по а</t>
  </si>
  <si>
    <t xml:space="preserve"> ЭД проведена по плану, но  онкодиспансер направил  протокол разногласий на сумму финансовых санкций в размере -  2,6 млн.р. (РВД - 390 р.), находится на рассмотрении в ТФОМС.,</t>
  </si>
  <si>
    <t>ЭД проведена по плану,  часть актов  находитс на согласовании в МО.</t>
  </si>
  <si>
    <t>письмо</t>
  </si>
  <si>
    <t>телефон</t>
  </si>
  <si>
    <t>январь-</t>
  </si>
  <si>
    <t>Выполнение планов по доходам от ЭД  филиалов Общества за январь-февраль 2021г.</t>
  </si>
  <si>
    <t>Выполнение бизнес- планов по доходам от ЭД  филиалов Общества за январь  2021г.</t>
  </si>
  <si>
    <t>Перед окончательной сверкой взаиморасчетов СМО с МО  был массовый возврат согласованных Актов экспертиз за 2020г.</t>
  </si>
  <si>
    <t xml:space="preserve">Поступление доходов по  протоколоам разногласий, находящихся на длительном  согласовании  в  МО и в ТФОМ  за 4 квартал 2020г. </t>
  </si>
  <si>
    <t xml:space="preserve">Поступление доходов по онко ЭКМП,  проведенной  экспертами  ЦО в  4 квартале 2020г.   с большими финансовыми санкциями (РВД - ,6 млнр). </t>
  </si>
  <si>
    <t xml:space="preserve">ЭД проведена по плану, онкодиспансер  направил протокол разногласий на акты с фин. санкциями на сумму 2 млн.р. ( РВД - 300 тыс.р.) </t>
  </si>
  <si>
    <t>Часть актов находится на  рассмотрении в ТФОМС по протоколам разногласий МО.</t>
  </si>
  <si>
    <t>Часть актов с большими  финансовыми  санкциями находится на  рассмотрении в МО</t>
  </si>
  <si>
    <t xml:space="preserve">ЭД проведена по плану, </t>
  </si>
  <si>
    <t>Часть актов на согласовании в МО.</t>
  </si>
  <si>
    <t>Поздно проведен МЭК за февральПо факту  итог - 814 тыс. (56%) .  В феврале по результата реэкспертизы ТФОМС , проведенной в в 2020г. проведен вычет 424 тыс.р..Часть актов на рассмотрении в ТФОМС по протоколам разногласий.</t>
  </si>
  <si>
    <t>Выполнение планов по доходам от ЭД  филиалов Общества за 1 квартал 2021г.</t>
  </si>
  <si>
    <t xml:space="preserve">Часть актов по онкологии  и Ковид-19  находятся на рассмотрении в ТФОМС  по  протоколам  разногласий. </t>
  </si>
  <si>
    <t xml:space="preserve">Часть актов по онкологии  и Ковид-19  находятся на длдительном огласовании в МО. </t>
  </si>
  <si>
    <t xml:space="preserve">В марте начата плановая экспертиза,  положительная динамика. </t>
  </si>
  <si>
    <t xml:space="preserve">тематические ЭКМП по всем Ковид - </t>
  </si>
  <si>
    <t>Проведение тематических экспертиз по заданию ТФОМС  - все случаи с Ковид-19 за 2020г. с большими финансовыми  санкциями  (РВД-1,5 млн.р.).    Перед окончательной сверкой взаиморасчетов СМО с МО  был массовый возврат согласованных Актов экспертиз за 2020г.</t>
  </si>
  <si>
    <t>Акты на сумму финансовых санкций  1,6 млн.р. (РВД- 400 т.р.)  находятся  на  согласовании в МО.</t>
  </si>
  <si>
    <t xml:space="preserve">В 1 квартале  пиьсмом МЗ  РБ был введен запрет на проведение плановых экспертиз,  по разрешенным поводам  экспертизы проведены в полном объеме. </t>
  </si>
  <si>
    <t>ЭД проведена по плану, онкодиспансер  направил протокол разногласий на акты с фин. санкциями на сумму 1,6 млн.р. ( РВД - 240 тыс.р.), которые находятся на рассмотрении в ТФОМС.</t>
  </si>
  <si>
    <t xml:space="preserve"> Проведение тематических экспертиз по заданию ТФОМС  - случаи  пневмоний  Ковид-19., включая 70 плюс, с большими финансовыми санкциями. .   </t>
  </si>
  <si>
    <t xml:space="preserve"> Проведение тематических экспертиз по заданию ТФОМС  - все случаи  Ковид-19., включая 70 плюс  с большими финансовыми санкциями.</t>
  </si>
  <si>
    <t>Перед окончательной сверкой взаиморасчетов СМО с МО  был  возврат  согласованных Актов экспертиз за 2020г.</t>
  </si>
  <si>
    <t>Перед окончательной сверкой взаиморасчетов СМО с МО  был возврат актов 2020г. с большими финансовыми санкциями, находившихся на  длительном  рассмотрении в МО и ТФОМС.</t>
  </si>
  <si>
    <t xml:space="preserve">Поступление доходов по результатам экспертизы, проведенной в 2020г.,  применение финансовых санкций по которым было невозможням в связи с 100% финансированием МО  (РВД - 1,2 млн.р.).. </t>
  </si>
  <si>
    <t xml:space="preserve">Поступление доходов  (РВД-1 млн.р.)  по результатам экспертизы, проведенной в 2020г.,  применение финансовых санкций по которым было невозможным в связи с 100% финансированием МО... </t>
  </si>
  <si>
    <t xml:space="preserve">Поступление доходов по ЭКМП по онкологии (ХТ),  проведенной   в  4 квартале 2020г.   с большими финансовыми санкциями. </t>
  </si>
  <si>
    <t xml:space="preserve">Экспертиза проведена по плану, акты  экспертиз, проведенные в марте,  находятся на согласовании в МО. </t>
  </si>
  <si>
    <t>Перед окончательной сверкой взаиморасчетов СМО с МО  был возврат актов 2020г. с большими финансовыми санкциями, находившихся на  длительном  рассмотрении в МО и ТФОМС.  Проведение тематических экспертиз по заданию ТФОМС  - случаи  пневмоний  Ковид-19., включая 70 плюс,  с большими финансовыми санкциями..</t>
  </si>
  <si>
    <t>В 1 квартале  реестры счетов поступали  из ТФОМС с опопзданием на месяц, что привело  к   затягиванию  сроков экспертизы. Также в 1 квартале  были запланированы  на проверку  МО с  небольшими объемами финансирования (АПП, дневной стационар). Одновременно в 1 квартале  проведен вычет из  средств на  ВД  в размере 424 т.р.   по решению  ТФОМС по реэкспертизе  2020г..</t>
  </si>
  <si>
    <t>Перед окончательной сверкой взаиморасчетов СМО с МО  был возврат актов 2020г. с большими финансовыми санкциями, находившихся на  длительном  рассмотрении в МО и ТФОМС, а также поступление  долгов  по штрафам  от МО за  2020г.</t>
  </si>
  <si>
    <t>Экспертиза проведена по плану,  однако  онкодиспансер   направил протоколы разнолгасий, которые находятся на  рассмотрении в ТФОМС,  часть актов оспаривается в суде.</t>
  </si>
  <si>
    <t>Поступление доходов по результатам экспертизы, проведенной в 2020г.,  применение финансовых санкций по которым было невозможням в связи с 100% финансированием МО. Поступлнение доходов от экспертизы, проведенной  в 2020г. по онкологии.</t>
  </si>
  <si>
    <t>Поступление доходов по результатам реэксперртизы ТФОМС по  ЭКМП по онкологии , проведенной в 2020г. -  РВД- 5860 тыс.р.</t>
  </si>
  <si>
    <t xml:space="preserve">Поступление доходов по ЭКМП по онкологии, Ковид-пневмониям с большими финансовыми санкциями за 2020г  - РВД- 4 млн.р.. </t>
  </si>
  <si>
    <t>Поступление  в 1 квартале доходов по результатам проведенной по заданию ТФОМС в 2020г. экспертизы по онкологии с большими финансовыми санкциями (РВД- 600 тыс.р.)  после длительного согласования.</t>
  </si>
  <si>
    <t>В 1 квартале внепалново  проведена по заданию ТФОМС  тематическая ЭКМП с большими  финансовыми санкциями - РВД- 600 тыс.р.</t>
  </si>
  <si>
    <t>В 1 квартале  реестры счетов поступали из ТФОМС   в меньшем  объеме  - на 30%  меньше  обычного  и  с опопзданием на месяц, что привело  к   затягиванию  сроков экспертизы. Акты  находятся на согласовании в МО.</t>
  </si>
  <si>
    <t xml:space="preserve">В 1 квартале проведена тематическая экспертиза  по заданию ТФОМС  - случаи  пневмоний  Ковид-19., включая 70 плюс, за 2020г.   с большими финансовыми санкциями (РВД- 2 млн.р.).  </t>
  </si>
  <si>
    <t xml:space="preserve">Поступление доходов  (РВД - 1 млн.р.)  по  протоколоам разногласий МО  за 4 квартал 2020г., которые  находились   на длительном  согласовании  в  МО и в ТФОМС.  </t>
  </si>
  <si>
    <t>В 1 квартале  пиьсмом МЗ  РБ был введен запрет на проведение плановых экспертиз,  по разрешенным поводам  экспертизы проведены в полном объеме. В марте положительная динамика:  с 40% в январе-феврале до 71% в марте.</t>
  </si>
  <si>
    <t xml:space="preserve">В марте получены протоколы разногласий от  МО по экспертизе, проведенной по случаям с Ковид-19 и по онкологии, проводится  рассмотрение разногласий. </t>
  </si>
  <si>
    <t>В 1 квартале  реестры счетов поступали из ТФОМС   в меньшем  объеме  - на 30%  меньше  обычного  и  с опопзданием на месяц, что привело  к   затягиванию  сроков экспертизы. Акты  находятся на согласовании в МО.  В марте положительная динамика:  с 27% в  феврале до 93% в марте.</t>
  </si>
  <si>
    <t xml:space="preserve">Экспертиза проведена по плану, акты  экспертиз на сумму финансовых санкций - 3,3 млн.р. (РВД - 500 тыс.р.), проведенные в марте,  находятся на согласовании в МО. </t>
  </si>
  <si>
    <t>Акты на сумму финансовых санкций  1,6 млн.р. (РВД- 240 т.р.)  находятся  на  согласовании в МО.</t>
  </si>
  <si>
    <t>По факту филиал в марте получил доходы от ЭД в размере -775 тыс.р. - 129%,  но по решению Арбитражного суда проведен вычет средств из РВД  в размере  460 тыс.р. (ЗАО "Санаторий имени Воровского").</t>
  </si>
  <si>
    <t xml:space="preserve"> Акты  экспертизы по онкологии с большими финансовыми санкциями (РВД-  500 тыс.р.) находятся на  согласовании в МО. </t>
  </si>
  <si>
    <t>В марте экпертиза проведена по плану, по результатам которой применены финансовые санкции в размере 3,3 млн.р. ( (РВД- 495 р.), акты находились на длительном согласовании в МО, результаты вошли в  зачет апреля.</t>
  </si>
  <si>
    <t>Выполнение бизнес- планов по доходам от ЭД  филиалов Общества за 4 месяца   2021г.</t>
  </si>
  <si>
    <t>4 месяца</t>
  </si>
  <si>
    <t xml:space="preserve">В 1 квартале  реестры счетов поступали из ТФОМС   в меньшем  объеме  - на 30%  меньше  обычного  и  с опопзданием на месяц, что привело  к   затягиванию  сроков экспертизы. </t>
  </si>
  <si>
    <t xml:space="preserve">На  рассмотрении в ТФОМС находятся протоколы разногласий  онкодиспансера   на акты с фин. санкциями на сумму 1,6 млн.р. ( РВД - 240 тыс.р.). </t>
  </si>
  <si>
    <t xml:space="preserve">На  рассмотрении в ТФОМС находятся протоколы разногласий  ряда МО. </t>
  </si>
  <si>
    <t>В 1 квартале  реестры счетов  после МЭК поступали  из ТФОМС с опопзданием на месяц, что привело  к   затягиванию  сроков экспертизы.  Одновременно в 1 квартале  проведен вычет из  средств на  ВД  в размере 424 т.р.   по решению  ТФОМС по реэкспертизе  2020г..</t>
  </si>
  <si>
    <t>Выполнение планов по доходам от ЭД  филиалов Общества за 4 месяца 2021г.</t>
  </si>
  <si>
    <t>По факту  в марте по решению Арбитражного суда проведен вычет средств из РВД  в размере  460 тыс.р. (ЗАО "Санаторий имени Воровского").</t>
  </si>
  <si>
    <t>В 1 квартале  реестры счетов поступали из ТФОМС   в меньшем  объеме  - на 30%  меньше  обычного  и  с опопзданием на месяц, что привело  к   затягиванию  сроков экспертизы. Акты  находятся на согласовании в МО.  В апреле положительная динамика:  с 27% в  феврале до 102% в апреле.</t>
  </si>
  <si>
    <t>Выполнение бизнес- планов по доходам от ЭД  филиалов Общества за 5 месяцев   2021г.</t>
  </si>
  <si>
    <t>Выполнение планов по доходам от ЭД  филиалов Общества за 5 месяцев 2021г.</t>
  </si>
  <si>
    <t>5 месяцев</t>
  </si>
  <si>
    <t>Экспертная работа проводится силами филиала в Ярославле , запросы сделаны, ПМД направлена частично в Ярославль,  передана экспертам  качества. В мае силами ЦО сделаны 200 и/б по Ковид-19 с летальным исходом,  практичеки 95% дефектные, финансовые санкции составили - 6,3 млн. руб. (РВД - 953 тыс.р.), акты находятся на согласовании в МО,  результаты войдут в  отчет июня.</t>
  </si>
  <si>
    <t>В 1 квартале  реестры счетов поступали из ТФОМС   в меньшем  объеме  - на 30%  меньше  обычного  и  с опопзданием на месяц, что привело  к   затягиванию  сроков экспертизы. Акты  находятся на согласовании в МО.  В апреле - мае  положительная динамика:  с 27% в  феврале до 102% в апреле и 104% в мае.</t>
  </si>
  <si>
    <t xml:space="preserve">В мае план выполнен на 105%. Нет результатов рассмотрения в ТФОМС протоколов разногласий  онкодиспансера на сумму 9 млн.р. (РВД- 1,3 млн.), </t>
  </si>
  <si>
    <t>В мае план выполнен впервые в этом году на 108%.  В 1 квартале  реестры счетов поступали  из ТФОМС с опопзданием на месяц, что привело  к   затягиванию  сроков экспертизы. Одновременно в 1 квартале  проведен вычет из  средств на  ВД  в размере 424 т.р.   по решению  ТФОМС по реэкспертизе  2020г..</t>
  </si>
  <si>
    <t>В связи с переходом ТФОМС на новую учетную систему по требования ЦБ доходы мая в размере 632 тыс.р. войдут в зачет июня. По факту филиал план мая выполнил.</t>
  </si>
  <si>
    <t>В мае экспертиза проведена по плану, несколько МО направили протоколы разногласий в ТФОМС - акты на сумму - 2 млн.р. (РВД- 300 т.р.)</t>
  </si>
  <si>
    <t>Проведение тематических экспертиз по заданиям ТФОМС с большими финансовыми санкциями.</t>
  </si>
  <si>
    <t>Проведение экспертиз по онкологии (ХТ) с большими финансовыми санкциями.</t>
  </si>
  <si>
    <t>Проведение тематических экспертиз по  Ковид-19  по заданиям ТФОМС с большими финансовыми санкциями.</t>
  </si>
  <si>
    <t xml:space="preserve">Поступление доходов по ЭКМП по онкологии, Ковид-пневмониям с большими финансовыми санкциями за 2020г  - РВД- 6 млн.р.. </t>
  </si>
  <si>
    <t>Проведение  по заданию ТФОМС тематической  экспертизы по онкологии с большими финансовыми санкциями.</t>
  </si>
  <si>
    <t xml:space="preserve">Поступление доходов  (РВД-1 млн.р.)  по результатам экспертизы, проведенной в 2020г.,  применение финансовых санкций по которым было невозможным в связи с 100% авансированием МО в условиях эпидситуации Ковид-19. </t>
  </si>
  <si>
    <t xml:space="preserve">Ограничение на проведение плановых экспертиз в связи с эпидситуацией по Ковид-19 (пиьсмо МЗ  РБ) в 1 квартале 2021. </t>
  </si>
  <si>
    <t>Проведение тематических экспертиз по заданию ТФОМС по случаям Ковид-19  с большими финансовыми  санкциями  (РВД-1,5 млн.р.).    Перед окончательной сверкой взаиморасчетов СМО с МО  был массовый возврат согласованных Актов экспертиз за 2020г.</t>
  </si>
  <si>
    <t>Поступление доходов  (РВД - 1 млн.р.)  по актам экспертиз,  проведенных  в 2020г. и  находившихся на длительном согласовании ТФОМС.</t>
  </si>
  <si>
    <t>Проведение экспертизы по летальным случаям Ковид-19 с большими  финансовыми  санкциями - 6 млн.р. (РВД- 900 тыс.р.), акты  по которым находятся на согласовании в МО.</t>
  </si>
  <si>
    <t xml:space="preserve">Проведение тематической экспертизы  по заданию ТФОМС по  случаям   пневмоний  Ковид-19., включая 70 плюс, за 2020г.   с большими финансовыми санкциями (РВД- 2 млн.р.).  </t>
  </si>
  <si>
    <t xml:space="preserve">Поступление доходов по результатам реэксперртизы ТФОМС по  ЭКМП по онкологии , проведенной в 2020г. </t>
  </si>
  <si>
    <t>Длительное рассмотрение  прооклов разногласий  онкождиспансера по экспертизе - онкологии (ХТ) по актам с финансовыми санкциями в размере 9 млн.р.</t>
  </si>
  <si>
    <t xml:space="preserve">Поступление доходов по результатам экспертизы, проведенной в 2020г.,  применение финансовых санкций по которым было невозможням в связи с 100% авансированием МО в связи с эпидситуацией Ковид-19.. </t>
  </si>
  <si>
    <t xml:space="preserve">Поступление доходов по ЭКМП по онкологии (ХТ) с большими финансовыми санкциями. </t>
  </si>
  <si>
    <t xml:space="preserve">В 1 квартале  реестры счетов  после МЭК поступали  из ТФОМС с опопзданием на месяц, что привело  к   затягиванию  сроков экспертизы. </t>
  </si>
  <si>
    <t xml:space="preserve">Целевые  МЭЭ  повторы </t>
  </si>
  <si>
    <t>Целевые  МЭЭ  онко ХТ</t>
  </si>
  <si>
    <t xml:space="preserve">Целевые  ЭКМП лет </t>
  </si>
  <si>
    <t>Предложения в ТФОМС</t>
  </si>
  <si>
    <t>Выполнение бизнес- планов по доходам от ЭД  филиалов Общества за 6 месяцев   2021г.</t>
  </si>
  <si>
    <t>январь-июнь</t>
  </si>
  <si>
    <t>Выполнение планов по доходам от ЭД  филиалов Общества за 6 месяцев 2021г.</t>
  </si>
  <si>
    <t>6 месяцев</t>
  </si>
  <si>
    <t>Ограничение на проведение плановых экспертиз в связи с эпидситуацией по Ковид-19 (пиьсмо МЗ  РБ) в 1 квартале 2021. Выполнение панов во 2 квартале.</t>
  </si>
  <si>
    <t>Позднее (на месяц)  поступление в 1 квартале  реестров счетов  из ТФОМС и в уменьшенном  объеме  - на 30%  меньше  среднемесячного  объема 2020г. привело  к   позднему началу экспертных мероприятий, что повлияло на финансовый результат. Выполнение плана 2 квартала.</t>
  </si>
  <si>
    <t xml:space="preserve">Находятся на рассмотрении в ТФОМС протоколы разногласий  онкодиспансера на сумму 8 млн.р. (РВД- 1,2 млн.), </t>
  </si>
  <si>
    <t xml:space="preserve">В 1 квартале позднее (на месяц)  поступление  реестров счетов  из ТФОМС привело  к   позднему началу экспертных мероприятий, что повлияло на финансовый результат.  Одновременно в 1 квартале  проведен вычет из  средств на  ВД  в размере 424 т.р.   по решению  ТФОМС по реэкспертизе  2020г. На текущий момент находятся на рассмотрении в ТФОМС акты ЭКМП на сумму 10 млн.р. (РВД- 1,5 млн.р.).  </t>
  </si>
  <si>
    <t>Отсутствие должной курации со стороны ответственных работников Ярославского филиала  привело к существенному  снижению доходов.  Со стороны ЦО в мае силами Дирекции сделаны 200 и/б по Ковид-19 с летальным исходом,  практичеки 95% дефектные, финансовые санкции составили - 6,3 млн. руб. (РВД - 953 тыс.р.), акты находятся на согласовании в МО.</t>
  </si>
  <si>
    <t>кол-во счетов</t>
  </si>
  <si>
    <t>Д/стационар</t>
  </si>
  <si>
    <t>Скорая</t>
  </si>
  <si>
    <t xml:space="preserve"> плановая </t>
  </si>
  <si>
    <t>целевая</t>
  </si>
  <si>
    <t>МЭЭ всего</t>
  </si>
  <si>
    <t>ЭКМП всего</t>
  </si>
  <si>
    <t>2019г.</t>
  </si>
  <si>
    <t>2020г.</t>
  </si>
  <si>
    <t>1 полугодие 2021г.</t>
  </si>
  <si>
    <t>Кострома ПГ 1 полугодие 2021г.</t>
  </si>
  <si>
    <t>апрель- июнь 2021</t>
  </si>
  <si>
    <t>Дневной</t>
  </si>
  <si>
    <t>количество принятых к оплате случаев</t>
  </si>
  <si>
    <t>количество принятых к оплате случаев химиотерапии</t>
  </si>
  <si>
    <t>количество принятых случаев с летальным исходом</t>
  </si>
  <si>
    <t>Запрошено ПМД</t>
  </si>
  <si>
    <t>Поступило ПМД</t>
  </si>
  <si>
    <t>Проведено МЭЭ всего</t>
  </si>
  <si>
    <t>Проведено ЭКМП всего</t>
  </si>
  <si>
    <t>Проведено МЭЭ (по случаям химиотерапии)</t>
  </si>
  <si>
    <t>Проведено ЭКМП (летальные случаи):</t>
  </si>
  <si>
    <t>в т.ч. Covid</t>
  </si>
  <si>
    <t>ИЮЛЬ</t>
  </si>
  <si>
    <t>7 месяцев</t>
  </si>
  <si>
    <t>Выполнение планов по доходам от ЭД  филиалов Общества за 7 месяцев 2021г.</t>
  </si>
  <si>
    <t xml:space="preserve">Ограничение на проведение плановых экспертиз в связи с эпидситуацией по Ковид-19 (пиьсмо МЗ  РБ) в 1,3  кварталах  2021. </t>
  </si>
  <si>
    <t>Поступление доходов по ЭКМП по онкологии, Ковид-пневмониям с большими финансовыми санкциями за 2020г  - РВД- 6 млн.р.. Проведение  экстерриториальными  экспертами  онко ЭКМП и по Ковид случаям с большими финансовыми  санкциями.</t>
  </si>
  <si>
    <t>Длительное согласование  по экспертизе - онкологии (ХТ) по актам с большими финансовыми санкциями.</t>
  </si>
  <si>
    <t xml:space="preserve">Часть актов с большими финансовыми санкциями находятся на рассмлотрении в ТФОМС по протоколам разногласий МО. </t>
  </si>
  <si>
    <t xml:space="preserve">Ограничение на проведение плановых экспертиз в связи с эпидситуацией по Ковид-19 (пиьсмо МЗ  РБ)   в 1 и 3  кварталах  2021. </t>
  </si>
  <si>
    <t>Ряд актов на  стадии спорного согласования с МО.</t>
  </si>
  <si>
    <t>Экспертиза проведена в полном объеме, ряд МО направили протоколы разногласий  на акты с большими финансовыми  санкциями (онкодиспансер).</t>
  </si>
  <si>
    <t xml:space="preserve">Экспертиза проведена в полном объеме, ряд МО длительно согласовывает  акты с большими финансовыми  санкциями. </t>
  </si>
  <si>
    <t>8 месяцев</t>
  </si>
  <si>
    <t>Выполнение планов по доходам от ЭД  филиалов Общества за 8 месяцев 2021г.</t>
  </si>
  <si>
    <t>В связи с природными катаклизмами (пожары)  Правительством РС (Я) были  отменены плановые выездные проверки МО в районы, также были задержки с транспортировкой ПМД от МО в СМО. В августе было позднее предоставление реестров счетов  в связи с трудностями ТФОМС при проведении МЭК по переходу на новые условия (изменение кодов дефектов), что   привело к затягиванию ЭД.</t>
  </si>
  <si>
    <t>Задержка ПМД (3 недели) при траспорптировке ПМД из Нарьян-Мара в Архангельск, что привело к затягиванию сроков  экспертизы.</t>
  </si>
  <si>
    <t xml:space="preserve">Ряд МО направили протоколы разногласий по результатам ЭКМП. </t>
  </si>
  <si>
    <t xml:space="preserve"> целевые</t>
  </si>
  <si>
    <t xml:space="preserve">Приложение
к приказу от «___» _____ 201__г. № ____
«Приложение №2
к Положению об оплате труда
</t>
  </si>
  <si>
    <t>Форма № ОПЭД</t>
  </si>
  <si>
    <t>Наименование показателя</t>
  </si>
  <si>
    <t>№ строки</t>
  </si>
  <si>
    <t>Фактическое значение показателя</t>
  </si>
  <si>
    <r>
      <t xml:space="preserve">Результативность экспертной деятельности </t>
    </r>
    <r>
      <rPr>
        <sz val="14"/>
        <rFont val="Times New Roman"/>
        <family val="1"/>
        <charset val="204"/>
      </rPr>
      <t xml:space="preserve">- </t>
    </r>
    <r>
      <rPr>
        <sz val="14"/>
        <color indexed="8"/>
        <rFont val="Times New Roman"/>
        <family val="1"/>
        <charset val="204"/>
      </rPr>
      <t xml:space="preserve">объем средств, </t>
    </r>
    <r>
      <rPr>
        <u/>
        <sz val="14"/>
        <color indexed="8"/>
        <rFont val="Times New Roman"/>
        <family val="1"/>
        <charset val="204"/>
      </rPr>
      <t>начисленных</t>
    </r>
    <r>
      <rPr>
        <sz val="14"/>
        <color indexed="8"/>
        <rFont val="Times New Roman"/>
        <family val="1"/>
        <charset val="204"/>
      </rPr>
      <t xml:space="preserve"> на ведение дела по результатам экспертной деятельности, в соответствии с данными бухгалтерской отчетности, </t>
    </r>
    <r>
      <rPr>
        <b/>
        <sz val="14"/>
        <rFont val="Times New Roman"/>
        <family val="1"/>
        <charset val="204"/>
      </rPr>
      <t xml:space="preserve">всего                                                       </t>
    </r>
    <r>
      <rPr>
        <b/>
        <sz val="12"/>
        <rFont val="Times New Roman"/>
        <family val="1"/>
        <charset val="204"/>
      </rPr>
      <t>(</t>
    </r>
    <r>
      <rPr>
        <sz val="12"/>
        <rFont val="Times New Roman"/>
        <family val="1"/>
        <charset val="204"/>
      </rPr>
      <t xml:space="preserve">значение строки 1 равно значению строк </t>
    </r>
    <r>
      <rPr>
        <b/>
        <sz val="12"/>
        <rFont val="Times New Roman"/>
        <family val="1"/>
        <charset val="204"/>
      </rPr>
      <t xml:space="preserve">1.1+1.2+1.4), </t>
    </r>
    <r>
      <rPr>
        <sz val="12"/>
        <rFont val="Times New Roman"/>
        <family val="1"/>
        <charset val="204"/>
      </rPr>
      <t>(руб.)</t>
    </r>
    <r>
      <rPr>
        <b/>
        <sz val="12"/>
        <rFont val="Times New Roman"/>
        <family val="1"/>
        <charset val="204"/>
      </rPr>
      <t xml:space="preserve"> в том числе: </t>
    </r>
  </si>
  <si>
    <t>1.</t>
  </si>
  <si>
    <t>уменьшение оплаты по результатам МЭЭ (руб.)</t>
  </si>
  <si>
    <t>1.1.</t>
  </si>
  <si>
    <t>уменьшение оплаты по результатам ЭКМП (руб.)</t>
  </si>
  <si>
    <t>1.2.</t>
  </si>
  <si>
    <r>
      <t xml:space="preserve">штрафные санкции </t>
    </r>
    <r>
      <rPr>
        <b/>
        <sz val="14"/>
        <rFont val="Times New Roman"/>
        <family val="1"/>
        <charset val="204"/>
      </rPr>
      <t>к МО</t>
    </r>
    <r>
      <rPr>
        <sz val="14"/>
        <rFont val="Times New Roman"/>
        <family val="1"/>
        <charset val="204"/>
      </rPr>
      <t xml:space="preserve"> (руб.), </t>
    </r>
    <r>
      <rPr>
        <b/>
        <sz val="14"/>
        <rFont val="Times New Roman"/>
        <family val="1"/>
        <charset val="204"/>
      </rPr>
      <t>предъявленные</t>
    </r>
    <r>
      <rPr>
        <sz val="14"/>
        <rFont val="Times New Roman"/>
        <family val="1"/>
        <charset val="204"/>
      </rPr>
      <t xml:space="preserve"> в отчетном периоде</t>
    </r>
  </si>
  <si>
    <t>1.3.</t>
  </si>
  <si>
    <r>
      <t xml:space="preserve">штрафные санкции </t>
    </r>
    <r>
      <rPr>
        <b/>
        <sz val="14"/>
        <rFont val="Times New Roman"/>
        <family val="1"/>
        <charset val="204"/>
      </rPr>
      <t>к МО</t>
    </r>
    <r>
      <rPr>
        <sz val="14"/>
        <rFont val="Times New Roman"/>
        <family val="1"/>
        <charset val="204"/>
      </rPr>
      <t xml:space="preserve"> (руб.), </t>
    </r>
    <r>
      <rPr>
        <b/>
        <sz val="14"/>
        <color indexed="10"/>
        <rFont val="Times New Roman"/>
        <family val="1"/>
        <charset val="204"/>
      </rPr>
      <t xml:space="preserve">перечисленные </t>
    </r>
    <r>
      <rPr>
        <sz val="14"/>
        <rFont val="Times New Roman"/>
        <family val="1"/>
        <charset val="204"/>
      </rPr>
      <t>МО на р/с СМО в отчетном периоде</t>
    </r>
  </si>
  <si>
    <t>1.4.</t>
  </si>
  <si>
    <r>
      <t xml:space="preserve">Количество врачей-экспертов, принимавших участие в проведении экспертиз, </t>
    </r>
    <r>
      <rPr>
        <sz val="14"/>
        <rFont val="Times New Roman"/>
        <family val="1"/>
        <charset val="204"/>
      </rPr>
      <t>которые были включены в Акты в отчетном периоде (чел.),</t>
    </r>
    <r>
      <rPr>
        <b/>
        <sz val="14"/>
        <rFont val="Times New Roman"/>
        <family val="1"/>
        <charset val="204"/>
      </rPr>
      <t xml:space="preserve"> в том числе</t>
    </r>
  </si>
  <si>
    <t>2.</t>
  </si>
  <si>
    <t>в МЭЭ (чел.)</t>
  </si>
  <si>
    <t>2.1.</t>
  </si>
  <si>
    <r>
      <t xml:space="preserve">в ЭКМП (чел.), </t>
    </r>
    <r>
      <rPr>
        <b/>
        <sz val="14"/>
        <rFont val="Times New Roman"/>
        <family val="1"/>
        <charset val="204"/>
      </rPr>
      <t>в том числе:</t>
    </r>
  </si>
  <si>
    <t>2.2.</t>
  </si>
  <si>
    <t>штатных врачей-экспертов</t>
  </si>
  <si>
    <t>2.3.</t>
  </si>
  <si>
    <t>внештатных врачей-экспертов</t>
  </si>
  <si>
    <t>2.4.</t>
  </si>
  <si>
    <r>
      <t xml:space="preserve">Расходы на оплату услуг внештатных врачей экспертов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(отражаются по данным расчетно-платежных ведомостей  с учетом начислений страховых взносов на указанные выплаты)   </t>
    </r>
  </si>
  <si>
    <t>3.</t>
  </si>
  <si>
    <r>
      <t>Штрафные санкции к СМО</t>
    </r>
    <r>
      <rPr>
        <sz val="14"/>
        <rFont val="Times New Roman"/>
        <family val="1"/>
        <charset val="204"/>
      </rPr>
      <t xml:space="preserve"> за нарушение договорных обязательств по результатам реэкспертиз и иных контрольных мероприятий ТФОМС, </t>
    </r>
    <r>
      <rPr>
        <b/>
        <u/>
        <sz val="14"/>
        <rFont val="Times New Roman"/>
        <family val="1"/>
        <charset val="204"/>
      </rPr>
      <t>перечисленные</t>
    </r>
    <r>
      <rPr>
        <b/>
        <sz val="14"/>
        <rFont val="Times New Roman"/>
        <family val="1"/>
        <charset val="204"/>
      </rPr>
      <t xml:space="preserve"> СМО на р/с ТФОМС </t>
    </r>
    <r>
      <rPr>
        <sz val="14"/>
        <rFont val="Times New Roman"/>
        <family val="1"/>
        <charset val="204"/>
      </rPr>
      <t>в  отчетном  периоде</t>
    </r>
    <r>
      <rPr>
        <b/>
        <sz val="14"/>
        <rFont val="Times New Roman"/>
        <family val="1"/>
        <charset val="204"/>
      </rPr>
      <t xml:space="preserve"> </t>
    </r>
  </si>
  <si>
    <t>4.</t>
  </si>
  <si>
    <t>Врач-эксперт подразделения по ЗПЗ и ЭКМП</t>
  </si>
  <si>
    <t>(ФИО, подпись)</t>
  </si>
  <si>
    <t xml:space="preserve">Старший (главный)  бухгалтер </t>
  </si>
  <si>
    <t xml:space="preserve">Директор </t>
  </si>
  <si>
    <t>М.П.</t>
  </si>
  <si>
    <t>(дата составления отчета)</t>
  </si>
</sst>
</file>

<file path=xl/styles.xml><?xml version="1.0" encoding="utf-8"?>
<styleSheet xmlns="http://schemas.openxmlformats.org/spreadsheetml/2006/main">
  <numFmts count="4">
    <numFmt numFmtId="164" formatCode="_-* #,##0_р_._-;\-* #,##0_р_._-;_-* &quot;-&quot;_р_._-;_-@_-"/>
    <numFmt numFmtId="165" formatCode="_-* #,##0.00_р_._-;\-* #,##0.00_р_._-;_-* &quot;-&quot;??_р_._-;_-@_-"/>
    <numFmt numFmtId="166" formatCode="#,##0.0"/>
    <numFmt numFmtId="167" formatCode="#,##0.0000"/>
  </numFmts>
  <fonts count="104">
    <font>
      <sz val="10"/>
      <name val="Arial Cyr"/>
      <family val="2"/>
      <charset val="204"/>
    </font>
    <font>
      <b/>
      <sz val="11"/>
      <color indexed="12"/>
      <name val="Arial Cyr"/>
      <family val="2"/>
      <charset val="204"/>
    </font>
    <font>
      <b/>
      <sz val="11"/>
      <color indexed="10"/>
      <name val="Arial Cyr"/>
      <family val="2"/>
      <charset val="204"/>
    </font>
    <font>
      <b/>
      <sz val="10"/>
      <color indexed="12"/>
      <name val="Arial Cyr"/>
      <family val="2"/>
      <charset val="204"/>
    </font>
    <font>
      <b/>
      <sz val="10"/>
      <color indexed="10"/>
      <name val="Arial Cyr"/>
      <family val="2"/>
      <charset val="204"/>
    </font>
    <font>
      <sz val="8"/>
      <name val="Arial Cyr"/>
      <family val="2"/>
      <charset val="204"/>
    </font>
    <font>
      <sz val="10"/>
      <name val="Arial Cyr"/>
      <family val="2"/>
      <charset val="204"/>
    </font>
    <font>
      <sz val="10"/>
      <color indexed="12"/>
      <name val="Arial Cyr"/>
      <charset val="204"/>
    </font>
    <font>
      <b/>
      <sz val="12"/>
      <color indexed="12"/>
      <name val="Arial Cyr"/>
      <charset val="204"/>
    </font>
    <font>
      <b/>
      <sz val="11"/>
      <color indexed="10"/>
      <name val="Arial Cyr"/>
      <charset val="204"/>
    </font>
    <font>
      <b/>
      <sz val="10"/>
      <color indexed="12"/>
      <name val="Arial Cyr"/>
      <charset val="204"/>
    </font>
    <font>
      <b/>
      <sz val="11"/>
      <color indexed="12"/>
      <name val="Arial Cyr"/>
      <charset val="204"/>
    </font>
    <font>
      <sz val="10"/>
      <name val="Arial Cyr"/>
      <charset val="204"/>
    </font>
    <font>
      <sz val="11"/>
      <color indexed="12"/>
      <name val="Arial Cyr"/>
      <charset val="204"/>
    </font>
    <font>
      <b/>
      <sz val="10"/>
      <color indexed="1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sz val="9"/>
      <name val="Arial Cyr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3"/>
      <color indexed="12"/>
      <name val="Arial Cyr"/>
      <charset val="204"/>
    </font>
    <font>
      <b/>
      <sz val="13"/>
      <name val="Arial Cyr"/>
      <charset val="204"/>
    </font>
    <font>
      <b/>
      <sz val="12"/>
      <name val="Times New Roman"/>
      <family val="1"/>
      <charset val="204"/>
    </font>
    <font>
      <sz val="11"/>
      <name val="Arial Cyr"/>
      <family val="2"/>
      <charset val="204"/>
    </font>
    <font>
      <b/>
      <sz val="11"/>
      <name val="Arial Cyr"/>
      <charset val="204"/>
    </font>
    <font>
      <sz val="10"/>
      <name val="Arial"/>
      <family val="2"/>
      <charset val="204"/>
    </font>
    <font>
      <sz val="9"/>
      <color indexed="12"/>
      <name val="Arial Cyr"/>
      <charset val="204"/>
    </font>
    <font>
      <b/>
      <sz val="9"/>
      <color indexed="12"/>
      <name val="Arial Cyr"/>
      <charset val="204"/>
    </font>
    <font>
      <b/>
      <sz val="9"/>
      <color indexed="10"/>
      <name val="Arial Cyr"/>
      <charset val="204"/>
    </font>
    <font>
      <sz val="9"/>
      <name val="Arial Cyr"/>
      <charset val="204"/>
    </font>
    <font>
      <sz val="11"/>
      <name val="Arial"/>
      <family val="2"/>
      <charset val="204"/>
    </font>
    <font>
      <sz val="10"/>
      <name val="Arial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sz val="14"/>
      <color indexed="8"/>
      <name val="Times New Roman"/>
      <family val="1"/>
      <charset val="204"/>
    </font>
    <font>
      <u/>
      <sz val="14"/>
      <color indexed="8"/>
      <name val="Times New Roman"/>
      <family val="1"/>
      <charset val="204"/>
    </font>
    <font>
      <b/>
      <sz val="14"/>
      <color indexed="10"/>
      <name val="Times New Roman"/>
      <family val="1"/>
      <charset val="204"/>
    </font>
    <font>
      <b/>
      <u/>
      <sz val="14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FF0000"/>
      <name val="Arial Cyr"/>
      <charset val="204"/>
    </font>
    <font>
      <b/>
      <sz val="10"/>
      <color rgb="FF663300"/>
      <name val="Arial Cyr"/>
      <charset val="204"/>
    </font>
    <font>
      <b/>
      <sz val="11"/>
      <color rgb="FFFF0000"/>
      <name val="Arial Cyr"/>
      <charset val="204"/>
    </font>
    <font>
      <b/>
      <sz val="11"/>
      <color rgb="FF0000FF"/>
      <name val="Arial Cyr"/>
      <charset val="204"/>
    </font>
    <font>
      <sz val="9"/>
      <color rgb="FF0000FF"/>
      <name val="Arial Cyr"/>
      <charset val="204"/>
    </font>
    <font>
      <b/>
      <sz val="11"/>
      <color rgb="FFFF0000"/>
      <name val="Arial Cyr"/>
      <family val="2"/>
      <charset val="204"/>
    </font>
    <font>
      <sz val="10"/>
      <color rgb="FF0000FF"/>
      <name val="Arial Cyr"/>
      <charset val="204"/>
    </font>
    <font>
      <b/>
      <sz val="10"/>
      <color rgb="FF0000FF"/>
      <name val="Arial Cyr"/>
      <charset val="204"/>
    </font>
    <font>
      <b/>
      <sz val="13"/>
      <color rgb="FFFF0000"/>
      <name val="Arial Cyr"/>
      <charset val="204"/>
    </font>
    <font>
      <sz val="10"/>
      <color rgb="FF0000FF"/>
      <name val="Arial Cyr"/>
      <family val="2"/>
      <charset val="204"/>
    </font>
    <font>
      <b/>
      <sz val="10"/>
      <color rgb="FFC00000"/>
      <name val="Arial Cyr"/>
      <charset val="204"/>
    </font>
    <font>
      <b/>
      <sz val="10"/>
      <color theme="9" tint="-0.499984740745262"/>
      <name val="Arial Cyr"/>
      <family val="2"/>
      <charset val="204"/>
    </font>
    <font>
      <b/>
      <sz val="12"/>
      <color rgb="FFC00000"/>
      <name val="Arial Cyr"/>
      <charset val="204"/>
    </font>
    <font>
      <sz val="10"/>
      <color rgb="FFC00000"/>
      <name val="Arial Cyr"/>
      <charset val="204"/>
    </font>
    <font>
      <b/>
      <sz val="12"/>
      <color rgb="FF0000FF"/>
      <name val="Arial Cyr"/>
      <charset val="204"/>
    </font>
    <font>
      <b/>
      <sz val="13"/>
      <color rgb="FFC00000"/>
      <name val="Arial Cyr"/>
      <charset val="204"/>
    </font>
    <font>
      <sz val="9"/>
      <color theme="1"/>
      <name val="Calibri"/>
      <family val="2"/>
      <charset val="204"/>
      <scheme val="minor"/>
    </font>
    <font>
      <sz val="11"/>
      <color rgb="FF0000FF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rgb="FF0000FF"/>
      <name val="Times New Roman"/>
      <family val="1"/>
      <charset val="204"/>
    </font>
    <font>
      <b/>
      <sz val="11"/>
      <color rgb="FFC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0000FF"/>
      <name val="Times New Roman"/>
      <family val="1"/>
      <charset val="204"/>
    </font>
    <font>
      <sz val="12"/>
      <color rgb="FFC00000"/>
      <name val="Times New Roman"/>
      <family val="1"/>
      <charset val="204"/>
    </font>
    <font>
      <b/>
      <sz val="12"/>
      <color rgb="FFC00000"/>
      <name val="Times New Roman"/>
      <family val="1"/>
      <charset val="204"/>
    </font>
    <font>
      <b/>
      <sz val="11"/>
      <color rgb="FF0000FF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0"/>
      <color theme="9" tint="-0.499984740745262"/>
      <name val="Arial Cyr"/>
      <charset val="204"/>
    </font>
    <font>
      <b/>
      <sz val="9"/>
      <color rgb="FF0000FF"/>
      <name val="Arial Cyr"/>
      <charset val="204"/>
    </font>
    <font>
      <sz val="12"/>
      <color rgb="FF0000FF"/>
      <name val="Arial Cyr"/>
      <charset val="204"/>
    </font>
    <font>
      <sz val="12"/>
      <color rgb="FF0000FF"/>
      <name val="Calibri"/>
      <family val="2"/>
      <charset val="204"/>
      <scheme val="minor"/>
    </font>
    <font>
      <sz val="10"/>
      <color rgb="FFFF0000"/>
      <name val="Arial Cyr"/>
      <charset val="204"/>
    </font>
    <font>
      <b/>
      <sz val="13"/>
      <color rgb="FF0000FF"/>
      <name val="Arial Cyr"/>
      <charset val="204"/>
    </font>
    <font>
      <sz val="11"/>
      <color rgb="FF0000FF"/>
      <name val="Arial Cyr"/>
      <charset val="204"/>
    </font>
    <font>
      <b/>
      <sz val="9"/>
      <color rgb="FFFF0000"/>
      <name val="Arial Cyr"/>
      <charset val="204"/>
    </font>
    <font>
      <b/>
      <sz val="11"/>
      <color rgb="FF0000FF"/>
      <name val="Calibri"/>
      <family val="2"/>
      <charset val="204"/>
    </font>
    <font>
      <b/>
      <sz val="11"/>
      <color rgb="FF0000FF"/>
      <name val="Arial Cyr"/>
      <family val="2"/>
      <charset val="204"/>
    </font>
    <font>
      <b/>
      <sz val="12"/>
      <color rgb="FFC00000"/>
      <name val="Calibri"/>
      <family val="2"/>
      <charset val="204"/>
    </font>
    <font>
      <sz val="11"/>
      <color rgb="FF0000FF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color rgb="FFC00000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1"/>
      <color rgb="FF0000FF"/>
      <name val="Arial"/>
      <family val="2"/>
      <charset val="204"/>
    </font>
    <font>
      <b/>
      <sz val="11"/>
      <color rgb="FFC00000"/>
      <name val="Arial"/>
      <family val="2"/>
      <charset val="204"/>
    </font>
    <font>
      <b/>
      <sz val="11"/>
      <color rgb="FFC00000"/>
      <name val="Arial Cyr"/>
      <charset val="204"/>
    </font>
    <font>
      <sz val="11"/>
      <color rgb="FF0000CC"/>
      <name val="Arial"/>
      <family val="2"/>
      <charset val="204"/>
    </font>
    <font>
      <sz val="10"/>
      <color rgb="FF0000CC"/>
      <name val="Arial Cyr"/>
      <family val="2"/>
      <charset val="204"/>
    </font>
    <font>
      <sz val="10"/>
      <color rgb="FF0000CC"/>
      <name val="Arial"/>
      <family val="2"/>
      <charset val="204"/>
    </font>
    <font>
      <b/>
      <sz val="10"/>
      <color rgb="FF0000CC"/>
      <name val="Arial Cyr"/>
      <charset val="204"/>
    </font>
    <font>
      <sz val="10"/>
      <color rgb="FF0000CC"/>
      <name val="Arial Cyr"/>
      <charset val="204"/>
    </font>
    <font>
      <b/>
      <sz val="11"/>
      <color rgb="FF0000CC"/>
      <name val="Arial Cyr"/>
      <family val="2"/>
      <charset val="204"/>
    </font>
    <font>
      <b/>
      <sz val="12"/>
      <color rgb="FF0000CC"/>
      <name val="Arial Cyr"/>
      <charset val="204"/>
    </font>
    <font>
      <b/>
      <sz val="14"/>
      <color theme="1"/>
      <name val="Calibri"/>
      <family val="2"/>
      <charset val="204"/>
      <scheme val="minor"/>
    </font>
    <font>
      <sz val="14"/>
      <color rgb="FF0000CC"/>
      <name val="Arial"/>
      <family val="2"/>
      <charset val="204"/>
    </font>
    <font>
      <sz val="14"/>
      <color rgb="FFC00000"/>
      <name val="Arial"/>
      <family val="2"/>
      <charset val="204"/>
    </font>
    <font>
      <sz val="16"/>
      <color rgb="FF0000FF"/>
      <name val="Arial Cyr"/>
      <charset val="204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29"/>
      </patternFill>
    </fill>
    <fill>
      <patternFill patternType="solid">
        <fgColor rgb="FFCCFFCC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rgb="FFFFFFCC"/>
        <bgColor indexed="41"/>
      </patternFill>
    </fill>
    <fill>
      <patternFill patternType="solid">
        <fgColor rgb="FFCCFFFF"/>
        <bgColor indexed="26"/>
      </patternFill>
    </fill>
    <fill>
      <patternFill patternType="solid">
        <fgColor rgb="FFCC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29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FF"/>
        <bgColor indexed="29"/>
      </patternFill>
    </fill>
    <fill>
      <patternFill patternType="solid">
        <fgColor rgb="FFCCFFFF"/>
        <bgColor indexed="41"/>
      </patternFill>
    </fill>
    <fill>
      <patternFill patternType="solid">
        <fgColor theme="0"/>
        <bgColor indexed="29"/>
      </patternFill>
    </fill>
    <fill>
      <patternFill patternType="solid">
        <fgColor theme="6" tint="0.79998168889431442"/>
        <bgColor indexed="26"/>
      </patternFill>
    </fill>
    <fill>
      <patternFill patternType="solid">
        <fgColor theme="6" tint="0.79998168889431442"/>
        <bgColor indexed="29"/>
      </patternFill>
    </fill>
    <fill>
      <patternFill patternType="solid">
        <fgColor theme="6" tint="0.79998168889431442"/>
        <bgColor indexed="4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26"/>
      </patternFill>
    </fill>
    <fill>
      <patternFill patternType="solid">
        <fgColor theme="9" tint="0.79998168889431442"/>
        <bgColor indexed="29"/>
      </patternFill>
    </fill>
    <fill>
      <patternFill patternType="solid">
        <fgColor theme="9" tint="0.79998168889431442"/>
        <bgColor indexed="41"/>
      </patternFill>
    </fill>
  </fills>
  <borders count="7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42" fillId="0" borderId="0"/>
    <xf numFmtId="0" fontId="27" fillId="0" borderId="0"/>
    <xf numFmtId="0" fontId="33" fillId="0" borderId="0"/>
    <xf numFmtId="164" fontId="20" fillId="0" borderId="0" applyFill="0" applyBorder="0" applyAlignment="0" applyProtection="0"/>
    <xf numFmtId="165" fontId="12" fillId="0" borderId="0" applyFont="0" applyFill="0" applyBorder="0" applyAlignment="0" applyProtection="0"/>
  </cellStyleXfs>
  <cellXfs count="914">
    <xf numFmtId="0" fontId="0" fillId="0" borderId="0" xfId="0"/>
    <xf numFmtId="0" fontId="0" fillId="0" borderId="0" xfId="0" applyBorder="1"/>
    <xf numFmtId="0" fontId="4" fillId="0" borderId="0" xfId="0" applyFont="1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3" fontId="0" fillId="0" borderId="0" xfId="0" applyNumberFormat="1"/>
    <xf numFmtId="4" fontId="0" fillId="0" borderId="0" xfId="0" applyNumberFormat="1"/>
    <xf numFmtId="3" fontId="1" fillId="0" borderId="1" xfId="0" applyNumberFormat="1" applyFont="1" applyFill="1" applyBorder="1" applyAlignment="1">
      <alignment horizontal="left"/>
    </xf>
    <xf numFmtId="0" fontId="0" fillId="3" borderId="0" xfId="0" applyFill="1"/>
    <xf numFmtId="3" fontId="3" fillId="0" borderId="2" xfId="0" applyNumberFormat="1" applyFont="1" applyFill="1" applyBorder="1" applyAlignment="1">
      <alignment horizontal="left"/>
    </xf>
    <xf numFmtId="0" fontId="44" fillId="0" borderId="0" xfId="0" applyFont="1"/>
    <xf numFmtId="0" fontId="0" fillId="0" borderId="2" xfId="0" applyBorder="1"/>
    <xf numFmtId="0" fontId="45" fillId="0" borderId="2" xfId="0" applyFont="1" applyBorder="1" applyAlignment="1">
      <alignment horizontal="center"/>
    </xf>
    <xf numFmtId="0" fontId="45" fillId="0" borderId="2" xfId="0" applyFont="1" applyBorder="1"/>
    <xf numFmtId="3" fontId="45" fillId="0" borderId="2" xfId="0" applyNumberFormat="1" applyFont="1" applyBorder="1"/>
    <xf numFmtId="0" fontId="45" fillId="0" borderId="0" xfId="0" applyFont="1"/>
    <xf numFmtId="3" fontId="45" fillId="0" borderId="2" xfId="0" applyNumberFormat="1" applyFont="1" applyBorder="1" applyAlignment="1">
      <alignment horizontal="center"/>
    </xf>
    <xf numFmtId="3" fontId="45" fillId="0" borderId="0" xfId="0" applyNumberFormat="1" applyFont="1"/>
    <xf numFmtId="0" fontId="0" fillId="0" borderId="2" xfId="0" applyBorder="1" applyAlignment="1">
      <alignment horizontal="center"/>
    </xf>
    <xf numFmtId="3" fontId="1" fillId="0" borderId="2" xfId="0" applyNumberFormat="1" applyFont="1" applyFill="1" applyBorder="1" applyAlignment="1">
      <alignment horizontal="left"/>
    </xf>
    <xf numFmtId="0" fontId="0" fillId="4" borderId="0" xfId="0" applyFill="1"/>
    <xf numFmtId="3" fontId="3" fillId="4" borderId="2" xfId="0" applyNumberFormat="1" applyFont="1" applyFill="1" applyBorder="1" applyAlignment="1">
      <alignment horizontal="left"/>
    </xf>
    <xf numFmtId="0" fontId="46" fillId="0" borderId="2" xfId="0" applyFont="1" applyBorder="1" applyAlignment="1">
      <alignment horizontal="center"/>
    </xf>
    <xf numFmtId="0" fontId="46" fillId="0" borderId="2" xfId="0" applyFont="1" applyFill="1" applyBorder="1" applyAlignment="1">
      <alignment horizontal="left"/>
    </xf>
    <xf numFmtId="3" fontId="47" fillId="5" borderId="2" xfId="0" applyNumberFormat="1" applyFont="1" applyFill="1" applyBorder="1"/>
    <xf numFmtId="0" fontId="44" fillId="0" borderId="2" xfId="0" applyFont="1" applyBorder="1"/>
    <xf numFmtId="3" fontId="1" fillId="0" borderId="3" xfId="0" applyNumberFormat="1" applyFont="1" applyFill="1" applyBorder="1" applyAlignment="1">
      <alignment horizontal="left"/>
    </xf>
    <xf numFmtId="0" fontId="1" fillId="0" borderId="3" xfId="0" applyFont="1" applyFill="1" applyBorder="1"/>
    <xf numFmtId="3" fontId="1" fillId="4" borderId="1" xfId="0" applyNumberFormat="1" applyFont="1" applyFill="1" applyBorder="1" applyAlignment="1">
      <alignment horizontal="left"/>
    </xf>
    <xf numFmtId="3" fontId="1" fillId="3" borderId="1" xfId="0" applyNumberFormat="1" applyFont="1" applyFill="1" applyBorder="1" applyAlignment="1">
      <alignment horizontal="left"/>
    </xf>
    <xf numFmtId="0" fontId="1" fillId="0" borderId="1" xfId="0" applyFont="1" applyFill="1" applyBorder="1"/>
    <xf numFmtId="3" fontId="1" fillId="4" borderId="2" xfId="0" applyNumberFormat="1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7" fillId="0" borderId="4" xfId="0" applyFont="1" applyFill="1" applyBorder="1" applyAlignment="1">
      <alignment horizontal="center" vertical="center"/>
    </xf>
    <xf numFmtId="3" fontId="7" fillId="0" borderId="2" xfId="0" applyNumberFormat="1" applyFont="1" applyFill="1" applyBorder="1" applyAlignment="1">
      <alignment horizontal="left" vertical="center"/>
    </xf>
    <xf numFmtId="0" fontId="0" fillId="6" borderId="0" xfId="0" applyFill="1"/>
    <xf numFmtId="3" fontId="1" fillId="3" borderId="3" xfId="0" applyNumberFormat="1" applyFont="1" applyFill="1" applyBorder="1" applyAlignment="1">
      <alignment horizontal="left"/>
    </xf>
    <xf numFmtId="0" fontId="48" fillId="3" borderId="2" xfId="0" applyFont="1" applyFill="1" applyBorder="1" applyAlignment="1">
      <alignment horizontal="left" vertical="center" wrapText="1"/>
    </xf>
    <xf numFmtId="3" fontId="7" fillId="3" borderId="2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3" fontId="17" fillId="0" borderId="0" xfId="0" applyNumberFormat="1" applyFont="1" applyAlignment="1">
      <alignment horizontal="center" vertical="center"/>
    </xf>
    <xf numFmtId="0" fontId="17" fillId="0" borderId="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3" borderId="2" xfId="0" applyFill="1" applyBorder="1"/>
    <xf numFmtId="3" fontId="49" fillId="5" borderId="2" xfId="0" applyNumberFormat="1" applyFont="1" applyFill="1" applyBorder="1" applyAlignment="1">
      <alignment horizontal="right"/>
    </xf>
    <xf numFmtId="3" fontId="46" fillId="7" borderId="2" xfId="0" applyNumberFormat="1" applyFont="1" applyFill="1" applyBorder="1" applyAlignment="1">
      <alignment horizontal="right"/>
    </xf>
    <xf numFmtId="3" fontId="7" fillId="5" borderId="2" xfId="0" applyNumberFormat="1" applyFont="1" applyFill="1" applyBorder="1" applyAlignment="1">
      <alignment horizontal="center" vertical="center" wrapText="1"/>
    </xf>
    <xf numFmtId="3" fontId="46" fillId="7" borderId="3" xfId="0" applyNumberFormat="1" applyFont="1" applyFill="1" applyBorder="1" applyAlignment="1">
      <alignment horizontal="right"/>
    </xf>
    <xf numFmtId="3" fontId="1" fillId="5" borderId="2" xfId="0" applyNumberFormat="1" applyFont="1" applyFill="1" applyBorder="1" applyAlignment="1">
      <alignment horizontal="right"/>
    </xf>
    <xf numFmtId="3" fontId="1" fillId="8" borderId="2" xfId="0" applyNumberFormat="1" applyFont="1" applyFill="1" applyBorder="1" applyAlignment="1">
      <alignment horizontal="right"/>
    </xf>
    <xf numFmtId="3" fontId="46" fillId="9" borderId="2" xfId="0" applyNumberFormat="1" applyFont="1" applyFill="1" applyBorder="1" applyAlignment="1">
      <alignment horizontal="right"/>
    </xf>
    <xf numFmtId="3" fontId="46" fillId="5" borderId="2" xfId="0" applyNumberFormat="1" applyFont="1" applyFill="1" applyBorder="1" applyAlignment="1">
      <alignment horizontal="right"/>
    </xf>
    <xf numFmtId="3" fontId="1" fillId="10" borderId="2" xfId="0" applyNumberFormat="1" applyFont="1" applyFill="1" applyBorder="1" applyAlignment="1">
      <alignment horizontal="right"/>
    </xf>
    <xf numFmtId="3" fontId="46" fillId="10" borderId="2" xfId="0" applyNumberFormat="1" applyFont="1" applyFill="1" applyBorder="1" applyAlignment="1">
      <alignment horizontal="right"/>
    </xf>
    <xf numFmtId="3" fontId="4" fillId="7" borderId="2" xfId="0" applyNumberFormat="1" applyFont="1" applyFill="1" applyBorder="1" applyAlignment="1">
      <alignment horizontal="right"/>
    </xf>
    <xf numFmtId="0" fontId="4" fillId="7" borderId="5" xfId="0" applyFont="1" applyFill="1" applyBorder="1" applyAlignment="1">
      <alignment horizontal="right"/>
    </xf>
    <xf numFmtId="3" fontId="2" fillId="5" borderId="2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3" borderId="0" xfId="0" applyFill="1" applyAlignment="1">
      <alignment horizontal="right"/>
    </xf>
    <xf numFmtId="3" fontId="1" fillId="11" borderId="2" xfId="0" applyNumberFormat="1" applyFont="1" applyFill="1" applyBorder="1" applyAlignment="1">
      <alignment horizontal="right"/>
    </xf>
    <xf numFmtId="3" fontId="11" fillId="7" borderId="2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3" fontId="50" fillId="7" borderId="6" xfId="0" applyNumberFormat="1" applyFont="1" applyFill="1" applyBorder="1" applyAlignment="1">
      <alignment horizontal="center" vertical="center" wrapText="1"/>
    </xf>
    <xf numFmtId="3" fontId="50" fillId="5" borderId="2" xfId="0" applyNumberFormat="1" applyFont="1" applyFill="1" applyBorder="1" applyAlignment="1">
      <alignment horizontal="center" vertical="center" wrapText="1"/>
    </xf>
    <xf numFmtId="3" fontId="11" fillId="7" borderId="3" xfId="0" applyNumberFormat="1" applyFont="1" applyFill="1" applyBorder="1" applyAlignment="1">
      <alignment horizontal="right"/>
    </xf>
    <xf numFmtId="3" fontId="47" fillId="7" borderId="2" xfId="0" applyNumberFormat="1" applyFont="1" applyFill="1" applyBorder="1" applyAlignment="1">
      <alignment horizontal="right"/>
    </xf>
    <xf numFmtId="3" fontId="11" fillId="7" borderId="1" xfId="0" applyNumberFormat="1" applyFont="1" applyFill="1" applyBorder="1" applyAlignment="1">
      <alignment horizontal="right"/>
    </xf>
    <xf numFmtId="3" fontId="11" fillId="12" borderId="1" xfId="0" applyNumberFormat="1" applyFont="1" applyFill="1" applyBorder="1" applyAlignment="1">
      <alignment horizontal="right"/>
    </xf>
    <xf numFmtId="3" fontId="11" fillId="12" borderId="2" xfId="0" applyNumberFormat="1" applyFont="1" applyFill="1" applyBorder="1" applyAlignment="1">
      <alignment horizontal="right"/>
    </xf>
    <xf numFmtId="3" fontId="13" fillId="7" borderId="4" xfId="0" applyNumberFormat="1" applyFont="1" applyFill="1" applyBorder="1" applyAlignment="1">
      <alignment horizontal="center" vertical="center" wrapText="1"/>
    </xf>
    <xf numFmtId="3" fontId="7" fillId="7" borderId="6" xfId="0" applyNumberFormat="1" applyFont="1" applyFill="1" applyBorder="1" applyAlignment="1">
      <alignment horizontal="center" vertical="center" wrapText="1"/>
    </xf>
    <xf numFmtId="3" fontId="0" fillId="0" borderId="2" xfId="0" applyNumberFormat="1" applyBorder="1"/>
    <xf numFmtId="0" fontId="0" fillId="0" borderId="2" xfId="0" applyFill="1" applyBorder="1"/>
    <xf numFmtId="3" fontId="51" fillId="0" borderId="2" xfId="0" applyNumberFormat="1" applyFont="1" applyBorder="1"/>
    <xf numFmtId="0" fontId="52" fillId="0" borderId="2" xfId="0" applyFont="1" applyFill="1" applyBorder="1" applyAlignment="1">
      <alignment horizontal="center" vertical="center" wrapText="1"/>
    </xf>
    <xf numFmtId="3" fontId="1" fillId="13" borderId="2" xfId="0" applyNumberFormat="1" applyFont="1" applyFill="1" applyBorder="1" applyAlignment="1">
      <alignment horizontal="right"/>
    </xf>
    <xf numFmtId="0" fontId="53" fillId="3" borderId="2" xfId="0" applyFont="1" applyFill="1" applyBorder="1" applyAlignment="1">
      <alignment wrapText="1"/>
    </xf>
    <xf numFmtId="0" fontId="44" fillId="0" borderId="0" xfId="0" applyFont="1" applyAlignment="1">
      <alignment horizontal="right"/>
    </xf>
    <xf numFmtId="0" fontId="51" fillId="0" borderId="2" xfId="0" applyFont="1" applyBorder="1"/>
    <xf numFmtId="0" fontId="47" fillId="14" borderId="2" xfId="0" applyFont="1" applyFill="1" applyBorder="1" applyAlignment="1">
      <alignment horizontal="left" vertical="center"/>
    </xf>
    <xf numFmtId="3" fontId="3" fillId="3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54" fillId="0" borderId="0" xfId="0" applyFont="1"/>
    <xf numFmtId="0" fontId="55" fillId="0" borderId="2" xfId="0" applyFont="1" applyBorder="1" applyAlignment="1">
      <alignment horizontal="center"/>
    </xf>
    <xf numFmtId="0" fontId="55" fillId="0" borderId="2" xfId="0" applyFont="1" applyBorder="1"/>
    <xf numFmtId="0" fontId="55" fillId="0" borderId="0" xfId="0" applyFont="1"/>
    <xf numFmtId="0" fontId="3" fillId="0" borderId="2" xfId="0" applyFont="1" applyFill="1" applyBorder="1" applyAlignment="1">
      <alignment horizontal="center"/>
    </xf>
    <xf numFmtId="0" fontId="56" fillId="0" borderId="2" xfId="0" applyFont="1" applyBorder="1" applyAlignment="1">
      <alignment horizontal="center"/>
    </xf>
    <xf numFmtId="0" fontId="51" fillId="0" borderId="0" xfId="0" applyFont="1"/>
    <xf numFmtId="3" fontId="47" fillId="0" borderId="2" xfId="0" applyNumberFormat="1" applyFont="1" applyBorder="1"/>
    <xf numFmtId="0" fontId="47" fillId="0" borderId="2" xfId="0" applyFont="1" applyBorder="1"/>
    <xf numFmtId="0" fontId="57" fillId="0" borderId="0" xfId="0" applyFont="1"/>
    <xf numFmtId="0" fontId="47" fillId="3" borderId="0" xfId="0" applyFont="1" applyFill="1"/>
    <xf numFmtId="0" fontId="47" fillId="3" borderId="7" xfId="0" applyFont="1" applyFill="1" applyBorder="1"/>
    <xf numFmtId="0" fontId="47" fillId="3" borderId="8" xfId="0" applyFont="1" applyFill="1" applyBorder="1" applyAlignment="1">
      <alignment horizontal="center"/>
    </xf>
    <xf numFmtId="0" fontId="47" fillId="3" borderId="2" xfId="0" applyFont="1" applyFill="1" applyBorder="1" applyAlignment="1">
      <alignment horizontal="left"/>
    </xf>
    <xf numFmtId="3" fontId="47" fillId="0" borderId="2" xfId="0" applyNumberFormat="1" applyFont="1" applyBorder="1" applyAlignment="1">
      <alignment horizontal="center"/>
    </xf>
    <xf numFmtId="0" fontId="47" fillId="0" borderId="2" xfId="0" applyFont="1" applyFill="1" applyBorder="1"/>
    <xf numFmtId="0" fontId="47" fillId="3" borderId="2" xfId="0" applyFont="1" applyFill="1" applyBorder="1"/>
    <xf numFmtId="3" fontId="47" fillId="0" borderId="0" xfId="0" applyNumberFormat="1" applyFont="1"/>
    <xf numFmtId="3" fontId="47" fillId="5" borderId="2" xfId="0" applyNumberFormat="1" applyFont="1" applyFill="1" applyBorder="1" applyAlignment="1">
      <alignment horizontal="center"/>
    </xf>
    <xf numFmtId="3" fontId="47" fillId="15" borderId="2" xfId="0" applyNumberFormat="1" applyFont="1" applyFill="1" applyBorder="1" applyAlignment="1">
      <alignment horizontal="center"/>
    </xf>
    <xf numFmtId="3" fontId="47" fillId="6" borderId="2" xfId="0" applyNumberFormat="1" applyFont="1" applyFill="1" applyBorder="1" applyAlignment="1">
      <alignment horizontal="center"/>
    </xf>
    <xf numFmtId="3" fontId="47" fillId="6" borderId="2" xfId="0" applyNumberFormat="1" applyFont="1" applyFill="1" applyBorder="1"/>
    <xf numFmtId="0" fontId="47" fillId="0" borderId="0" xfId="0" applyFont="1"/>
    <xf numFmtId="0" fontId="57" fillId="0" borderId="2" xfId="0" applyFont="1" applyBorder="1"/>
    <xf numFmtId="3" fontId="47" fillId="3" borderId="2" xfId="0" applyNumberFormat="1" applyFont="1" applyFill="1" applyBorder="1"/>
    <xf numFmtId="0" fontId="18" fillId="0" borderId="0" xfId="0" applyFont="1" applyAlignment="1">
      <alignment horizontal="center"/>
    </xf>
    <xf numFmtId="3" fontId="56" fillId="3" borderId="2" xfId="0" applyNumberFormat="1" applyFont="1" applyFill="1" applyBorder="1" applyAlignment="1">
      <alignment horizontal="right"/>
    </xf>
    <xf numFmtId="0" fontId="56" fillId="0" borderId="2" xfId="0" applyFont="1" applyBorder="1" applyAlignment="1">
      <alignment horizontal="right"/>
    </xf>
    <xf numFmtId="3" fontId="54" fillId="0" borderId="0" xfId="0" applyNumberFormat="1" applyFont="1" applyAlignment="1">
      <alignment horizontal="center" vertical="center"/>
    </xf>
    <xf numFmtId="3" fontId="56" fillId="6" borderId="2" xfId="0" applyNumberFormat="1" applyFont="1" applyFill="1" applyBorder="1" applyAlignment="1">
      <alignment horizontal="right"/>
    </xf>
    <xf numFmtId="3" fontId="0" fillId="7" borderId="2" xfId="0" applyNumberFormat="1" applyFill="1" applyBorder="1"/>
    <xf numFmtId="0" fontId="57" fillId="0" borderId="5" xfId="0" applyFont="1" applyBorder="1" applyAlignment="1"/>
    <xf numFmtId="0" fontId="54" fillId="0" borderId="2" xfId="0" applyFont="1" applyBorder="1" applyAlignment="1">
      <alignment horizontal="center"/>
    </xf>
    <xf numFmtId="3" fontId="56" fillId="0" borderId="2" xfId="0" applyNumberFormat="1" applyFont="1" applyBorder="1" applyAlignment="1">
      <alignment horizontal="right"/>
    </xf>
    <xf numFmtId="0" fontId="18" fillId="0" borderId="2" xfId="0" applyFont="1" applyBorder="1" applyAlignment="1">
      <alignment horizontal="center"/>
    </xf>
    <xf numFmtId="3" fontId="47" fillId="3" borderId="2" xfId="0" applyNumberFormat="1" applyFont="1" applyFill="1" applyBorder="1" applyAlignment="1">
      <alignment horizontal="right"/>
    </xf>
    <xf numFmtId="3" fontId="56" fillId="7" borderId="2" xfId="0" applyNumberFormat="1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0" fontId="56" fillId="0" borderId="0" xfId="0" applyFont="1" applyAlignment="1">
      <alignment horizontal="right"/>
    </xf>
    <xf numFmtId="3" fontId="58" fillId="7" borderId="2" xfId="0" applyNumberFormat="1" applyFont="1" applyFill="1" applyBorder="1" applyAlignment="1">
      <alignment horizontal="right"/>
    </xf>
    <xf numFmtId="3" fontId="58" fillId="12" borderId="2" xfId="0" applyNumberFormat="1" applyFont="1" applyFill="1" applyBorder="1" applyAlignment="1">
      <alignment horizontal="right"/>
    </xf>
    <xf numFmtId="0" fontId="18" fillId="0" borderId="0" xfId="0" applyFont="1" applyAlignment="1">
      <alignment horizontal="right"/>
    </xf>
    <xf numFmtId="3" fontId="59" fillId="0" borderId="2" xfId="0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3" fontId="22" fillId="4" borderId="2" xfId="0" applyNumberFormat="1" applyFont="1" applyFill="1" applyBorder="1" applyAlignment="1">
      <alignment horizontal="left"/>
    </xf>
    <xf numFmtId="3" fontId="22" fillId="0" borderId="2" xfId="0" applyNumberFormat="1" applyFont="1" applyFill="1" applyBorder="1" applyAlignment="1">
      <alignment horizontal="left"/>
    </xf>
    <xf numFmtId="0" fontId="23" fillId="0" borderId="0" xfId="0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0" fillId="0" borderId="9" xfId="0" applyBorder="1"/>
    <xf numFmtId="166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60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60" fillId="0" borderId="2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50" fillId="0" borderId="2" xfId="0" applyFont="1" applyBorder="1"/>
    <xf numFmtId="0" fontId="0" fillId="7" borderId="0" xfId="0" applyFill="1"/>
    <xf numFmtId="0" fontId="22" fillId="0" borderId="2" xfId="0" applyFont="1" applyFill="1" applyBorder="1"/>
    <xf numFmtId="3" fontId="22" fillId="3" borderId="2" xfId="0" applyNumberFormat="1" applyFont="1" applyFill="1" applyBorder="1" applyAlignment="1">
      <alignment horizontal="left"/>
    </xf>
    <xf numFmtId="3" fontId="9" fillId="0" borderId="0" xfId="0" applyNumberFormat="1" applyFont="1" applyFill="1" applyAlignment="1">
      <alignment horizontal="center" vertical="center" wrapText="1"/>
    </xf>
    <xf numFmtId="0" fontId="57" fillId="0" borderId="0" xfId="0" applyFont="1" applyAlignment="1">
      <alignment horizontal="center"/>
    </xf>
    <xf numFmtId="0" fontId="61" fillId="0" borderId="0" xfId="0" applyFont="1"/>
    <xf numFmtId="0" fontId="62" fillId="7" borderId="0" xfId="0" applyFont="1" applyFill="1"/>
    <xf numFmtId="0" fontId="63" fillId="0" borderId="11" xfId="0" applyFont="1" applyBorder="1" applyAlignment="1">
      <alignment horizontal="center"/>
    </xf>
    <xf numFmtId="0" fontId="63" fillId="0" borderId="12" xfId="0" applyFont="1" applyFill="1" applyBorder="1" applyAlignment="1">
      <alignment horizontal="center" vertical="center"/>
    </xf>
    <xf numFmtId="0" fontId="63" fillId="0" borderId="12" xfId="0" applyFont="1" applyFill="1" applyBorder="1" applyAlignment="1">
      <alignment horizontal="center" vertical="center" wrapText="1"/>
    </xf>
    <xf numFmtId="0" fontId="64" fillId="7" borderId="13" xfId="0" applyFont="1" applyFill="1" applyBorder="1" applyAlignment="1">
      <alignment horizontal="center" vertical="center" wrapText="1"/>
    </xf>
    <xf numFmtId="0" fontId="65" fillId="0" borderId="14" xfId="0" applyFont="1" applyBorder="1" applyAlignment="1">
      <alignment horizontal="center"/>
    </xf>
    <xf numFmtId="0" fontId="66" fillId="0" borderId="15" xfId="0" applyFont="1" applyFill="1" applyBorder="1" applyAlignment="1">
      <alignment horizontal="center" vertical="center"/>
    </xf>
    <xf numFmtId="0" fontId="65" fillId="0" borderId="15" xfId="0" applyFont="1" applyFill="1" applyBorder="1" applyAlignment="1">
      <alignment horizontal="center" vertical="center" wrapText="1"/>
    </xf>
    <xf numFmtId="0" fontId="67" fillId="0" borderId="15" xfId="0" applyFont="1" applyFill="1" applyBorder="1" applyAlignment="1">
      <alignment horizontal="center" vertical="center" wrapText="1"/>
    </xf>
    <xf numFmtId="3" fontId="67" fillId="0" borderId="15" xfId="0" applyNumberFormat="1" applyFont="1" applyFill="1" applyBorder="1" applyAlignment="1">
      <alignment horizontal="right" vertical="center" wrapText="1"/>
    </xf>
    <xf numFmtId="3" fontId="68" fillId="7" borderId="16" xfId="0" applyNumberFormat="1" applyFont="1" applyFill="1" applyBorder="1" applyAlignment="1">
      <alignment horizontal="right" vertical="center" wrapText="1"/>
    </xf>
    <xf numFmtId="0" fontId="65" fillId="0" borderId="15" xfId="0" applyFont="1" applyFill="1" applyBorder="1" applyAlignment="1">
      <alignment horizontal="center" vertical="center"/>
    </xf>
    <xf numFmtId="0" fontId="66" fillId="7" borderId="14" xfId="0" applyFont="1" applyFill="1" applyBorder="1" applyAlignment="1">
      <alignment horizontal="center"/>
    </xf>
    <xf numFmtId="0" fontId="66" fillId="7" borderId="15" xfId="0" applyFont="1" applyFill="1" applyBorder="1" applyAlignment="1">
      <alignment horizontal="center" vertical="center"/>
    </xf>
    <xf numFmtId="0" fontId="66" fillId="7" borderId="15" xfId="0" applyFont="1" applyFill="1" applyBorder="1" applyAlignment="1">
      <alignment horizontal="center" vertical="center" wrapText="1"/>
    </xf>
    <xf numFmtId="0" fontId="67" fillId="7" borderId="15" xfId="0" applyFont="1" applyFill="1" applyBorder="1" applyAlignment="1">
      <alignment horizontal="center" vertical="center" wrapText="1"/>
    </xf>
    <xf numFmtId="3" fontId="67" fillId="7" borderId="15" xfId="0" applyNumberFormat="1" applyFont="1" applyFill="1" applyBorder="1" applyAlignment="1">
      <alignment horizontal="right" vertical="center" wrapText="1"/>
    </xf>
    <xf numFmtId="3" fontId="69" fillId="7" borderId="16" xfId="0" applyNumberFormat="1" applyFont="1" applyFill="1" applyBorder="1" applyAlignment="1">
      <alignment horizontal="right" vertical="center" wrapText="1"/>
    </xf>
    <xf numFmtId="0" fontId="65" fillId="0" borderId="17" xfId="0" applyFont="1" applyBorder="1" applyAlignment="1">
      <alignment horizontal="center"/>
    </xf>
    <xf numFmtId="0" fontId="66" fillId="0" borderId="18" xfId="0" applyFont="1" applyFill="1" applyBorder="1" applyAlignment="1">
      <alignment horizontal="center" vertical="center"/>
    </xf>
    <xf numFmtId="0" fontId="65" fillId="0" borderId="18" xfId="0" applyFont="1" applyFill="1" applyBorder="1" applyAlignment="1">
      <alignment horizontal="center" vertical="center" wrapText="1"/>
    </xf>
    <xf numFmtId="0" fontId="67" fillId="0" borderId="18" xfId="0" applyFont="1" applyFill="1" applyBorder="1" applyAlignment="1">
      <alignment horizontal="center" vertical="center" wrapText="1"/>
    </xf>
    <xf numFmtId="3" fontId="67" fillId="0" borderId="18" xfId="0" applyNumberFormat="1" applyFont="1" applyBorder="1" applyAlignment="1">
      <alignment horizontal="right" wrapText="1"/>
    </xf>
    <xf numFmtId="3" fontId="67" fillId="0" borderId="18" xfId="0" applyNumberFormat="1" applyFont="1" applyFill="1" applyBorder="1" applyAlignment="1">
      <alignment horizontal="right" vertical="center" wrapText="1"/>
    </xf>
    <xf numFmtId="3" fontId="68" fillId="7" borderId="19" xfId="0" applyNumberFormat="1" applyFont="1" applyFill="1" applyBorder="1" applyAlignment="1">
      <alignment horizontal="right" vertical="center" wrapText="1"/>
    </xf>
    <xf numFmtId="0" fontId="65" fillId="0" borderId="20" xfId="0" applyFont="1" applyBorder="1" applyAlignment="1">
      <alignment horizontal="center"/>
    </xf>
    <xf numFmtId="0" fontId="65" fillId="0" borderId="21" xfId="0" applyFont="1" applyFill="1" applyBorder="1" applyAlignment="1">
      <alignment horizontal="center" vertical="center"/>
    </xf>
    <xf numFmtId="0" fontId="65" fillId="0" borderId="21" xfId="0" applyFont="1" applyFill="1" applyBorder="1" applyAlignment="1">
      <alignment horizontal="center" vertical="center" wrapText="1"/>
    </xf>
    <xf numFmtId="0" fontId="67" fillId="0" borderId="21" xfId="0" applyFont="1" applyFill="1" applyBorder="1" applyAlignment="1">
      <alignment horizontal="center" vertical="center" wrapText="1"/>
    </xf>
    <xf numFmtId="3" fontId="67" fillId="0" borderId="21" xfId="0" applyNumberFormat="1" applyFont="1" applyFill="1" applyBorder="1" applyAlignment="1">
      <alignment horizontal="right" vertical="center" wrapText="1"/>
    </xf>
    <xf numFmtId="3" fontId="68" fillId="7" borderId="22" xfId="0" applyNumberFormat="1" applyFont="1" applyFill="1" applyBorder="1" applyAlignment="1">
      <alignment horizontal="right" vertical="center" wrapText="1"/>
    </xf>
    <xf numFmtId="3" fontId="69" fillId="7" borderId="23" xfId="0" applyNumberFormat="1" applyFont="1" applyFill="1" applyBorder="1" applyAlignment="1">
      <alignment horizontal="right" vertical="center" wrapText="1"/>
    </xf>
    <xf numFmtId="0" fontId="66" fillId="0" borderId="18" xfId="0" applyFont="1" applyBorder="1" applyAlignment="1">
      <alignment horizontal="center" wrapText="1"/>
    </xf>
    <xf numFmtId="0" fontId="65" fillId="0" borderId="18" xfId="0" applyFont="1" applyFill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3" fontId="67" fillId="0" borderId="18" xfId="0" applyNumberFormat="1" applyFont="1" applyFill="1" applyBorder="1" applyAlignment="1">
      <alignment horizontal="right"/>
    </xf>
    <xf numFmtId="3" fontId="67" fillId="0" borderId="18" xfId="0" applyNumberFormat="1" applyFont="1" applyFill="1" applyBorder="1" applyAlignment="1">
      <alignment horizontal="right" wrapText="1"/>
    </xf>
    <xf numFmtId="3" fontId="68" fillId="7" borderId="19" xfId="0" applyNumberFormat="1" applyFont="1" applyFill="1" applyBorder="1" applyAlignment="1">
      <alignment horizontal="right"/>
    </xf>
    <xf numFmtId="0" fontId="65" fillId="0" borderId="24" xfId="0" applyFont="1" applyBorder="1" applyAlignment="1">
      <alignment horizontal="center"/>
    </xf>
    <xf numFmtId="0" fontId="65" fillId="0" borderId="2" xfId="0" applyFont="1" applyBorder="1" applyAlignment="1">
      <alignment horizontal="center" wrapText="1"/>
    </xf>
    <xf numFmtId="0" fontId="65" fillId="0" borderId="2" xfId="0" applyFont="1" applyFill="1" applyBorder="1" applyAlignment="1">
      <alignment horizontal="center"/>
    </xf>
    <xf numFmtId="0" fontId="67" fillId="0" borderId="2" xfId="0" applyFont="1" applyFill="1" applyBorder="1" applyAlignment="1">
      <alignment horizontal="center"/>
    </xf>
    <xf numFmtId="3" fontId="67" fillId="0" borderId="2" xfId="0" applyNumberFormat="1" applyFont="1" applyFill="1" applyBorder="1" applyAlignment="1">
      <alignment horizontal="right"/>
    </xf>
    <xf numFmtId="3" fontId="67" fillId="0" borderId="2" xfId="0" applyNumberFormat="1" applyFont="1" applyFill="1" applyBorder="1" applyAlignment="1">
      <alignment horizontal="right" wrapText="1"/>
    </xf>
    <xf numFmtId="3" fontId="68" fillId="7" borderId="25" xfId="0" applyNumberFormat="1" applyFont="1" applyFill="1" applyBorder="1" applyAlignment="1">
      <alignment horizontal="right"/>
    </xf>
    <xf numFmtId="0" fontId="65" fillId="0" borderId="21" xfId="0" applyFont="1" applyBorder="1" applyAlignment="1">
      <alignment horizontal="center" wrapText="1"/>
    </xf>
    <xf numFmtId="0" fontId="65" fillId="0" borderId="21" xfId="0" applyFont="1" applyBorder="1" applyAlignment="1">
      <alignment horizontal="center"/>
    </xf>
    <xf numFmtId="0" fontId="67" fillId="0" borderId="21" xfId="0" applyFont="1" applyBorder="1" applyAlignment="1">
      <alignment horizontal="center"/>
    </xf>
    <xf numFmtId="3" fontId="67" fillId="0" borderId="21" xfId="0" applyNumberFormat="1" applyFont="1" applyBorder="1" applyAlignment="1">
      <alignment horizontal="right"/>
    </xf>
    <xf numFmtId="3" fontId="67" fillId="0" borderId="21" xfId="0" applyNumberFormat="1" applyFont="1" applyBorder="1" applyAlignment="1">
      <alignment horizontal="right" wrapText="1"/>
    </xf>
    <xf numFmtId="3" fontId="68" fillId="7" borderId="22" xfId="0" applyNumberFormat="1" applyFont="1" applyFill="1" applyBorder="1" applyAlignment="1">
      <alignment horizontal="right"/>
    </xf>
    <xf numFmtId="3" fontId="69" fillId="7" borderId="23" xfId="0" applyNumberFormat="1" applyFont="1" applyFill="1" applyBorder="1" applyAlignment="1">
      <alignment horizontal="right"/>
    </xf>
    <xf numFmtId="0" fontId="66" fillId="0" borderId="18" xfId="0" applyFont="1" applyBorder="1" applyAlignment="1">
      <alignment horizontal="center"/>
    </xf>
    <xf numFmtId="0" fontId="65" fillId="0" borderId="18" xfId="0" applyFont="1" applyBorder="1" applyAlignment="1">
      <alignment horizontal="center"/>
    </xf>
    <xf numFmtId="0" fontId="67" fillId="0" borderId="18" xfId="0" applyFont="1" applyBorder="1" applyAlignment="1">
      <alignment horizontal="center"/>
    </xf>
    <xf numFmtId="3" fontId="67" fillId="0" borderId="18" xfId="0" applyNumberFormat="1" applyFont="1" applyBorder="1" applyAlignment="1">
      <alignment horizontal="right"/>
    </xf>
    <xf numFmtId="0" fontId="65" fillId="0" borderId="2" xfId="0" applyFont="1" applyBorder="1" applyAlignment="1">
      <alignment horizontal="center"/>
    </xf>
    <xf numFmtId="0" fontId="67" fillId="0" borderId="2" xfId="0" applyFont="1" applyBorder="1" applyAlignment="1">
      <alignment horizontal="center"/>
    </xf>
    <xf numFmtId="3" fontId="67" fillId="0" borderId="2" xfId="0" applyNumberFormat="1" applyFont="1" applyBorder="1" applyAlignment="1">
      <alignment horizontal="right"/>
    </xf>
    <xf numFmtId="0" fontId="65" fillId="0" borderId="26" xfId="0" applyFont="1" applyBorder="1" applyAlignment="1">
      <alignment horizontal="center"/>
    </xf>
    <xf numFmtId="0" fontId="65" fillId="0" borderId="7" xfId="0" applyFont="1" applyBorder="1" applyAlignment="1">
      <alignment horizontal="center"/>
    </xf>
    <xf numFmtId="0" fontId="67" fillId="0" borderId="7" xfId="0" applyFont="1" applyBorder="1" applyAlignment="1">
      <alignment horizontal="center"/>
    </xf>
    <xf numFmtId="3" fontId="67" fillId="0" borderId="7" xfId="0" applyNumberFormat="1" applyFont="1" applyBorder="1" applyAlignment="1">
      <alignment horizontal="right"/>
    </xf>
    <xf numFmtId="3" fontId="67" fillId="0" borderId="15" xfId="0" applyNumberFormat="1" applyFont="1" applyBorder="1" applyAlignment="1">
      <alignment horizontal="right"/>
    </xf>
    <xf numFmtId="3" fontId="68" fillId="7" borderId="27" xfId="0" applyNumberFormat="1" applyFont="1" applyFill="1" applyBorder="1" applyAlignment="1">
      <alignment horizontal="right"/>
    </xf>
    <xf numFmtId="0" fontId="66" fillId="0" borderId="15" xfId="0" applyFont="1" applyBorder="1" applyAlignment="1">
      <alignment horizontal="center"/>
    </xf>
    <xf numFmtId="0" fontId="67" fillId="0" borderId="15" xfId="0" applyFont="1" applyBorder="1" applyAlignment="1">
      <alignment horizontal="center"/>
    </xf>
    <xf numFmtId="3" fontId="69" fillId="7" borderId="16" xfId="0" applyNumberFormat="1" applyFont="1" applyFill="1" applyBorder="1" applyAlignment="1">
      <alignment horizontal="right"/>
    </xf>
    <xf numFmtId="0" fontId="66" fillId="0" borderId="28" xfId="0" applyFont="1" applyBorder="1" applyAlignment="1">
      <alignment horizontal="center"/>
    </xf>
    <xf numFmtId="0" fontId="67" fillId="0" borderId="28" xfId="0" applyFont="1" applyBorder="1" applyAlignment="1">
      <alignment horizontal="center"/>
    </xf>
    <xf numFmtId="3" fontId="67" fillId="0" borderId="28" xfId="0" applyNumberFormat="1" applyFont="1" applyBorder="1" applyAlignment="1">
      <alignment horizontal="right"/>
    </xf>
    <xf numFmtId="3" fontId="69" fillId="7" borderId="29" xfId="0" applyNumberFormat="1" applyFont="1" applyFill="1" applyBorder="1" applyAlignment="1">
      <alignment horizontal="right"/>
    </xf>
    <xf numFmtId="0" fontId="65" fillId="0" borderId="30" xfId="0" applyFont="1" applyBorder="1" applyAlignment="1">
      <alignment horizontal="center"/>
    </xf>
    <xf numFmtId="0" fontId="65" fillId="0" borderId="28" xfId="0" applyFont="1" applyBorder="1" applyAlignment="1">
      <alignment horizontal="center"/>
    </xf>
    <xf numFmtId="3" fontId="68" fillId="7" borderId="29" xfId="0" applyNumberFormat="1" applyFont="1" applyFill="1" applyBorder="1" applyAlignment="1">
      <alignment horizontal="right"/>
    </xf>
    <xf numFmtId="0" fontId="65" fillId="0" borderId="15" xfId="0" applyFont="1" applyBorder="1" applyAlignment="1">
      <alignment horizontal="center"/>
    </xf>
    <xf numFmtId="3" fontId="68" fillId="7" borderId="16" xfId="0" applyNumberFormat="1" applyFont="1" applyFill="1" applyBorder="1" applyAlignment="1">
      <alignment horizontal="right"/>
    </xf>
    <xf numFmtId="0" fontId="65" fillId="0" borderId="18" xfId="0" applyFont="1" applyFill="1" applyBorder="1" applyAlignment="1">
      <alignment horizontal="center" wrapText="1"/>
    </xf>
    <xf numFmtId="3" fontId="67" fillId="0" borderId="31" xfId="0" applyNumberFormat="1" applyFont="1" applyFill="1" applyBorder="1" applyAlignment="1">
      <alignment horizontal="right"/>
    </xf>
    <xf numFmtId="0" fontId="65" fillId="0" borderId="7" xfId="0" applyFont="1" applyFill="1" applyBorder="1" applyAlignment="1">
      <alignment horizontal="center" wrapText="1"/>
    </xf>
    <xf numFmtId="0" fontId="67" fillId="0" borderId="7" xfId="0" applyFont="1" applyFill="1" applyBorder="1" applyAlignment="1">
      <alignment horizontal="center"/>
    </xf>
    <xf numFmtId="3" fontId="67" fillId="0" borderId="7" xfId="0" applyNumberFormat="1" applyFont="1" applyFill="1" applyBorder="1" applyAlignment="1">
      <alignment horizontal="right"/>
    </xf>
    <xf numFmtId="3" fontId="67" fillId="0" borderId="32" xfId="0" applyNumberFormat="1" applyFont="1" applyFill="1" applyBorder="1" applyAlignment="1">
      <alignment horizontal="right"/>
    </xf>
    <xf numFmtId="0" fontId="65" fillId="0" borderId="2" xfId="0" applyFont="1" applyBorder="1" applyAlignment="1">
      <alignment horizontal="center" vertical="center"/>
    </xf>
    <xf numFmtId="0" fontId="65" fillId="0" borderId="11" xfId="0" applyFont="1" applyBorder="1" applyAlignment="1">
      <alignment horizontal="center" wrapText="1"/>
    </xf>
    <xf numFmtId="0" fontId="66" fillId="0" borderId="12" xfId="0" applyFont="1" applyBorder="1" applyAlignment="1">
      <alignment horizontal="center" wrapText="1"/>
    </xf>
    <xf numFmtId="0" fontId="65" fillId="0" borderId="12" xfId="0" applyFont="1" applyBorder="1" applyAlignment="1">
      <alignment horizontal="center" wrapText="1"/>
    </xf>
    <xf numFmtId="0" fontId="67" fillId="0" borderId="12" xfId="0" applyFont="1" applyBorder="1" applyAlignment="1">
      <alignment horizontal="center" wrapText="1"/>
    </xf>
    <xf numFmtId="3" fontId="67" fillId="0" borderId="12" xfId="0" applyNumberFormat="1" applyFont="1" applyBorder="1" applyAlignment="1">
      <alignment horizontal="right" wrapText="1"/>
    </xf>
    <xf numFmtId="3" fontId="69" fillId="7" borderId="13" xfId="0" applyNumberFormat="1" applyFont="1" applyFill="1" applyBorder="1" applyAlignment="1">
      <alignment horizontal="right" wrapText="1"/>
    </xf>
    <xf numFmtId="0" fontId="65" fillId="0" borderId="17" xfId="0" applyFont="1" applyBorder="1" applyAlignment="1">
      <alignment horizontal="center" wrapText="1"/>
    </xf>
    <xf numFmtId="0" fontId="65" fillId="0" borderId="18" xfId="0" applyFont="1" applyBorder="1" applyAlignment="1">
      <alignment horizontal="center" wrapText="1"/>
    </xf>
    <xf numFmtId="0" fontId="67" fillId="0" borderId="18" xfId="0" applyFont="1" applyBorder="1" applyAlignment="1">
      <alignment horizontal="center" wrapText="1"/>
    </xf>
    <xf numFmtId="3" fontId="68" fillId="7" borderId="19" xfId="0" applyNumberFormat="1" applyFont="1" applyFill="1" applyBorder="1" applyAlignment="1">
      <alignment horizontal="right" wrapText="1"/>
    </xf>
    <xf numFmtId="0" fontId="65" fillId="0" borderId="24" xfId="0" applyFont="1" applyBorder="1" applyAlignment="1">
      <alignment horizontal="center" wrapText="1"/>
    </xf>
    <xf numFmtId="0" fontId="67" fillId="0" borderId="2" xfId="0" applyFont="1" applyBorder="1" applyAlignment="1">
      <alignment horizontal="center" wrapText="1"/>
    </xf>
    <xf numFmtId="3" fontId="67" fillId="0" borderId="2" xfId="0" applyNumberFormat="1" applyFont="1" applyBorder="1" applyAlignment="1">
      <alignment horizontal="right" wrapText="1"/>
    </xf>
    <xf numFmtId="3" fontId="68" fillId="7" borderId="25" xfId="0" applyNumberFormat="1" applyFont="1" applyFill="1" applyBorder="1" applyAlignment="1">
      <alignment horizontal="right" wrapText="1"/>
    </xf>
    <xf numFmtId="3" fontId="69" fillId="7" borderId="23" xfId="0" applyNumberFormat="1" applyFont="1" applyFill="1" applyBorder="1" applyAlignment="1">
      <alignment horizontal="right" wrapText="1"/>
    </xf>
    <xf numFmtId="0" fontId="65" fillId="0" borderId="20" xfId="0" applyFont="1" applyBorder="1" applyAlignment="1">
      <alignment horizontal="center" wrapText="1"/>
    </xf>
    <xf numFmtId="0" fontId="67" fillId="0" borderId="21" xfId="0" applyFont="1" applyBorder="1" applyAlignment="1">
      <alignment horizontal="center" wrapText="1"/>
    </xf>
    <xf numFmtId="3" fontId="68" fillId="7" borderId="22" xfId="0" applyNumberFormat="1" applyFont="1" applyFill="1" applyBorder="1" applyAlignment="1">
      <alignment horizontal="right" wrapText="1"/>
    </xf>
    <xf numFmtId="3" fontId="69" fillId="7" borderId="29" xfId="0" applyNumberFormat="1" applyFont="1" applyFill="1" applyBorder="1" applyAlignment="1">
      <alignment horizontal="right" wrapText="1"/>
    </xf>
    <xf numFmtId="3" fontId="68" fillId="7" borderId="13" xfId="0" applyNumberFormat="1" applyFont="1" applyFill="1" applyBorder="1" applyAlignment="1">
      <alignment horizontal="right" wrapText="1"/>
    </xf>
    <xf numFmtId="0" fontId="65" fillId="0" borderId="14" xfId="0" applyFont="1" applyBorder="1" applyAlignment="1">
      <alignment horizontal="center" wrapText="1"/>
    </xf>
    <xf numFmtId="0" fontId="65" fillId="0" borderId="15" xfId="0" applyFont="1" applyBorder="1" applyAlignment="1">
      <alignment horizontal="center" wrapText="1"/>
    </xf>
    <xf numFmtId="0" fontId="67" fillId="0" borderId="15" xfId="0" applyFont="1" applyBorder="1" applyAlignment="1">
      <alignment horizontal="center" wrapText="1"/>
    </xf>
    <xf numFmtId="3" fontId="67" fillId="0" borderId="15" xfId="0" applyNumberFormat="1" applyFont="1" applyBorder="1" applyAlignment="1">
      <alignment horizontal="right" wrapText="1"/>
    </xf>
    <xf numFmtId="3" fontId="68" fillId="7" borderId="16" xfId="0" applyNumberFormat="1" applyFont="1" applyFill="1" applyBorder="1" applyAlignment="1">
      <alignment horizontal="right" wrapText="1"/>
    </xf>
    <xf numFmtId="3" fontId="67" fillId="0" borderId="0" xfId="0" applyNumberFormat="1" applyFont="1" applyAlignment="1">
      <alignment horizontal="right"/>
    </xf>
    <xf numFmtId="3" fontId="69" fillId="7" borderId="0" xfId="0" applyNumberFormat="1" applyFont="1" applyFill="1" applyAlignment="1">
      <alignment horizontal="right"/>
    </xf>
    <xf numFmtId="0" fontId="65" fillId="0" borderId="21" xfId="0" applyFont="1" applyFill="1" applyBorder="1" applyAlignment="1">
      <alignment horizontal="center"/>
    </xf>
    <xf numFmtId="0" fontId="67" fillId="0" borderId="21" xfId="0" applyFont="1" applyFill="1" applyBorder="1" applyAlignment="1">
      <alignment horizontal="center"/>
    </xf>
    <xf numFmtId="3" fontId="67" fillId="0" borderId="21" xfId="0" applyNumberFormat="1" applyFont="1" applyFill="1" applyBorder="1" applyAlignment="1">
      <alignment horizontal="right"/>
    </xf>
    <xf numFmtId="0" fontId="67" fillId="0" borderId="18" xfId="0" applyFont="1" applyFill="1" applyBorder="1" applyAlignment="1">
      <alignment horizontal="center" vertical="center"/>
    </xf>
    <xf numFmtId="3" fontId="67" fillId="0" borderId="18" xfId="0" applyNumberFormat="1" applyFont="1" applyFill="1" applyBorder="1" applyAlignment="1">
      <alignment horizontal="right" vertical="center"/>
    </xf>
    <xf numFmtId="3" fontId="68" fillId="7" borderId="19" xfId="0" applyNumberFormat="1" applyFont="1" applyFill="1" applyBorder="1" applyAlignment="1">
      <alignment horizontal="right" vertical="center"/>
    </xf>
    <xf numFmtId="0" fontId="67" fillId="0" borderId="2" xfId="0" applyFont="1" applyFill="1" applyBorder="1" applyAlignment="1">
      <alignment horizontal="center" vertical="center"/>
    </xf>
    <xf numFmtId="3" fontId="67" fillId="0" borderId="2" xfId="0" applyNumberFormat="1" applyFont="1" applyFill="1" applyBorder="1" applyAlignment="1">
      <alignment horizontal="right" vertical="center"/>
    </xf>
    <xf numFmtId="3" fontId="68" fillId="7" borderId="25" xfId="0" applyNumberFormat="1" applyFont="1" applyFill="1" applyBorder="1" applyAlignment="1">
      <alignment horizontal="right" vertical="center"/>
    </xf>
    <xf numFmtId="0" fontId="67" fillId="0" borderId="2" xfId="0" applyFont="1" applyBorder="1" applyAlignment="1">
      <alignment horizontal="center" vertical="center"/>
    </xf>
    <xf numFmtId="3" fontId="67" fillId="0" borderId="2" xfId="0" applyNumberFormat="1" applyFont="1" applyBorder="1" applyAlignment="1">
      <alignment horizontal="right" vertical="center"/>
    </xf>
    <xf numFmtId="0" fontId="67" fillId="0" borderId="21" xfId="0" applyFont="1" applyBorder="1" applyAlignment="1">
      <alignment horizontal="center" vertical="center"/>
    </xf>
    <xf numFmtId="3" fontId="67" fillId="0" borderId="21" xfId="0" applyNumberFormat="1" applyFont="1" applyBorder="1" applyAlignment="1">
      <alignment horizontal="right" vertical="center"/>
    </xf>
    <xf numFmtId="3" fontId="68" fillId="7" borderId="22" xfId="0" applyNumberFormat="1" applyFont="1" applyFill="1" applyBorder="1" applyAlignment="1">
      <alignment horizontal="right" vertical="center"/>
    </xf>
    <xf numFmtId="3" fontId="69" fillId="7" borderId="33" xfId="0" applyNumberFormat="1" applyFont="1" applyFill="1" applyBorder="1" applyAlignment="1">
      <alignment horizontal="right"/>
    </xf>
    <xf numFmtId="0" fontId="65" fillId="0" borderId="7" xfId="0" applyFont="1" applyFill="1" applyBorder="1" applyAlignment="1">
      <alignment horizontal="center"/>
    </xf>
    <xf numFmtId="3" fontId="69" fillId="7" borderId="22" xfId="0" applyNumberFormat="1" applyFont="1" applyFill="1" applyBorder="1" applyAlignment="1">
      <alignment horizontal="right"/>
    </xf>
    <xf numFmtId="0" fontId="65" fillId="0" borderId="11" xfId="0" applyFont="1" applyBorder="1" applyAlignment="1">
      <alignment horizontal="center"/>
    </xf>
    <xf numFmtId="0" fontId="66" fillId="0" borderId="12" xfId="0" applyFont="1" applyBorder="1" applyAlignment="1">
      <alignment horizontal="center"/>
    </xf>
    <xf numFmtId="0" fontId="65" fillId="0" borderId="12" xfId="0" applyFont="1" applyBorder="1" applyAlignment="1">
      <alignment horizontal="center"/>
    </xf>
    <xf numFmtId="0" fontId="67" fillId="0" borderId="12" xfId="0" applyFont="1" applyBorder="1" applyAlignment="1">
      <alignment horizontal="center"/>
    </xf>
    <xf numFmtId="3" fontId="67" fillId="0" borderId="12" xfId="0" applyNumberFormat="1" applyFont="1" applyBorder="1" applyAlignment="1">
      <alignment horizontal="right"/>
    </xf>
    <xf numFmtId="3" fontId="69" fillId="7" borderId="13" xfId="0" applyNumberFormat="1" applyFont="1" applyFill="1" applyBorder="1" applyAlignment="1">
      <alignment horizontal="right"/>
    </xf>
    <xf numFmtId="0" fontId="66" fillId="0" borderId="18" xfId="0" applyFont="1" applyBorder="1" applyAlignment="1">
      <alignment horizontal="center" vertical="center" wrapText="1"/>
    </xf>
    <xf numFmtId="3" fontId="67" fillId="0" borderId="19" xfId="0" applyNumberFormat="1" applyFont="1" applyBorder="1" applyAlignment="1">
      <alignment horizontal="right"/>
    </xf>
    <xf numFmtId="3" fontId="68" fillId="7" borderId="34" xfId="0" applyNumberFormat="1" applyFont="1" applyFill="1" applyBorder="1" applyAlignment="1">
      <alignment horizontal="right"/>
    </xf>
    <xf numFmtId="0" fontId="65" fillId="0" borderId="21" xfId="0" applyFont="1" applyBorder="1" applyAlignment="1">
      <alignment horizontal="center" vertical="center" wrapText="1"/>
    </xf>
    <xf numFmtId="3" fontId="67" fillId="0" borderId="22" xfId="0" applyNumberFormat="1" applyFont="1" applyBorder="1" applyAlignment="1">
      <alignment horizontal="right" wrapText="1"/>
    </xf>
    <xf numFmtId="3" fontId="68" fillId="7" borderId="35" xfId="0" applyNumberFormat="1" applyFont="1" applyFill="1" applyBorder="1" applyAlignment="1">
      <alignment horizontal="right" wrapText="1"/>
    </xf>
    <xf numFmtId="3" fontId="69" fillId="7" borderId="36" xfId="0" applyNumberFormat="1" applyFont="1" applyFill="1" applyBorder="1" applyAlignment="1">
      <alignment horizontal="right" wrapText="1"/>
    </xf>
    <xf numFmtId="3" fontId="67" fillId="0" borderId="13" xfId="0" applyNumberFormat="1" applyFont="1" applyBorder="1" applyAlignment="1">
      <alignment horizontal="right" wrapText="1"/>
    </xf>
    <xf numFmtId="3" fontId="69" fillId="7" borderId="37" xfId="0" applyNumberFormat="1" applyFont="1" applyFill="1" applyBorder="1" applyAlignment="1">
      <alignment horizontal="right" wrapText="1"/>
    </xf>
    <xf numFmtId="0" fontId="21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3" fontId="68" fillId="7" borderId="2" xfId="0" applyNumberFormat="1" applyFont="1" applyFill="1" applyBorder="1" applyAlignment="1">
      <alignment horizontal="right" vertical="center"/>
    </xf>
    <xf numFmtId="3" fontId="69" fillId="7" borderId="38" xfId="0" applyNumberFormat="1" applyFont="1" applyFill="1" applyBorder="1" applyAlignment="1">
      <alignment horizontal="right" vertical="center"/>
    </xf>
    <xf numFmtId="3" fontId="68" fillId="7" borderId="39" xfId="0" applyNumberFormat="1" applyFont="1" applyFill="1" applyBorder="1" applyAlignment="1">
      <alignment horizontal="right"/>
    </xf>
    <xf numFmtId="3" fontId="67" fillId="0" borderId="25" xfId="0" applyNumberFormat="1" applyFont="1" applyBorder="1" applyAlignment="1">
      <alignment horizontal="right"/>
    </xf>
    <xf numFmtId="3" fontId="67" fillId="0" borderId="27" xfId="0" applyNumberFormat="1" applyFont="1" applyBorder="1" applyAlignment="1">
      <alignment horizontal="right"/>
    </xf>
    <xf numFmtId="3" fontId="68" fillId="7" borderId="40" xfId="0" applyNumberFormat="1" applyFont="1" applyFill="1" applyBorder="1" applyAlignment="1">
      <alignment horizontal="right"/>
    </xf>
    <xf numFmtId="3" fontId="69" fillId="7" borderId="36" xfId="0" applyNumberFormat="1" applyFont="1" applyFill="1" applyBorder="1" applyAlignment="1">
      <alignment horizontal="right"/>
    </xf>
    <xf numFmtId="0" fontId="66" fillId="0" borderId="41" xfId="0" applyFont="1" applyBorder="1" applyAlignment="1">
      <alignment horizontal="center"/>
    </xf>
    <xf numFmtId="0" fontId="66" fillId="0" borderId="42" xfId="0" applyFont="1" applyBorder="1" applyAlignment="1">
      <alignment horizontal="center"/>
    </xf>
    <xf numFmtId="0" fontId="67" fillId="0" borderId="42" xfId="0" applyFont="1" applyBorder="1" applyAlignment="1">
      <alignment horizontal="center"/>
    </xf>
    <xf numFmtId="3" fontId="67" fillId="0" borderId="42" xfId="0" applyNumberFormat="1" applyFont="1" applyBorder="1" applyAlignment="1">
      <alignment horizontal="right"/>
    </xf>
    <xf numFmtId="3" fontId="69" fillId="7" borderId="43" xfId="0" applyNumberFormat="1" applyFont="1" applyFill="1" applyBorder="1" applyAlignment="1">
      <alignment horizontal="right"/>
    </xf>
    <xf numFmtId="0" fontId="66" fillId="0" borderId="0" xfId="0" applyFont="1" applyAlignment="1">
      <alignment horizontal="center"/>
    </xf>
    <xf numFmtId="0" fontId="67" fillId="0" borderId="0" xfId="0" applyFont="1" applyAlignment="1">
      <alignment horizontal="center"/>
    </xf>
    <xf numFmtId="0" fontId="70" fillId="0" borderId="0" xfId="0" applyFont="1"/>
    <xf numFmtId="3" fontId="70" fillId="0" borderId="0" xfId="0" applyNumberFormat="1" applyFont="1" applyAlignment="1">
      <alignment horizontal="right"/>
    </xf>
    <xf numFmtId="3" fontId="62" fillId="7" borderId="0" xfId="0" applyNumberFormat="1" applyFont="1" applyFill="1" applyAlignment="1">
      <alignment horizontal="right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66" fillId="7" borderId="44" xfId="0" applyFont="1" applyFill="1" applyBorder="1" applyAlignment="1">
      <alignment horizontal="center"/>
    </xf>
    <xf numFmtId="0" fontId="66" fillId="7" borderId="45" xfId="0" applyFont="1" applyFill="1" applyBorder="1" applyAlignment="1">
      <alignment horizontal="center" vertical="center"/>
    </xf>
    <xf numFmtId="0" fontId="66" fillId="7" borderId="45" xfId="0" applyFont="1" applyFill="1" applyBorder="1" applyAlignment="1">
      <alignment horizontal="center" vertical="center" wrapText="1"/>
    </xf>
    <xf numFmtId="0" fontId="67" fillId="7" borderId="45" xfId="0" applyFont="1" applyFill="1" applyBorder="1" applyAlignment="1">
      <alignment horizontal="center" vertical="center" wrapText="1"/>
    </xf>
    <xf numFmtId="3" fontId="67" fillId="7" borderId="45" xfId="0" applyNumberFormat="1" applyFont="1" applyFill="1" applyBorder="1" applyAlignment="1">
      <alignment horizontal="right" vertical="center" wrapText="1"/>
    </xf>
    <xf numFmtId="3" fontId="67" fillId="7" borderId="21" xfId="0" applyNumberFormat="1" applyFont="1" applyFill="1" applyBorder="1" applyAlignment="1">
      <alignment horizontal="right" vertical="center" wrapText="1"/>
    </xf>
    <xf numFmtId="3" fontId="0" fillId="7" borderId="0" xfId="0" applyNumberFormat="1" applyFill="1"/>
    <xf numFmtId="0" fontId="66" fillId="7" borderId="45" xfId="0" applyFont="1" applyFill="1" applyBorder="1" applyAlignment="1">
      <alignment horizontal="center" wrapText="1"/>
    </xf>
    <xf numFmtId="0" fontId="66" fillId="7" borderId="45" xfId="0" applyFont="1" applyFill="1" applyBorder="1" applyAlignment="1">
      <alignment horizontal="center"/>
    </xf>
    <xf numFmtId="0" fontId="67" fillId="7" borderId="45" xfId="0" applyFont="1" applyFill="1" applyBorder="1" applyAlignment="1">
      <alignment horizontal="center"/>
    </xf>
    <xf numFmtId="3" fontId="67" fillId="7" borderId="45" xfId="0" applyNumberFormat="1" applyFont="1" applyFill="1" applyBorder="1" applyAlignment="1">
      <alignment horizontal="right"/>
    </xf>
    <xf numFmtId="3" fontId="67" fillId="7" borderId="45" xfId="0" applyNumberFormat="1" applyFont="1" applyFill="1" applyBorder="1" applyAlignment="1">
      <alignment horizontal="right" wrapText="1"/>
    </xf>
    <xf numFmtId="3" fontId="67" fillId="6" borderId="45" xfId="0" applyNumberFormat="1" applyFont="1" applyFill="1" applyBorder="1" applyAlignment="1">
      <alignment horizontal="right"/>
    </xf>
    <xf numFmtId="3" fontId="69" fillId="6" borderId="23" xfId="0" applyNumberFormat="1" applyFont="1" applyFill="1" applyBorder="1" applyAlignment="1">
      <alignment horizontal="right"/>
    </xf>
    <xf numFmtId="0" fontId="66" fillId="7" borderId="15" xfId="0" applyFont="1" applyFill="1" applyBorder="1" applyAlignment="1">
      <alignment horizontal="center"/>
    </xf>
    <xf numFmtId="0" fontId="67" fillId="7" borderId="15" xfId="0" applyFont="1" applyFill="1" applyBorder="1" applyAlignment="1">
      <alignment horizontal="center"/>
    </xf>
    <xf numFmtId="3" fontId="67" fillId="7" borderId="15" xfId="0" applyNumberFormat="1" applyFont="1" applyFill="1" applyBorder="1" applyAlignment="1">
      <alignment horizontal="right"/>
    </xf>
    <xf numFmtId="0" fontId="66" fillId="7" borderId="30" xfId="0" applyFont="1" applyFill="1" applyBorder="1" applyAlignment="1">
      <alignment horizontal="center"/>
    </xf>
    <xf numFmtId="0" fontId="66" fillId="7" borderId="28" xfId="0" applyFont="1" applyFill="1" applyBorder="1" applyAlignment="1">
      <alignment horizontal="center"/>
    </xf>
    <xf numFmtId="0" fontId="67" fillId="7" borderId="28" xfId="0" applyFont="1" applyFill="1" applyBorder="1" applyAlignment="1">
      <alignment horizontal="center"/>
    </xf>
    <xf numFmtId="3" fontId="67" fillId="7" borderId="28" xfId="0" applyNumberFormat="1" applyFont="1" applyFill="1" applyBorder="1" applyAlignment="1">
      <alignment horizontal="right"/>
    </xf>
    <xf numFmtId="3" fontId="67" fillId="6" borderId="15" xfId="0" applyNumberFormat="1" applyFont="1" applyFill="1" applyBorder="1" applyAlignment="1">
      <alignment horizontal="right"/>
    </xf>
    <xf numFmtId="0" fontId="66" fillId="7" borderId="28" xfId="0" applyFont="1" applyFill="1" applyBorder="1" applyAlignment="1">
      <alignment horizontal="center" wrapText="1"/>
    </xf>
    <xf numFmtId="0" fontId="65" fillId="7" borderId="11" xfId="0" applyFont="1" applyFill="1" applyBorder="1" applyAlignment="1">
      <alignment horizontal="center" wrapText="1"/>
    </xf>
    <xf numFmtId="0" fontId="66" fillId="7" borderId="12" xfId="0" applyFont="1" applyFill="1" applyBorder="1" applyAlignment="1">
      <alignment horizontal="center" wrapText="1"/>
    </xf>
    <xf numFmtId="0" fontId="65" fillId="7" borderId="12" xfId="0" applyFont="1" applyFill="1" applyBorder="1" applyAlignment="1">
      <alignment horizontal="center" wrapText="1"/>
    </xf>
    <xf numFmtId="0" fontId="67" fillId="7" borderId="12" xfId="0" applyFont="1" applyFill="1" applyBorder="1" applyAlignment="1">
      <alignment horizontal="center" wrapText="1"/>
    </xf>
    <xf numFmtId="3" fontId="67" fillId="7" borderId="12" xfId="0" applyNumberFormat="1" applyFont="1" applyFill="1" applyBorder="1" applyAlignment="1">
      <alignment horizontal="right" wrapText="1"/>
    </xf>
    <xf numFmtId="0" fontId="66" fillId="6" borderId="12" xfId="0" applyFont="1" applyFill="1" applyBorder="1" applyAlignment="1">
      <alignment horizontal="center" wrapText="1"/>
    </xf>
    <xf numFmtId="0" fontId="65" fillId="6" borderId="12" xfId="0" applyFont="1" applyFill="1" applyBorder="1" applyAlignment="1">
      <alignment horizontal="center" wrapText="1"/>
    </xf>
    <xf numFmtId="0" fontId="67" fillId="6" borderId="12" xfId="0" applyFont="1" applyFill="1" applyBorder="1" applyAlignment="1">
      <alignment horizontal="center" wrapText="1"/>
    </xf>
    <xf numFmtId="3" fontId="67" fillId="6" borderId="12" xfId="0" applyNumberFormat="1" applyFont="1" applyFill="1" applyBorder="1" applyAlignment="1">
      <alignment horizontal="right" wrapText="1"/>
    </xf>
    <xf numFmtId="3" fontId="69" fillId="6" borderId="13" xfId="0" applyNumberFormat="1" applyFont="1" applyFill="1" applyBorder="1" applyAlignment="1">
      <alignment horizontal="right" wrapText="1"/>
    </xf>
    <xf numFmtId="0" fontId="66" fillId="7" borderId="44" xfId="0" applyFont="1" applyFill="1" applyBorder="1" applyAlignment="1">
      <alignment horizontal="center" wrapText="1"/>
    </xf>
    <xf numFmtId="0" fontId="67" fillId="7" borderId="45" xfId="0" applyFont="1" applyFill="1" applyBorder="1" applyAlignment="1">
      <alignment horizontal="center" wrapText="1"/>
    </xf>
    <xf numFmtId="0" fontId="66" fillId="7" borderId="30" xfId="0" applyFont="1" applyFill="1" applyBorder="1" applyAlignment="1">
      <alignment horizontal="center" wrapText="1"/>
    </xf>
    <xf numFmtId="0" fontId="67" fillId="7" borderId="28" xfId="0" applyFont="1" applyFill="1" applyBorder="1" applyAlignment="1">
      <alignment horizontal="center" wrapText="1"/>
    </xf>
    <xf numFmtId="3" fontId="67" fillId="7" borderId="28" xfId="0" applyNumberFormat="1" applyFont="1" applyFill="1" applyBorder="1" applyAlignment="1">
      <alignment horizontal="right" wrapText="1"/>
    </xf>
    <xf numFmtId="3" fontId="67" fillId="7" borderId="2" xfId="0" applyNumberFormat="1" applyFont="1" applyFill="1" applyBorder="1" applyAlignment="1">
      <alignment horizontal="right" wrapText="1"/>
    </xf>
    <xf numFmtId="0" fontId="66" fillId="7" borderId="14" xfId="0" applyFont="1" applyFill="1" applyBorder="1" applyAlignment="1">
      <alignment horizontal="center" wrapText="1"/>
    </xf>
    <xf numFmtId="0" fontId="66" fillId="7" borderId="15" xfId="0" applyFont="1" applyFill="1" applyBorder="1" applyAlignment="1">
      <alignment horizontal="center" wrapText="1"/>
    </xf>
    <xf numFmtId="0" fontId="67" fillId="7" borderId="15" xfId="0" applyFont="1" applyFill="1" applyBorder="1" applyAlignment="1">
      <alignment horizontal="center" wrapText="1"/>
    </xf>
    <xf numFmtId="3" fontId="67" fillId="7" borderId="0" xfId="0" applyNumberFormat="1" applyFont="1" applyFill="1" applyAlignment="1">
      <alignment horizontal="right"/>
    </xf>
    <xf numFmtId="3" fontId="67" fillId="7" borderId="15" xfId="0" applyNumberFormat="1" applyFont="1" applyFill="1" applyBorder="1" applyAlignment="1">
      <alignment horizontal="right" wrapText="1"/>
    </xf>
    <xf numFmtId="3" fontId="67" fillId="7" borderId="21" xfId="0" applyNumberFormat="1" applyFont="1" applyFill="1" applyBorder="1" applyAlignment="1">
      <alignment horizontal="right"/>
    </xf>
    <xf numFmtId="0" fontId="66" fillId="7" borderId="46" xfId="0" applyFont="1" applyFill="1" applyBorder="1" applyAlignment="1">
      <alignment horizontal="center"/>
    </xf>
    <xf numFmtId="0" fontId="66" fillId="7" borderId="4" xfId="0" applyFont="1" applyFill="1" applyBorder="1" applyAlignment="1">
      <alignment horizontal="center"/>
    </xf>
    <xf numFmtId="0" fontId="67" fillId="7" borderId="4" xfId="0" applyFont="1" applyFill="1" applyBorder="1" applyAlignment="1">
      <alignment horizontal="center"/>
    </xf>
    <xf numFmtId="3" fontId="67" fillId="6" borderId="4" xfId="0" applyNumberFormat="1" applyFont="1" applyFill="1" applyBorder="1" applyAlignment="1">
      <alignment horizontal="right"/>
    </xf>
    <xf numFmtId="0" fontId="65" fillId="7" borderId="14" xfId="0" applyFont="1" applyFill="1" applyBorder="1" applyAlignment="1">
      <alignment horizontal="center"/>
    </xf>
    <xf numFmtId="0" fontId="65" fillId="7" borderId="15" xfId="0" applyFont="1" applyFill="1" applyBorder="1" applyAlignment="1">
      <alignment horizontal="center"/>
    </xf>
    <xf numFmtId="3" fontId="69" fillId="6" borderId="16" xfId="0" applyNumberFormat="1" applyFont="1" applyFill="1" applyBorder="1" applyAlignment="1">
      <alignment horizontal="right"/>
    </xf>
    <xf numFmtId="0" fontId="66" fillId="7" borderId="28" xfId="0" applyFont="1" applyFill="1" applyBorder="1" applyAlignment="1">
      <alignment horizontal="center" vertical="center" wrapText="1"/>
    </xf>
    <xf numFmtId="3" fontId="67" fillId="6" borderId="28" xfId="0" applyNumberFormat="1" applyFont="1" applyFill="1" applyBorder="1" applyAlignment="1">
      <alignment horizontal="right" wrapText="1"/>
    </xf>
    <xf numFmtId="3" fontId="67" fillId="6" borderId="29" xfId="0" applyNumberFormat="1" applyFont="1" applyFill="1" applyBorder="1" applyAlignment="1">
      <alignment horizontal="right" wrapText="1"/>
    </xf>
    <xf numFmtId="0" fontId="24" fillId="7" borderId="47" xfId="0" applyFont="1" applyFill="1" applyBorder="1" applyAlignment="1">
      <alignment horizontal="center" vertical="center"/>
    </xf>
    <xf numFmtId="0" fontId="24" fillId="7" borderId="4" xfId="0" applyFont="1" applyFill="1" applyBorder="1" applyAlignment="1">
      <alignment horizontal="center" vertical="center"/>
    </xf>
    <xf numFmtId="0" fontId="24" fillId="7" borderId="4" xfId="0" applyFont="1" applyFill="1" applyBorder="1" applyAlignment="1">
      <alignment horizontal="center" vertical="center" wrapText="1"/>
    </xf>
    <xf numFmtId="0" fontId="67" fillId="7" borderId="4" xfId="0" applyFont="1" applyFill="1" applyBorder="1" applyAlignment="1">
      <alignment horizontal="center" vertical="center"/>
    </xf>
    <xf numFmtId="3" fontId="67" fillId="7" borderId="4" xfId="0" applyNumberFormat="1" applyFont="1" applyFill="1" applyBorder="1" applyAlignment="1">
      <alignment horizontal="right" vertical="center"/>
    </xf>
    <xf numFmtId="3" fontId="67" fillId="7" borderId="2" xfId="0" applyNumberFormat="1" applyFont="1" applyFill="1" applyBorder="1" applyAlignment="1">
      <alignment horizontal="right" vertical="center"/>
    </xf>
    <xf numFmtId="3" fontId="67" fillId="7" borderId="6" xfId="0" applyNumberFormat="1" applyFont="1" applyFill="1" applyBorder="1" applyAlignment="1">
      <alignment horizontal="right" vertical="center"/>
    </xf>
    <xf numFmtId="3" fontId="67" fillId="7" borderId="48" xfId="0" applyNumberFormat="1" applyFont="1" applyFill="1" applyBorder="1" applyAlignment="1">
      <alignment horizontal="right"/>
    </xf>
    <xf numFmtId="3" fontId="0" fillId="0" borderId="2" xfId="0" applyNumberFormat="1" applyBorder="1" applyAlignment="1">
      <alignment horizontal="center"/>
    </xf>
    <xf numFmtId="0" fontId="0" fillId="0" borderId="0" xfId="0" applyAlignment="1"/>
    <xf numFmtId="0" fontId="18" fillId="0" borderId="2" xfId="0" applyFont="1" applyBorder="1" applyAlignment="1">
      <alignment vertical="center" wrapText="1"/>
    </xf>
    <xf numFmtId="0" fontId="18" fillId="0" borderId="2" xfId="0" applyFont="1" applyBorder="1" applyAlignment="1">
      <alignment horizontal="center" vertical="center"/>
    </xf>
    <xf numFmtId="3" fontId="18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2" xfId="0" applyBorder="1" applyAlignment="1">
      <alignment horizontal="left" vertical="center" wrapText="1" indent="1"/>
    </xf>
    <xf numFmtId="0" fontId="12" fillId="0" borderId="0" xfId="0" applyFont="1"/>
    <xf numFmtId="0" fontId="18" fillId="0" borderId="2" xfId="0" applyFont="1" applyBorder="1" applyAlignment="1">
      <alignment horizontal="left" vertical="center" wrapText="1" indent="1"/>
    </xf>
    <xf numFmtId="0" fontId="43" fillId="0" borderId="49" xfId="0" applyFont="1" applyBorder="1" applyAlignment="1">
      <alignment wrapText="1"/>
    </xf>
    <xf numFmtId="0" fontId="66" fillId="0" borderId="14" xfId="0" applyFont="1" applyBorder="1" applyAlignment="1">
      <alignment wrapText="1"/>
    </xf>
    <xf numFmtId="0" fontId="66" fillId="0" borderId="15" xfId="0" applyFont="1" applyBorder="1" applyAlignment="1">
      <alignment wrapText="1"/>
    </xf>
    <xf numFmtId="3" fontId="66" fillId="0" borderId="15" xfId="0" applyNumberFormat="1" applyFont="1" applyBorder="1" applyAlignment="1">
      <alignment wrapText="1"/>
    </xf>
    <xf numFmtId="3" fontId="66" fillId="0" borderId="16" xfId="0" applyNumberFormat="1" applyFont="1" applyBorder="1" applyAlignment="1">
      <alignment wrapText="1"/>
    </xf>
    <xf numFmtId="0" fontId="0" fillId="0" borderId="49" xfId="0" applyBorder="1"/>
    <xf numFmtId="0" fontId="66" fillId="0" borderId="17" xfId="0" applyFont="1" applyBorder="1"/>
    <xf numFmtId="0" fontId="65" fillId="0" borderId="18" xfId="0" applyFont="1" applyBorder="1"/>
    <xf numFmtId="3" fontId="65" fillId="0" borderId="18" xfId="0" applyNumberFormat="1" applyFont="1" applyBorder="1"/>
    <xf numFmtId="3" fontId="65" fillId="0" borderId="19" xfId="0" applyNumberFormat="1" applyFont="1" applyBorder="1"/>
    <xf numFmtId="0" fontId="0" fillId="0" borderId="50" xfId="0" applyBorder="1"/>
    <xf numFmtId="0" fontId="65" fillId="0" borderId="24" xfId="0" applyFont="1" applyBorder="1"/>
    <xf numFmtId="0" fontId="65" fillId="0" borderId="2" xfId="0" applyFont="1" applyBorder="1"/>
    <xf numFmtId="3" fontId="65" fillId="0" borderId="2" xfId="0" applyNumberFormat="1" applyFont="1" applyBorder="1"/>
    <xf numFmtId="3" fontId="65" fillId="0" borderId="25" xfId="0" applyNumberFormat="1" applyFont="1" applyBorder="1"/>
    <xf numFmtId="3" fontId="21" fillId="0" borderId="2" xfId="3" applyNumberFormat="1" applyFont="1" applyFill="1" applyBorder="1" applyAlignment="1">
      <alignment horizontal="center" vertical="center"/>
    </xf>
    <xf numFmtId="3" fontId="21" fillId="0" borderId="25" xfId="3" applyNumberFormat="1" applyFont="1" applyFill="1" applyBorder="1" applyAlignment="1">
      <alignment horizontal="center" vertical="center"/>
    </xf>
    <xf numFmtId="0" fontId="71" fillId="0" borderId="50" xfId="0" applyFont="1" applyBorder="1"/>
    <xf numFmtId="0" fontId="66" fillId="0" borderId="24" xfId="0" applyFont="1" applyBorder="1"/>
    <xf numFmtId="0" fontId="66" fillId="0" borderId="2" xfId="0" applyFont="1" applyBorder="1"/>
    <xf numFmtId="3" fontId="66" fillId="0" borderId="2" xfId="0" applyNumberFormat="1" applyFont="1" applyBorder="1"/>
    <xf numFmtId="3" fontId="66" fillId="0" borderId="25" xfId="0" applyNumberFormat="1" applyFont="1" applyBorder="1"/>
    <xf numFmtId="0" fontId="0" fillId="0" borderId="50" xfId="0" applyBorder="1" applyAlignment="1">
      <alignment wrapText="1"/>
    </xf>
    <xf numFmtId="0" fontId="65" fillId="0" borderId="24" xfId="0" applyFont="1" applyBorder="1" applyAlignment="1">
      <alignment wrapText="1"/>
    </xf>
    <xf numFmtId="0" fontId="65" fillId="0" borderId="2" xfId="0" applyFont="1" applyBorder="1" applyAlignment="1">
      <alignment wrapText="1"/>
    </xf>
    <xf numFmtId="3" fontId="65" fillId="0" borderId="2" xfId="0" applyNumberFormat="1" applyFont="1" applyBorder="1" applyAlignment="1">
      <alignment wrapText="1"/>
    </xf>
    <xf numFmtId="3" fontId="65" fillId="0" borderId="25" xfId="0" applyNumberFormat="1" applyFont="1" applyBorder="1" applyAlignment="1">
      <alignment wrapText="1"/>
    </xf>
    <xf numFmtId="3" fontId="21" fillId="0" borderId="2" xfId="3" applyNumberFormat="1" applyFont="1" applyFill="1" applyBorder="1" applyAlignment="1">
      <alignment wrapText="1"/>
    </xf>
    <xf numFmtId="3" fontId="21" fillId="3" borderId="25" xfId="3" applyNumberFormat="1" applyFont="1" applyFill="1" applyBorder="1"/>
    <xf numFmtId="3" fontId="65" fillId="0" borderId="25" xfId="3" applyNumberFormat="1" applyFont="1" applyFill="1" applyBorder="1" applyAlignment="1">
      <alignment horizontal="center"/>
    </xf>
    <xf numFmtId="0" fontId="65" fillId="0" borderId="26" xfId="0" applyFont="1" applyBorder="1"/>
    <xf numFmtId="0" fontId="65" fillId="0" borderId="7" xfId="0" applyFont="1" applyBorder="1"/>
    <xf numFmtId="3" fontId="65" fillId="0" borderId="7" xfId="0" applyNumberFormat="1" applyFont="1" applyBorder="1"/>
    <xf numFmtId="3" fontId="65" fillId="0" borderId="25" xfId="0" applyNumberFormat="1" applyFont="1" applyBorder="1" applyAlignment="1">
      <alignment horizontal="center" wrapText="1"/>
    </xf>
    <xf numFmtId="0" fontId="71" fillId="0" borderId="41" xfId="0" applyFont="1" applyBorder="1"/>
    <xf numFmtId="0" fontId="66" fillId="0" borderId="20" xfId="0" applyFont="1" applyBorder="1"/>
    <xf numFmtId="0" fontId="66" fillId="0" borderId="21" xfId="0" applyFont="1" applyBorder="1" applyAlignment="1">
      <alignment wrapText="1"/>
    </xf>
    <xf numFmtId="0" fontId="66" fillId="0" borderId="21" xfId="0" applyFont="1" applyBorder="1"/>
    <xf numFmtId="3" fontId="66" fillId="0" borderId="21" xfId="0" applyNumberFormat="1" applyFont="1" applyBorder="1"/>
    <xf numFmtId="3" fontId="66" fillId="0" borderId="22" xfId="0" applyNumberFormat="1" applyFont="1" applyBorder="1"/>
    <xf numFmtId="0" fontId="66" fillId="0" borderId="44" xfId="0" applyFont="1" applyBorder="1"/>
    <xf numFmtId="0" fontId="66" fillId="0" borderId="45" xfId="0" applyFont="1" applyBorder="1" applyAlignment="1">
      <alignment wrapText="1"/>
    </xf>
    <xf numFmtId="0" fontId="66" fillId="0" borderId="45" xfId="0" applyFont="1" applyBorder="1"/>
    <xf numFmtId="3" fontId="66" fillId="0" borderId="45" xfId="0" applyNumberFormat="1" applyFont="1" applyBorder="1"/>
    <xf numFmtId="3" fontId="66" fillId="0" borderId="23" xfId="0" applyNumberFormat="1" applyFont="1" applyBorder="1"/>
    <xf numFmtId="3" fontId="65" fillId="0" borderId="27" xfId="0" applyNumberFormat="1" applyFont="1" applyBorder="1"/>
    <xf numFmtId="0" fontId="0" fillId="0" borderId="49" xfId="0" applyFont="1" applyBorder="1"/>
    <xf numFmtId="0" fontId="0" fillId="0" borderId="50" xfId="0" applyFont="1" applyBorder="1"/>
    <xf numFmtId="0" fontId="66" fillId="0" borderId="26" xfId="0" applyFont="1" applyBorder="1"/>
    <xf numFmtId="0" fontId="66" fillId="0" borderId="7" xfId="0" applyFont="1" applyBorder="1"/>
    <xf numFmtId="3" fontId="66" fillId="0" borderId="7" xfId="0" applyNumberFormat="1" applyFont="1" applyBorder="1"/>
    <xf numFmtId="3" fontId="66" fillId="0" borderId="27" xfId="0" applyNumberFormat="1" applyFont="1" applyBorder="1"/>
    <xf numFmtId="0" fontId="0" fillId="0" borderId="51" xfId="0" applyFont="1" applyBorder="1"/>
    <xf numFmtId="0" fontId="66" fillId="0" borderId="11" xfId="0" applyFont="1" applyBorder="1"/>
    <xf numFmtId="0" fontId="65" fillId="0" borderId="12" xfId="0" applyFont="1" applyBorder="1"/>
    <xf numFmtId="3" fontId="65" fillId="0" borderId="12" xfId="0" applyNumberFormat="1" applyFont="1" applyBorder="1"/>
    <xf numFmtId="3" fontId="65" fillId="0" borderId="13" xfId="0" applyNumberFormat="1" applyFont="1" applyBorder="1"/>
    <xf numFmtId="0" fontId="66" fillId="0" borderId="12" xfId="0" applyFont="1" applyBorder="1"/>
    <xf numFmtId="3" fontId="66" fillId="0" borderId="12" xfId="0" applyNumberFormat="1" applyFont="1" applyBorder="1"/>
    <xf numFmtId="3" fontId="66" fillId="0" borderId="13" xfId="0" applyNumberFormat="1" applyFont="1" applyBorder="1"/>
    <xf numFmtId="0" fontId="0" fillId="0" borderId="49" xfId="0" applyBorder="1" applyAlignment="1">
      <alignment wrapText="1"/>
    </xf>
    <xf numFmtId="0" fontId="66" fillId="0" borderId="17" xfId="0" applyFont="1" applyBorder="1" applyAlignment="1">
      <alignment wrapText="1"/>
    </xf>
    <xf numFmtId="0" fontId="65" fillId="0" borderId="18" xfId="0" applyFont="1" applyBorder="1" applyAlignment="1">
      <alignment wrapText="1"/>
    </xf>
    <xf numFmtId="3" fontId="65" fillId="0" borderId="18" xfId="0" applyNumberFormat="1" applyFont="1" applyBorder="1" applyAlignment="1">
      <alignment wrapText="1"/>
    </xf>
    <xf numFmtId="3" fontId="65" fillId="0" borderId="19" xfId="0" applyNumberFormat="1" applyFont="1" applyBorder="1" applyAlignment="1">
      <alignment wrapText="1"/>
    </xf>
    <xf numFmtId="0" fontId="66" fillId="0" borderId="7" xfId="0" applyFont="1" applyBorder="1" applyAlignment="1">
      <alignment wrapText="1"/>
    </xf>
    <xf numFmtId="0" fontId="0" fillId="0" borderId="52" xfId="0" applyBorder="1" applyAlignment="1">
      <alignment wrapText="1"/>
    </xf>
    <xf numFmtId="0" fontId="66" fillId="0" borderId="53" xfId="0" applyFont="1" applyBorder="1" applyAlignment="1">
      <alignment wrapText="1"/>
    </xf>
    <xf numFmtId="0" fontId="0" fillId="0" borderId="54" xfId="0" applyBorder="1" applyAlignment="1">
      <alignment wrapText="1"/>
    </xf>
    <xf numFmtId="0" fontId="66" fillId="0" borderId="9" xfId="0" applyFont="1" applyBorder="1" applyAlignment="1">
      <alignment wrapText="1"/>
    </xf>
    <xf numFmtId="0" fontId="0" fillId="0" borderId="55" xfId="0" applyBorder="1" applyAlignment="1">
      <alignment wrapText="1"/>
    </xf>
    <xf numFmtId="0" fontId="0" fillId="0" borderId="56" xfId="0" applyBorder="1" applyAlignment="1">
      <alignment wrapText="1"/>
    </xf>
    <xf numFmtId="0" fontId="66" fillId="0" borderId="57" xfId="0" applyFont="1" applyBorder="1" applyAlignment="1">
      <alignment wrapText="1"/>
    </xf>
    <xf numFmtId="0" fontId="65" fillId="0" borderId="21" xfId="0" applyFont="1" applyBorder="1" applyAlignment="1">
      <alignment wrapText="1"/>
    </xf>
    <xf numFmtId="0" fontId="65" fillId="0" borderId="21" xfId="0" applyFont="1" applyBorder="1"/>
    <xf numFmtId="3" fontId="66" fillId="0" borderId="21" xfId="0" applyNumberFormat="1" applyFont="1" applyBorder="1" applyAlignment="1">
      <alignment wrapText="1"/>
    </xf>
    <xf numFmtId="3" fontId="66" fillId="0" borderId="22" xfId="0" applyNumberFormat="1" applyFont="1" applyBorder="1" applyAlignment="1">
      <alignment wrapText="1"/>
    </xf>
    <xf numFmtId="0" fontId="65" fillId="0" borderId="56" xfId="0" applyFont="1" applyBorder="1"/>
    <xf numFmtId="0" fontId="66" fillId="0" borderId="58" xfId="0" applyFont="1" applyBorder="1"/>
    <xf numFmtId="0" fontId="65" fillId="0" borderId="12" xfId="0" applyFont="1" applyFill="1" applyBorder="1" applyAlignment="1">
      <alignment wrapText="1"/>
    </xf>
    <xf numFmtId="0" fontId="65" fillId="0" borderId="12" xfId="0" applyFont="1" applyFill="1" applyBorder="1"/>
    <xf numFmtId="0" fontId="65" fillId="0" borderId="52" xfId="0" applyFont="1" applyBorder="1"/>
    <xf numFmtId="0" fontId="66" fillId="0" borderId="53" xfId="0" applyFont="1" applyBorder="1"/>
    <xf numFmtId="0" fontId="65" fillId="0" borderId="18" xfId="0" applyFont="1" applyFill="1" applyBorder="1" applyAlignment="1">
      <alignment wrapText="1"/>
    </xf>
    <xf numFmtId="0" fontId="65" fillId="0" borderId="18" xfId="0" applyFont="1" applyFill="1" applyBorder="1"/>
    <xf numFmtId="0" fontId="65" fillId="0" borderId="54" xfId="0" applyFont="1" applyBorder="1"/>
    <xf numFmtId="0" fontId="65" fillId="0" borderId="9" xfId="0" applyFont="1" applyBorder="1"/>
    <xf numFmtId="0" fontId="65" fillId="0" borderId="2" xfId="0" applyFont="1" applyFill="1" applyBorder="1" applyAlignment="1">
      <alignment wrapText="1"/>
    </xf>
    <xf numFmtId="0" fontId="65" fillId="0" borderId="2" xfId="0" applyFont="1" applyFill="1" applyBorder="1"/>
    <xf numFmtId="0" fontId="66" fillId="0" borderId="59" xfId="0" applyFont="1" applyBorder="1"/>
    <xf numFmtId="0" fontId="66" fillId="0" borderId="57" xfId="0" applyFont="1" applyBorder="1"/>
    <xf numFmtId="0" fontId="66" fillId="0" borderId="21" xfId="0" applyFont="1" applyFill="1" applyBorder="1" applyAlignment="1">
      <alignment wrapText="1"/>
    </xf>
    <xf numFmtId="0" fontId="66" fillId="0" borderId="21" xfId="0" applyFont="1" applyFill="1" applyBorder="1"/>
    <xf numFmtId="0" fontId="65" fillId="0" borderId="60" xfId="0" applyFont="1" applyBorder="1"/>
    <xf numFmtId="0" fontId="66" fillId="0" borderId="47" xfId="0" applyFont="1" applyBorder="1"/>
    <xf numFmtId="0" fontId="65" fillId="0" borderId="4" xfId="0" applyFont="1" applyFill="1" applyBorder="1" applyAlignment="1">
      <alignment wrapText="1"/>
    </xf>
    <xf numFmtId="0" fontId="65" fillId="0" borderId="4" xfId="0" applyFont="1" applyBorder="1"/>
    <xf numFmtId="0" fontId="65" fillId="0" borderId="4" xfId="0" applyFont="1" applyFill="1" applyBorder="1"/>
    <xf numFmtId="3" fontId="65" fillId="0" borderId="4" xfId="0" applyNumberFormat="1" applyFont="1" applyBorder="1"/>
    <xf numFmtId="3" fontId="65" fillId="0" borderId="33" xfId="0" applyNumberFormat="1" applyFont="1" applyBorder="1"/>
    <xf numFmtId="3" fontId="0" fillId="0" borderId="2" xfId="0" applyNumberForma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inden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 indent="1"/>
    </xf>
    <xf numFmtId="0" fontId="12" fillId="0" borderId="2" xfId="0" applyFont="1" applyBorder="1"/>
    <xf numFmtId="0" fontId="50" fillId="0" borderId="2" xfId="0" applyFont="1" applyBorder="1" applyAlignment="1">
      <alignment wrapText="1"/>
    </xf>
    <xf numFmtId="0" fontId="50" fillId="3" borderId="2" xfId="0" applyFont="1" applyFill="1" applyBorder="1" applyAlignment="1">
      <alignment horizontal="left" wrapText="1"/>
    </xf>
    <xf numFmtId="0" fontId="50" fillId="3" borderId="2" xfId="0" applyFont="1" applyFill="1" applyBorder="1"/>
    <xf numFmtId="0" fontId="50" fillId="3" borderId="2" xfId="0" applyFont="1" applyFill="1" applyBorder="1" applyAlignment="1">
      <alignment horizontal="left" vertical="center" wrapText="1"/>
    </xf>
    <xf numFmtId="0" fontId="57" fillId="0" borderId="0" xfId="0" applyFont="1"/>
    <xf numFmtId="3" fontId="56" fillId="7" borderId="2" xfId="0" applyNumberFormat="1" applyFont="1" applyFill="1" applyBorder="1" applyAlignment="1">
      <alignment horizontal="right"/>
    </xf>
    <xf numFmtId="0" fontId="50" fillId="3" borderId="2" xfId="0" applyFont="1" applyFill="1" applyBorder="1" applyAlignment="1">
      <alignment wrapText="1"/>
    </xf>
    <xf numFmtId="0" fontId="50" fillId="3" borderId="2" xfId="0" applyFont="1" applyFill="1" applyBorder="1" applyAlignment="1">
      <alignment horizontal="justify" vertical="center"/>
    </xf>
    <xf numFmtId="0" fontId="12" fillId="0" borderId="2" xfId="0" applyFont="1" applyBorder="1" applyAlignment="1">
      <alignment horizontal="center" wrapText="1"/>
    </xf>
    <xf numFmtId="3" fontId="12" fillId="0" borderId="2" xfId="0" applyNumberFormat="1" applyFont="1" applyBorder="1" applyAlignment="1">
      <alignment horizontal="center"/>
    </xf>
    <xf numFmtId="0" fontId="0" fillId="16" borderId="2" xfId="0" applyFill="1" applyBorder="1" applyAlignment="1">
      <alignment horizontal="center" vertical="center"/>
    </xf>
    <xf numFmtId="0" fontId="44" fillId="16" borderId="2" xfId="0" applyFont="1" applyFill="1" applyBorder="1" applyAlignment="1">
      <alignment horizontal="center" vertical="center" wrapText="1"/>
    </xf>
    <xf numFmtId="3" fontId="44" fillId="16" borderId="2" xfId="0" applyNumberFormat="1" applyFont="1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3" fontId="12" fillId="0" borderId="5" xfId="0" applyNumberFormat="1" applyFont="1" applyBorder="1" applyAlignment="1">
      <alignment horizontal="center" vertical="center"/>
    </xf>
    <xf numFmtId="3" fontId="72" fillId="0" borderId="38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 wrapText="1"/>
    </xf>
    <xf numFmtId="3" fontId="72" fillId="16" borderId="2" xfId="0" applyNumberFormat="1" applyFont="1" applyFill="1" applyBorder="1" applyAlignment="1">
      <alignment horizontal="center" vertical="center" wrapText="1"/>
    </xf>
    <xf numFmtId="3" fontId="72" fillId="7" borderId="2" xfId="0" applyNumberFormat="1" applyFont="1" applyFill="1" applyBorder="1" applyAlignment="1">
      <alignment horizontal="center" vertical="center" wrapText="1"/>
    </xf>
    <xf numFmtId="3" fontId="72" fillId="0" borderId="2" xfId="0" applyNumberFormat="1" applyFont="1" applyBorder="1" applyAlignment="1">
      <alignment horizontal="center" vertical="center" wrapText="1"/>
    </xf>
    <xf numFmtId="0" fontId="73" fillId="0" borderId="2" xfId="0" applyFont="1" applyBorder="1" applyAlignment="1">
      <alignment horizontal="center"/>
    </xf>
    <xf numFmtId="3" fontId="73" fillId="16" borderId="2" xfId="0" applyNumberFormat="1" applyFont="1" applyFill="1" applyBorder="1" applyAlignment="1">
      <alignment horizontal="center"/>
    </xf>
    <xf numFmtId="3" fontId="73" fillId="7" borderId="2" xfId="0" applyNumberFormat="1" applyFont="1" applyFill="1" applyBorder="1" applyAlignment="1">
      <alignment horizontal="center"/>
    </xf>
    <xf numFmtId="3" fontId="73" fillId="0" borderId="2" xfId="0" applyNumberFormat="1" applyFont="1" applyBorder="1" applyAlignment="1">
      <alignment horizontal="center"/>
    </xf>
    <xf numFmtId="3" fontId="0" fillId="16" borderId="2" xfId="0" applyNumberFormat="1" applyFill="1" applyBorder="1" applyAlignment="1">
      <alignment horizontal="center"/>
    </xf>
    <xf numFmtId="3" fontId="0" fillId="7" borderId="2" xfId="0" applyNumberFormat="1" applyFill="1" applyBorder="1" applyAlignment="1">
      <alignment horizontal="center"/>
    </xf>
    <xf numFmtId="3" fontId="0" fillId="16" borderId="2" xfId="0" applyNumberFormat="1" applyFill="1" applyBorder="1"/>
    <xf numFmtId="0" fontId="74" fillId="7" borderId="0" xfId="0" applyFont="1" applyFill="1"/>
    <xf numFmtId="3" fontId="74" fillId="7" borderId="0" xfId="0" applyNumberFormat="1" applyFont="1" applyFill="1"/>
    <xf numFmtId="3" fontId="72" fillId="17" borderId="2" xfId="0" applyNumberFormat="1" applyFont="1" applyFill="1" applyBorder="1" applyAlignment="1">
      <alignment horizontal="center" vertical="center" wrapText="1"/>
    </xf>
    <xf numFmtId="3" fontId="73" fillId="17" borderId="2" xfId="0" applyNumberFormat="1" applyFont="1" applyFill="1" applyBorder="1" applyAlignment="1">
      <alignment horizontal="center"/>
    </xf>
    <xf numFmtId="3" fontId="0" fillId="17" borderId="2" xfId="0" applyNumberFormat="1" applyFill="1" applyBorder="1" applyAlignment="1">
      <alignment horizontal="center"/>
    </xf>
    <xf numFmtId="3" fontId="0" fillId="17" borderId="2" xfId="0" applyNumberFormat="1" applyFill="1" applyBorder="1"/>
    <xf numFmtId="3" fontId="54" fillId="0" borderId="2" xfId="0" applyNumberFormat="1" applyFont="1" applyBorder="1" applyAlignment="1">
      <alignment horizontal="center"/>
    </xf>
    <xf numFmtId="3" fontId="57" fillId="0" borderId="0" xfId="0" applyNumberFormat="1" applyFont="1" applyAlignment="1">
      <alignment horizontal="center"/>
    </xf>
    <xf numFmtId="0" fontId="51" fillId="0" borderId="0" xfId="0" applyFont="1" applyFill="1" applyBorder="1"/>
    <xf numFmtId="0" fontId="51" fillId="0" borderId="2" xfId="0" applyFont="1" applyFill="1" applyBorder="1"/>
    <xf numFmtId="3" fontId="25" fillId="0" borderId="0" xfId="0" applyNumberFormat="1" applyFont="1"/>
    <xf numFmtId="0" fontId="55" fillId="0" borderId="4" xfId="0" applyFont="1" applyBorder="1"/>
    <xf numFmtId="0" fontId="75" fillId="3" borderId="2" xfId="0" applyFont="1" applyFill="1" applyBorder="1"/>
    <xf numFmtId="0" fontId="75" fillId="3" borderId="2" xfId="0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7" xfId="0" applyBorder="1"/>
    <xf numFmtId="0" fontId="59" fillId="0" borderId="2" xfId="0" applyFont="1" applyFill="1" applyBorder="1" applyAlignment="1">
      <alignment horizontal="left"/>
    </xf>
    <xf numFmtId="0" fontId="56" fillId="0" borderId="2" xfId="0" applyFont="1" applyBorder="1" applyAlignment="1">
      <alignment horizontal="left"/>
    </xf>
    <xf numFmtId="0" fontId="76" fillId="0" borderId="2" xfId="0" applyFont="1" applyBorder="1" applyAlignment="1">
      <alignment wrapText="1"/>
    </xf>
    <xf numFmtId="3" fontId="77" fillId="7" borderId="2" xfId="0" applyNumberFormat="1" applyFont="1" applyFill="1" applyBorder="1" applyAlignment="1">
      <alignment horizontal="center"/>
    </xf>
    <xf numFmtId="3" fontId="78" fillId="0" borderId="25" xfId="6" applyNumberFormat="1" applyFont="1" applyBorder="1"/>
    <xf numFmtId="3" fontId="77" fillId="0" borderId="0" xfId="0" applyNumberFormat="1" applyFont="1"/>
    <xf numFmtId="3" fontId="78" fillId="3" borderId="25" xfId="6" applyNumberFormat="1" applyFont="1" applyFill="1" applyBorder="1"/>
    <xf numFmtId="3" fontId="79" fillId="3" borderId="2" xfId="0" applyNumberFormat="1" applyFont="1" applyFill="1" applyBorder="1"/>
    <xf numFmtId="3" fontId="46" fillId="6" borderId="3" xfId="0" applyNumberFormat="1" applyFont="1" applyFill="1" applyBorder="1" applyAlignment="1">
      <alignment horizontal="right"/>
    </xf>
    <xf numFmtId="3" fontId="46" fillId="6" borderId="2" xfId="0" applyNumberFormat="1" applyFont="1" applyFill="1" applyBorder="1" applyAlignment="1">
      <alignment horizontal="right"/>
    </xf>
    <xf numFmtId="3" fontId="46" fillId="18" borderId="2" xfId="0" applyNumberFormat="1" applyFont="1" applyFill="1" applyBorder="1" applyAlignment="1">
      <alignment horizontal="right"/>
    </xf>
    <xf numFmtId="4" fontId="47" fillId="6" borderId="2" xfId="0" applyNumberFormat="1" applyFont="1" applyFill="1" applyBorder="1" applyAlignment="1">
      <alignment horizontal="center"/>
    </xf>
    <xf numFmtId="4" fontId="47" fillId="3" borderId="2" xfId="0" applyNumberFormat="1" applyFont="1" applyFill="1" applyBorder="1"/>
    <xf numFmtId="4" fontId="47" fillId="5" borderId="2" xfId="0" applyNumberFormat="1" applyFont="1" applyFill="1" applyBorder="1"/>
    <xf numFmtId="4" fontId="47" fillId="6" borderId="2" xfId="0" applyNumberFormat="1" applyFont="1" applyFill="1" applyBorder="1"/>
    <xf numFmtId="4" fontId="47" fillId="0" borderId="0" xfId="0" applyNumberFormat="1" applyFont="1"/>
    <xf numFmtId="3" fontId="50" fillId="0" borderId="2" xfId="0" applyNumberFormat="1" applyFont="1" applyBorder="1"/>
    <xf numFmtId="4" fontId="50" fillId="0" borderId="2" xfId="0" applyNumberFormat="1" applyFont="1" applyBorder="1"/>
    <xf numFmtId="4" fontId="50" fillId="6" borderId="2" xfId="0" applyNumberFormat="1" applyFont="1" applyFill="1" applyBorder="1"/>
    <xf numFmtId="3" fontId="50" fillId="6" borderId="2" xfId="0" applyNumberFormat="1" applyFont="1" applyFill="1" applyBorder="1"/>
    <xf numFmtId="3" fontId="50" fillId="0" borderId="0" xfId="0" applyNumberFormat="1" applyFont="1" applyBorder="1"/>
    <xf numFmtId="4" fontId="50" fillId="0" borderId="0" xfId="0" applyNumberFormat="1" applyFont="1"/>
    <xf numFmtId="4" fontId="51" fillId="0" borderId="0" xfId="0" applyNumberFormat="1" applyFont="1"/>
    <xf numFmtId="3" fontId="50" fillId="6" borderId="2" xfId="0" applyNumberFormat="1" applyFont="1" applyFill="1" applyBorder="1" applyAlignment="1">
      <alignment horizontal="center" vertical="center" wrapText="1"/>
    </xf>
    <xf numFmtId="3" fontId="23" fillId="6" borderId="2" xfId="0" applyNumberFormat="1" applyFont="1" applyFill="1" applyBorder="1" applyAlignment="1">
      <alignment horizontal="center" vertical="center"/>
    </xf>
    <xf numFmtId="3" fontId="12" fillId="6" borderId="2" xfId="0" applyNumberFormat="1" applyFont="1" applyFill="1" applyBorder="1" applyAlignment="1">
      <alignment horizontal="center" vertical="center" wrapText="1"/>
    </xf>
    <xf numFmtId="3" fontId="26" fillId="18" borderId="2" xfId="0" applyNumberFormat="1" applyFont="1" applyFill="1" applyBorder="1" applyAlignment="1">
      <alignment horizontal="right"/>
    </xf>
    <xf numFmtId="3" fontId="47" fillId="0" borderId="0" xfId="0" applyNumberFormat="1" applyFont="1" applyFill="1" applyAlignment="1">
      <alignment horizontal="center" vertical="center" wrapText="1"/>
    </xf>
    <xf numFmtId="3" fontId="80" fillId="6" borderId="2" xfId="0" applyNumberFormat="1" applyFont="1" applyFill="1" applyBorder="1" applyAlignment="1">
      <alignment horizontal="center" vertical="center"/>
    </xf>
    <xf numFmtId="3" fontId="47" fillId="18" borderId="2" xfId="0" applyNumberFormat="1" applyFont="1" applyFill="1" applyBorder="1" applyAlignment="1">
      <alignment horizontal="right"/>
    </xf>
    <xf numFmtId="3" fontId="48" fillId="18" borderId="2" xfId="0" applyNumberFormat="1" applyFont="1" applyFill="1" applyBorder="1" applyAlignment="1">
      <alignment horizontal="left" wrapText="1"/>
    </xf>
    <xf numFmtId="3" fontId="47" fillId="5" borderId="2" xfId="0" applyNumberFormat="1" applyFont="1" applyFill="1" applyBorder="1" applyAlignment="1">
      <alignment horizontal="right"/>
    </xf>
    <xf numFmtId="0" fontId="50" fillId="3" borderId="0" xfId="0" applyFont="1" applyFill="1" applyAlignment="1">
      <alignment horizontal="right"/>
    </xf>
    <xf numFmtId="0" fontId="50" fillId="19" borderId="2" xfId="0" applyFont="1" applyFill="1" applyBorder="1" applyAlignment="1">
      <alignment wrapText="1"/>
    </xf>
    <xf numFmtId="0" fontId="50" fillId="0" borderId="2" xfId="0" applyFont="1" applyFill="1" applyBorder="1" applyAlignment="1">
      <alignment wrapText="1"/>
    </xf>
    <xf numFmtId="3" fontId="53" fillId="3" borderId="2" xfId="0" applyNumberFormat="1" applyFont="1" applyFill="1" applyBorder="1" applyAlignment="1">
      <alignment wrapText="1"/>
    </xf>
    <xf numFmtId="3" fontId="44" fillId="0" borderId="0" xfId="0" applyNumberFormat="1" applyFont="1"/>
    <xf numFmtId="0" fontId="0" fillId="0" borderId="5" xfId="0" applyBorder="1"/>
    <xf numFmtId="4" fontId="0" fillId="0" borderId="5" xfId="0" applyNumberFormat="1" applyBorder="1"/>
    <xf numFmtId="4" fontId="2" fillId="0" borderId="5" xfId="0" applyNumberFormat="1" applyFont="1" applyBorder="1"/>
    <xf numFmtId="4" fontId="44" fillId="6" borderId="5" xfId="0" applyNumberFormat="1" applyFont="1" applyFill="1" applyBorder="1"/>
    <xf numFmtId="4" fontId="0" fillId="6" borderId="5" xfId="0" applyNumberFormat="1" applyFill="1" applyBorder="1"/>
    <xf numFmtId="3" fontId="77" fillId="3" borderId="2" xfId="0" applyNumberFormat="1" applyFont="1" applyFill="1" applyBorder="1" applyAlignment="1">
      <alignment horizontal="center"/>
    </xf>
    <xf numFmtId="3" fontId="81" fillId="3" borderId="2" xfId="0" applyNumberFormat="1" applyFont="1" applyFill="1" applyBorder="1" applyAlignment="1">
      <alignment horizontal="center"/>
    </xf>
    <xf numFmtId="4" fontId="81" fillId="3" borderId="2" xfId="0" applyNumberFormat="1" applyFont="1" applyFill="1" applyBorder="1" applyAlignment="1">
      <alignment horizontal="center"/>
    </xf>
    <xf numFmtId="4" fontId="44" fillId="0" borderId="0" xfId="0" applyNumberFormat="1" applyFont="1"/>
    <xf numFmtId="3" fontId="7" fillId="15" borderId="2" xfId="0" applyNumberFormat="1" applyFont="1" applyFill="1" applyBorder="1" applyAlignment="1">
      <alignment horizontal="center" vertical="center" wrapText="1"/>
    </xf>
    <xf numFmtId="3" fontId="50" fillId="15" borderId="2" xfId="0" applyNumberFormat="1" applyFont="1" applyFill="1" applyBorder="1" applyAlignment="1">
      <alignment horizontal="center" vertical="center" wrapText="1"/>
    </xf>
    <xf numFmtId="3" fontId="1" fillId="15" borderId="2" xfId="0" applyNumberFormat="1" applyFont="1" applyFill="1" applyBorder="1" applyAlignment="1">
      <alignment horizontal="right"/>
    </xf>
    <xf numFmtId="3" fontId="46" fillId="20" borderId="2" xfId="0" applyNumberFormat="1" applyFont="1" applyFill="1" applyBorder="1" applyAlignment="1">
      <alignment horizontal="right"/>
    </xf>
    <xf numFmtId="3" fontId="46" fillId="15" borderId="2" xfId="0" applyNumberFormat="1" applyFont="1" applyFill="1" applyBorder="1" applyAlignment="1">
      <alignment horizontal="right"/>
    </xf>
    <xf numFmtId="3" fontId="1" fillId="21" borderId="2" xfId="0" applyNumberFormat="1" applyFont="1" applyFill="1" applyBorder="1" applyAlignment="1">
      <alignment horizontal="right"/>
    </xf>
    <xf numFmtId="3" fontId="46" fillId="21" borderId="2" xfId="0" applyNumberFormat="1" applyFont="1" applyFill="1" applyBorder="1" applyAlignment="1">
      <alignment horizontal="right"/>
    </xf>
    <xf numFmtId="3" fontId="49" fillId="15" borderId="2" xfId="0" applyNumberFormat="1" applyFont="1" applyFill="1" applyBorder="1" applyAlignment="1">
      <alignment horizontal="right"/>
    </xf>
    <xf numFmtId="3" fontId="2" fillId="15" borderId="2" xfId="0" applyNumberFormat="1" applyFont="1" applyFill="1" applyBorder="1" applyAlignment="1">
      <alignment horizontal="right"/>
    </xf>
    <xf numFmtId="3" fontId="7" fillId="3" borderId="6" xfId="0" applyNumberFormat="1" applyFont="1" applyFill="1" applyBorder="1" applyAlignment="1">
      <alignment horizontal="center" vertical="center" wrapText="1"/>
    </xf>
    <xf numFmtId="3" fontId="13" fillId="3" borderId="4" xfId="0" applyNumberFormat="1" applyFont="1" applyFill="1" applyBorder="1" applyAlignment="1">
      <alignment horizontal="center" vertical="center" wrapText="1"/>
    </xf>
    <xf numFmtId="3" fontId="50" fillId="3" borderId="6" xfId="0" applyNumberFormat="1" applyFont="1" applyFill="1" applyBorder="1" applyAlignment="1">
      <alignment horizontal="center" vertical="center" wrapText="1"/>
    </xf>
    <xf numFmtId="3" fontId="50" fillId="3" borderId="2" xfId="0" applyNumberFormat="1" applyFont="1" applyFill="1" applyBorder="1" applyAlignment="1">
      <alignment horizontal="center" vertical="center" wrapText="1"/>
    </xf>
    <xf numFmtId="3" fontId="11" fillId="3" borderId="3" xfId="0" applyNumberFormat="1" applyFont="1" applyFill="1" applyBorder="1" applyAlignment="1">
      <alignment horizontal="right"/>
    </xf>
    <xf numFmtId="3" fontId="46" fillId="3" borderId="3" xfId="0" applyNumberFormat="1" applyFont="1" applyFill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46" fillId="22" borderId="2" xfId="0" applyNumberFormat="1" applyFont="1" applyFill="1" applyBorder="1" applyAlignment="1">
      <alignment horizontal="right"/>
    </xf>
    <xf numFmtId="3" fontId="46" fillId="3" borderId="2" xfId="0" applyNumberFormat="1" applyFont="1" applyFill="1" applyBorder="1" applyAlignment="1">
      <alignment horizontal="right"/>
    </xf>
    <xf numFmtId="3" fontId="1" fillId="4" borderId="2" xfId="0" applyNumberFormat="1" applyFont="1" applyFill="1" applyBorder="1" applyAlignment="1">
      <alignment horizontal="right"/>
    </xf>
    <xf numFmtId="3" fontId="46" fillId="4" borderId="2" xfId="0" applyNumberFormat="1" applyFont="1" applyFill="1" applyBorder="1" applyAlignment="1">
      <alignment horizontal="right"/>
    </xf>
    <xf numFmtId="3" fontId="11" fillId="3" borderId="1" xfId="0" applyNumberFormat="1" applyFont="1" applyFill="1" applyBorder="1" applyAlignment="1">
      <alignment horizontal="right"/>
    </xf>
    <xf numFmtId="3" fontId="11" fillId="4" borderId="1" xfId="0" applyNumberFormat="1" applyFont="1" applyFill="1" applyBorder="1" applyAlignment="1">
      <alignment horizontal="right"/>
    </xf>
    <xf numFmtId="3" fontId="11" fillId="4" borderId="2" xfId="0" applyNumberFormat="1" applyFont="1" applyFill="1" applyBorder="1" applyAlignment="1">
      <alignment horizontal="right"/>
    </xf>
    <xf numFmtId="3" fontId="11" fillId="3" borderId="2" xfId="0" applyNumberFormat="1" applyFont="1" applyFill="1" applyBorder="1" applyAlignment="1">
      <alignment horizontal="right"/>
    </xf>
    <xf numFmtId="3" fontId="49" fillId="3" borderId="2" xfId="0" applyNumberFormat="1" applyFont="1" applyFill="1" applyBorder="1" applyAlignment="1">
      <alignment horizontal="right"/>
    </xf>
    <xf numFmtId="3" fontId="4" fillId="3" borderId="2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3" fontId="2" fillId="3" borderId="2" xfId="0" applyNumberFormat="1" applyFont="1" applyFill="1" applyBorder="1" applyAlignment="1">
      <alignment horizontal="right"/>
    </xf>
    <xf numFmtId="3" fontId="0" fillId="3" borderId="0" xfId="0" applyNumberFormat="1" applyFill="1" applyAlignment="1">
      <alignment horizontal="right"/>
    </xf>
    <xf numFmtId="3" fontId="28" fillId="0" borderId="2" xfId="0" applyNumberFormat="1" applyFont="1" applyFill="1" applyBorder="1" applyAlignment="1">
      <alignment horizontal="left" vertical="center"/>
    </xf>
    <xf numFmtId="0" fontId="28" fillId="0" borderId="4" xfId="0" applyFont="1" applyFill="1" applyBorder="1" applyAlignment="1">
      <alignment horizontal="center" vertical="center"/>
    </xf>
    <xf numFmtId="3" fontId="29" fillId="0" borderId="3" xfId="0" applyNumberFormat="1" applyFont="1" applyFill="1" applyBorder="1" applyAlignment="1">
      <alignment horizontal="left"/>
    </xf>
    <xf numFmtId="3" fontId="29" fillId="3" borderId="3" xfId="0" applyNumberFormat="1" applyFont="1" applyFill="1" applyBorder="1" applyAlignment="1">
      <alignment horizontal="left"/>
    </xf>
    <xf numFmtId="0" fontId="29" fillId="0" borderId="3" xfId="0" applyFont="1" applyFill="1" applyBorder="1"/>
    <xf numFmtId="3" fontId="29" fillId="0" borderId="1" xfId="0" applyNumberFormat="1" applyFont="1" applyFill="1" applyBorder="1" applyAlignment="1">
      <alignment horizontal="left"/>
    </xf>
    <xf numFmtId="3" fontId="29" fillId="4" borderId="1" xfId="0" applyNumberFormat="1" applyFont="1" applyFill="1" applyBorder="1" applyAlignment="1">
      <alignment horizontal="left"/>
    </xf>
    <xf numFmtId="3" fontId="29" fillId="3" borderId="1" xfId="0" applyNumberFormat="1" applyFont="1" applyFill="1" applyBorder="1" applyAlignment="1">
      <alignment horizontal="left"/>
    </xf>
    <xf numFmtId="0" fontId="29" fillId="0" borderId="1" xfId="0" applyFont="1" applyFill="1" applyBorder="1"/>
    <xf numFmtId="3" fontId="29" fillId="4" borderId="2" xfId="0" applyNumberFormat="1" applyFont="1" applyFill="1" applyBorder="1" applyAlignment="1">
      <alignment horizontal="left"/>
    </xf>
    <xf numFmtId="3" fontId="29" fillId="0" borderId="2" xfId="0" applyNumberFormat="1" applyFont="1" applyFill="1" applyBorder="1" applyAlignment="1">
      <alignment horizontal="left"/>
    </xf>
    <xf numFmtId="0" fontId="82" fillId="0" borderId="2" xfId="0" applyFont="1" applyFill="1" applyBorder="1" applyAlignment="1">
      <alignment horizontal="left"/>
    </xf>
    <xf numFmtId="0" fontId="30" fillId="0" borderId="2" xfId="0" applyFont="1" applyBorder="1"/>
    <xf numFmtId="0" fontId="31" fillId="0" borderId="0" xfId="0" applyFont="1"/>
    <xf numFmtId="3" fontId="83" fillId="0" borderId="61" xfId="0" applyNumberFormat="1" applyFont="1" applyFill="1" applyBorder="1" applyAlignment="1" applyProtection="1"/>
    <xf numFmtId="0" fontId="50" fillId="0" borderId="0" xfId="0" applyFont="1"/>
    <xf numFmtId="0" fontId="53" fillId="0" borderId="0" xfId="0" applyFont="1"/>
    <xf numFmtId="3" fontId="53" fillId="0" borderId="2" xfId="0" applyNumberFormat="1" applyFont="1" applyBorder="1"/>
    <xf numFmtId="3" fontId="84" fillId="0" borderId="2" xfId="0" applyNumberFormat="1" applyFont="1" applyBorder="1"/>
    <xf numFmtId="3" fontId="53" fillId="0" borderId="0" xfId="0" applyNumberFormat="1" applyFont="1"/>
    <xf numFmtId="3" fontId="51" fillId="0" borderId="0" xfId="0" applyNumberFormat="1" applyFont="1"/>
    <xf numFmtId="0" fontId="56" fillId="3" borderId="0" xfId="0" applyFont="1" applyFill="1"/>
    <xf numFmtId="0" fontId="56" fillId="3" borderId="2" xfId="0" applyFont="1" applyFill="1" applyBorder="1"/>
    <xf numFmtId="3" fontId="56" fillId="3" borderId="2" xfId="0" applyNumberFormat="1" applyFont="1" applyFill="1" applyBorder="1"/>
    <xf numFmtId="4" fontId="56" fillId="3" borderId="2" xfId="0" applyNumberFormat="1" applyFont="1" applyFill="1" applyBorder="1"/>
    <xf numFmtId="0" fontId="56" fillId="3" borderId="5" xfId="0" applyFont="1" applyFill="1" applyBorder="1"/>
    <xf numFmtId="3" fontId="85" fillId="0" borderId="61" xfId="0" applyNumberFormat="1" applyFont="1" applyFill="1" applyBorder="1" applyAlignment="1" applyProtection="1"/>
    <xf numFmtId="3" fontId="7" fillId="16" borderId="2" xfId="0" applyNumberFormat="1" applyFont="1" applyFill="1" applyBorder="1" applyAlignment="1">
      <alignment horizontal="center" vertical="center" wrapText="1"/>
    </xf>
    <xf numFmtId="3" fontId="50" fillId="16" borderId="2" xfId="0" applyNumberFormat="1" applyFont="1" applyFill="1" applyBorder="1" applyAlignment="1">
      <alignment horizontal="center" vertical="center" wrapText="1"/>
    </xf>
    <xf numFmtId="3" fontId="1" fillId="16" borderId="2" xfId="0" applyNumberFormat="1" applyFont="1" applyFill="1" applyBorder="1" applyAlignment="1">
      <alignment horizontal="right"/>
    </xf>
    <xf numFmtId="3" fontId="1" fillId="23" borderId="2" xfId="0" applyNumberFormat="1" applyFont="1" applyFill="1" applyBorder="1" applyAlignment="1">
      <alignment horizontal="right"/>
    </xf>
    <xf numFmtId="3" fontId="46" fillId="24" borderId="2" xfId="0" applyNumberFormat="1" applyFont="1" applyFill="1" applyBorder="1" applyAlignment="1">
      <alignment horizontal="right"/>
    </xf>
    <xf numFmtId="3" fontId="46" fillId="16" borderId="2" xfId="0" applyNumberFormat="1" applyFont="1" applyFill="1" applyBorder="1" applyAlignment="1">
      <alignment horizontal="right"/>
    </xf>
    <xf numFmtId="3" fontId="1" fillId="25" borderId="2" xfId="0" applyNumberFormat="1" applyFont="1" applyFill="1" applyBorder="1" applyAlignment="1">
      <alignment horizontal="right"/>
    </xf>
    <xf numFmtId="3" fontId="46" fillId="25" borderId="2" xfId="0" applyNumberFormat="1" applyFont="1" applyFill="1" applyBorder="1" applyAlignment="1">
      <alignment horizontal="right"/>
    </xf>
    <xf numFmtId="3" fontId="49" fillId="16" borderId="2" xfId="0" applyNumberFormat="1" applyFont="1" applyFill="1" applyBorder="1" applyAlignment="1">
      <alignment horizontal="right"/>
    </xf>
    <xf numFmtId="3" fontId="2" fillId="16" borderId="2" xfId="0" applyNumberFormat="1" applyFont="1" applyFill="1" applyBorder="1" applyAlignment="1">
      <alignment horizontal="right"/>
    </xf>
    <xf numFmtId="0" fontId="3" fillId="0" borderId="3" xfId="0" applyFont="1" applyFill="1" applyBorder="1" applyAlignment="1">
      <alignment horizontal="center"/>
    </xf>
    <xf numFmtId="0" fontId="44" fillId="0" borderId="32" xfId="0" applyFont="1" applyBorder="1" applyAlignment="1">
      <alignment horizontal="center"/>
    </xf>
    <xf numFmtId="0" fontId="4" fillId="0" borderId="4" xfId="0" applyFont="1" applyBorder="1"/>
    <xf numFmtId="0" fontId="0" fillId="4" borderId="2" xfId="0" applyFill="1" applyBorder="1"/>
    <xf numFmtId="0" fontId="3" fillId="0" borderId="2" xfId="0" applyFont="1" applyFill="1" applyBorder="1"/>
    <xf numFmtId="0" fontId="2" fillId="0" borderId="2" xfId="0" applyFont="1" applyBorder="1"/>
    <xf numFmtId="0" fontId="44" fillId="0" borderId="2" xfId="0" applyFont="1" applyFill="1" applyBorder="1" applyAlignment="1">
      <alignment horizontal="left"/>
    </xf>
    <xf numFmtId="0" fontId="44" fillId="0" borderId="2" xfId="0" applyFont="1" applyBorder="1" applyAlignment="1">
      <alignment horizontal="right"/>
    </xf>
    <xf numFmtId="0" fontId="3" fillId="0" borderId="8" xfId="0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left"/>
    </xf>
    <xf numFmtId="0" fontId="0" fillId="0" borderId="4" xfId="0" applyBorder="1"/>
    <xf numFmtId="3" fontId="17" fillId="0" borderId="2" xfId="0" applyNumberFormat="1" applyFont="1" applyBorder="1"/>
    <xf numFmtId="0" fontId="50" fillId="0" borderId="0" xfId="0" applyFont="1" applyBorder="1"/>
    <xf numFmtId="3" fontId="51" fillId="0" borderId="2" xfId="0" applyNumberFormat="1" applyFont="1" applyFill="1" applyBorder="1" applyAlignment="1">
      <alignment horizontal="left"/>
    </xf>
    <xf numFmtId="3" fontId="51" fillId="0" borderId="4" xfId="0" applyNumberFormat="1" applyFont="1" applyFill="1" applyBorder="1" applyAlignment="1">
      <alignment horizontal="left"/>
    </xf>
    <xf numFmtId="3" fontId="50" fillId="0" borderId="4" xfId="0" applyNumberFormat="1" applyFont="1" applyBorder="1"/>
    <xf numFmtId="0" fontId="50" fillId="0" borderId="4" xfId="0" applyFont="1" applyBorder="1"/>
    <xf numFmtId="0" fontId="50" fillId="4" borderId="2" xfId="0" applyFont="1" applyFill="1" applyBorder="1"/>
    <xf numFmtId="3" fontId="51" fillId="4" borderId="2" xfId="0" applyNumberFormat="1" applyFont="1" applyFill="1" applyBorder="1" applyAlignment="1">
      <alignment horizontal="left"/>
    </xf>
    <xf numFmtId="3" fontId="51" fillId="3" borderId="2" xfId="0" applyNumberFormat="1" applyFont="1" applyFill="1" applyBorder="1" applyAlignment="1">
      <alignment horizontal="left"/>
    </xf>
    <xf numFmtId="0" fontId="51" fillId="0" borderId="2" xfId="0" applyFont="1" applyFill="1" applyBorder="1" applyAlignment="1">
      <alignment horizontal="left"/>
    </xf>
    <xf numFmtId="0" fontId="51" fillId="0" borderId="2" xfId="0" applyFont="1" applyBorder="1" applyAlignment="1">
      <alignment horizontal="right"/>
    </xf>
    <xf numFmtId="0" fontId="51" fillId="0" borderId="0" xfId="0" applyFont="1" applyBorder="1"/>
    <xf numFmtId="0" fontId="51" fillId="3" borderId="0" xfId="0" applyFont="1" applyFill="1" applyBorder="1" applyAlignment="1">
      <alignment horizontal="left"/>
    </xf>
    <xf numFmtId="0" fontId="51" fillId="3" borderId="0" xfId="0" applyFont="1" applyFill="1" applyBorder="1"/>
    <xf numFmtId="3" fontId="51" fillId="0" borderId="0" xfId="0" applyNumberFormat="1" applyFont="1" applyBorder="1"/>
    <xf numFmtId="0" fontId="50" fillId="0" borderId="2" xfId="0" applyFont="1" applyBorder="1" applyAlignment="1">
      <alignment horizontal="center" wrapText="1"/>
    </xf>
    <xf numFmtId="0" fontId="50" fillId="6" borderId="2" xfId="0" applyFont="1" applyFill="1" applyBorder="1"/>
    <xf numFmtId="0" fontId="54" fillId="0" borderId="2" xfId="0" applyFont="1" applyBorder="1"/>
    <xf numFmtId="3" fontId="81" fillId="3" borderId="5" xfId="0" applyNumberFormat="1" applyFont="1" applyFill="1" applyBorder="1" applyAlignment="1">
      <alignment horizontal="center"/>
    </xf>
    <xf numFmtId="3" fontId="53" fillId="0" borderId="5" xfId="0" applyNumberFormat="1" applyFont="1" applyBorder="1"/>
    <xf numFmtId="3" fontId="53" fillId="5" borderId="5" xfId="0" applyNumberFormat="1" applyFont="1" applyFill="1" applyBorder="1"/>
    <xf numFmtId="3" fontId="53" fillId="6" borderId="5" xfId="0" applyNumberFormat="1" applyFont="1" applyFill="1" applyBorder="1"/>
    <xf numFmtId="3" fontId="86" fillId="3" borderId="2" xfId="0" applyNumberFormat="1" applyFont="1" applyFill="1" applyBorder="1" applyAlignment="1">
      <alignment horizontal="center"/>
    </xf>
    <xf numFmtId="3" fontId="86" fillId="0" borderId="2" xfId="0" applyNumberFormat="1" applyFont="1" applyBorder="1"/>
    <xf numFmtId="0" fontId="86" fillId="0" borderId="0" xfId="0" applyFont="1"/>
    <xf numFmtId="3" fontId="86" fillId="0" borderId="2" xfId="0" applyNumberFormat="1" applyFont="1" applyFill="1" applyBorder="1" applyAlignment="1" applyProtection="1"/>
    <xf numFmtId="3" fontId="86" fillId="6" borderId="2" xfId="0" applyNumberFormat="1" applyFont="1" applyFill="1" applyBorder="1" applyAlignment="1" applyProtection="1"/>
    <xf numFmtId="3" fontId="50" fillId="0" borderId="0" xfId="0" applyNumberFormat="1" applyFont="1"/>
    <xf numFmtId="3" fontId="86" fillId="6" borderId="2" xfId="0" applyNumberFormat="1" applyFont="1" applyFill="1" applyBorder="1"/>
    <xf numFmtId="4" fontId="86" fillId="3" borderId="2" xfId="0" applyNumberFormat="1" applyFont="1" applyFill="1" applyBorder="1" applyAlignment="1">
      <alignment horizontal="center"/>
    </xf>
    <xf numFmtId="4" fontId="86" fillId="0" borderId="2" xfId="0" applyNumberFormat="1" applyFont="1" applyBorder="1"/>
    <xf numFmtId="4" fontId="86" fillId="6" borderId="2" xfId="0" applyNumberFormat="1" applyFont="1" applyFill="1" applyBorder="1"/>
    <xf numFmtId="4" fontId="86" fillId="0" borderId="0" xfId="0" applyNumberFormat="1" applyFont="1"/>
    <xf numFmtId="3" fontId="50" fillId="26" borderId="6" xfId="0" applyNumberFormat="1" applyFont="1" applyFill="1" applyBorder="1" applyAlignment="1">
      <alignment horizontal="center" vertical="center" wrapText="1"/>
    </xf>
    <xf numFmtId="3" fontId="46" fillId="26" borderId="2" xfId="0" applyNumberFormat="1" applyFont="1" applyFill="1" applyBorder="1" applyAlignment="1">
      <alignment horizontal="right"/>
    </xf>
    <xf numFmtId="0" fontId="4" fillId="26" borderId="2" xfId="0" applyFont="1" applyFill="1" applyBorder="1" applyAlignment="1">
      <alignment horizontal="right"/>
    </xf>
    <xf numFmtId="3" fontId="7" fillId="26" borderId="6" xfId="0" applyNumberFormat="1" applyFont="1" applyFill="1" applyBorder="1" applyAlignment="1">
      <alignment horizontal="center" vertical="center" wrapText="1"/>
    </xf>
    <xf numFmtId="3" fontId="13" fillId="26" borderId="4" xfId="0" applyNumberFormat="1" applyFont="1" applyFill="1" applyBorder="1" applyAlignment="1">
      <alignment horizontal="center" vertical="center" wrapText="1"/>
    </xf>
    <xf numFmtId="3" fontId="47" fillId="26" borderId="2" xfId="0" applyNumberFormat="1" applyFont="1" applyFill="1" applyBorder="1" applyAlignment="1">
      <alignment horizontal="right"/>
    </xf>
    <xf numFmtId="3" fontId="17" fillId="0" borderId="0" xfId="0" applyNumberFormat="1" applyFont="1" applyBorder="1"/>
    <xf numFmtId="3" fontId="17" fillId="0" borderId="0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3" fontId="17" fillId="0" borderId="0" xfId="0" applyNumberFormat="1" applyFont="1" applyBorder="1" applyAlignment="1">
      <alignment horizontal="center"/>
    </xf>
    <xf numFmtId="3" fontId="51" fillId="0" borderId="2" xfId="0" applyNumberFormat="1" applyFont="1" applyBorder="1" applyAlignment="1">
      <alignment horizontal="center"/>
    </xf>
    <xf numFmtId="3" fontId="51" fillId="0" borderId="0" xfId="0" applyNumberFormat="1" applyFont="1" applyBorder="1" applyAlignment="1">
      <alignment horizontal="center" wrapText="1"/>
    </xf>
    <xf numFmtId="3" fontId="51" fillId="3" borderId="0" xfId="0" applyNumberFormat="1" applyFont="1" applyFill="1" applyBorder="1" applyAlignment="1">
      <alignment horizontal="center"/>
    </xf>
    <xf numFmtId="3" fontId="50" fillId="0" borderId="2" xfId="0" applyNumberFormat="1" applyFont="1" applyBorder="1" applyAlignment="1">
      <alignment horizontal="center"/>
    </xf>
    <xf numFmtId="3" fontId="50" fillId="0" borderId="0" xfId="0" applyNumberFormat="1" applyFont="1" applyBorder="1" applyAlignment="1">
      <alignment horizontal="center"/>
    </xf>
    <xf numFmtId="3" fontId="50" fillId="0" borderId="0" xfId="0" applyNumberFormat="1" applyFont="1" applyAlignment="1">
      <alignment horizontal="center"/>
    </xf>
    <xf numFmtId="3" fontId="54" fillId="0" borderId="0" xfId="0" applyNumberFormat="1" applyFont="1" applyBorder="1" applyAlignment="1">
      <alignment horizontal="center" wrapText="1"/>
    </xf>
    <xf numFmtId="3" fontId="54" fillId="0" borderId="0" xfId="0" applyNumberFormat="1" applyFont="1"/>
    <xf numFmtId="3" fontId="54" fillId="0" borderId="2" xfId="0" applyNumberFormat="1" applyFont="1" applyBorder="1"/>
    <xf numFmtId="4" fontId="54" fillId="0" borderId="2" xfId="0" applyNumberFormat="1" applyFont="1" applyBorder="1"/>
    <xf numFmtId="167" fontId="54" fillId="0" borderId="2" xfId="0" applyNumberFormat="1" applyFont="1" applyBorder="1"/>
    <xf numFmtId="0" fontId="0" fillId="0" borderId="0" xfId="0" applyBorder="1" applyAlignment="1">
      <alignment horizontal="left"/>
    </xf>
    <xf numFmtId="3" fontId="50" fillId="0" borderId="0" xfId="0" applyNumberFormat="1" applyFont="1" applyBorder="1" applyAlignment="1">
      <alignment horizontal="left"/>
    </xf>
    <xf numFmtId="3" fontId="51" fillId="0" borderId="0" xfId="0" applyNumberFormat="1" applyFont="1" applyBorder="1" applyAlignment="1">
      <alignment horizontal="left" wrapText="1"/>
    </xf>
    <xf numFmtId="3" fontId="54" fillId="0" borderId="0" xfId="0" applyNumberFormat="1" applyFont="1" applyBorder="1" applyAlignment="1">
      <alignment horizontal="left" wrapText="1"/>
    </xf>
    <xf numFmtId="3" fontId="51" fillId="0" borderId="0" xfId="0" applyNumberFormat="1" applyFont="1" applyBorder="1" applyAlignment="1">
      <alignment horizontal="left"/>
    </xf>
    <xf numFmtId="3" fontId="50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3" fontId="54" fillId="0" borderId="2" xfId="0" applyNumberFormat="1" applyFont="1" applyBorder="1" applyAlignment="1">
      <alignment horizontal="left"/>
    </xf>
    <xf numFmtId="1" fontId="54" fillId="0" borderId="2" xfId="0" applyNumberFormat="1" applyFont="1" applyBorder="1" applyAlignment="1">
      <alignment horizontal="left"/>
    </xf>
    <xf numFmtId="3" fontId="51" fillId="0" borderId="0" xfId="0" applyNumberFormat="1" applyFont="1" applyAlignment="1">
      <alignment horizontal="center"/>
    </xf>
    <xf numFmtId="0" fontId="50" fillId="0" borderId="0" xfId="0" applyFont="1" applyBorder="1" applyAlignment="1">
      <alignment horizontal="right"/>
    </xf>
    <xf numFmtId="0" fontId="50" fillId="0" borderId="0" xfId="0" applyFont="1" applyAlignment="1">
      <alignment horizontal="right"/>
    </xf>
    <xf numFmtId="0" fontId="51" fillId="0" borderId="0" xfId="0" applyFont="1" applyBorder="1" applyAlignment="1">
      <alignment horizontal="right"/>
    </xf>
    <xf numFmtId="0" fontId="51" fillId="0" borderId="0" xfId="0" applyFont="1" applyAlignment="1">
      <alignment horizontal="right"/>
    </xf>
    <xf numFmtId="0" fontId="50" fillId="0" borderId="2" xfId="0" applyFont="1" applyBorder="1" applyAlignment="1">
      <alignment horizontal="right"/>
    </xf>
    <xf numFmtId="3" fontId="50" fillId="0" borderId="2" xfId="0" applyNumberFormat="1" applyFont="1" applyBorder="1" applyAlignment="1">
      <alignment horizontal="right"/>
    </xf>
    <xf numFmtId="0" fontId="87" fillId="0" borderId="2" xfId="0" applyFont="1" applyBorder="1"/>
    <xf numFmtId="0" fontId="87" fillId="0" borderId="2" xfId="0" applyFont="1" applyFill="1" applyBorder="1"/>
    <xf numFmtId="0" fontId="87" fillId="0" borderId="2" xfId="0" applyFont="1" applyBorder="1" applyAlignment="1">
      <alignment wrapText="1"/>
    </xf>
    <xf numFmtId="0" fontId="87" fillId="0" borderId="2" xfId="0" applyFont="1" applyFill="1" applyBorder="1" applyAlignment="1">
      <alignment wrapText="1"/>
    </xf>
    <xf numFmtId="0" fontId="88" fillId="0" borderId="0" xfId="0" applyFont="1"/>
    <xf numFmtId="0" fontId="32" fillId="0" borderId="2" xfId="0" applyFont="1" applyBorder="1"/>
    <xf numFmtId="0" fontId="32" fillId="0" borderId="0" xfId="0" applyFont="1"/>
    <xf numFmtId="0" fontId="89" fillId="0" borderId="0" xfId="0" applyFont="1"/>
    <xf numFmtId="0" fontId="86" fillId="0" borderId="2" xfId="0" applyFont="1" applyBorder="1"/>
    <xf numFmtId="0" fontId="90" fillId="0" borderId="0" xfId="0" applyFont="1"/>
    <xf numFmtId="3" fontId="91" fillId="0" borderId="61" xfId="0" applyNumberFormat="1" applyFont="1" applyFill="1" applyBorder="1" applyAlignment="1" applyProtection="1"/>
    <xf numFmtId="3" fontId="90" fillId="0" borderId="2" xfId="0" applyNumberFormat="1" applyFont="1" applyBorder="1"/>
    <xf numFmtId="4" fontId="90" fillId="0" borderId="2" xfId="0" applyNumberFormat="1" applyFont="1" applyBorder="1"/>
    <xf numFmtId="3" fontId="8" fillId="3" borderId="2" xfId="0" applyNumberFormat="1" applyFont="1" applyFill="1" applyBorder="1" applyAlignment="1">
      <alignment horizontal="center" vertical="center" wrapText="1"/>
    </xf>
    <xf numFmtId="3" fontId="56" fillId="3" borderId="2" xfId="0" applyNumberFormat="1" applyFont="1" applyFill="1" applyBorder="1" applyAlignment="1">
      <alignment horizontal="center" vertical="center" wrapText="1"/>
    </xf>
    <xf numFmtId="3" fontId="58" fillId="3" borderId="2" xfId="0" applyNumberFormat="1" applyFont="1" applyFill="1" applyBorder="1" applyAlignment="1">
      <alignment horizontal="right"/>
    </xf>
    <xf numFmtId="3" fontId="58" fillId="4" borderId="2" xfId="0" applyNumberFormat="1" applyFont="1" applyFill="1" applyBorder="1" applyAlignment="1">
      <alignment horizontal="right"/>
    </xf>
    <xf numFmtId="0" fontId="56" fillId="3" borderId="2" xfId="0" applyFont="1" applyFill="1" applyBorder="1" applyAlignment="1">
      <alignment horizontal="right"/>
    </xf>
    <xf numFmtId="0" fontId="18" fillId="3" borderId="0" xfId="0" applyFont="1" applyFill="1" applyAlignment="1">
      <alignment horizontal="right"/>
    </xf>
    <xf numFmtId="0" fontId="56" fillId="3" borderId="0" xfId="0" applyFont="1" applyFill="1" applyAlignment="1">
      <alignment horizontal="right"/>
    </xf>
    <xf numFmtId="0" fontId="86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3" fontId="91" fillId="0" borderId="62" xfId="0" applyNumberFormat="1" applyFont="1" applyFill="1" applyBorder="1" applyAlignment="1" applyProtection="1"/>
    <xf numFmtId="3" fontId="86" fillId="0" borderId="0" xfId="0" applyNumberFormat="1" applyFont="1"/>
    <xf numFmtId="3" fontId="91" fillId="0" borderId="2" xfId="0" applyNumberFormat="1" applyFont="1" applyFill="1" applyBorder="1" applyAlignment="1" applyProtection="1"/>
    <xf numFmtId="0" fontId="0" fillId="6" borderId="2" xfId="0" applyFill="1" applyBorder="1"/>
    <xf numFmtId="4" fontId="53" fillId="0" borderId="2" xfId="0" applyNumberFormat="1" applyFont="1" applyBorder="1"/>
    <xf numFmtId="4" fontId="53" fillId="6" borderId="2" xfId="0" applyNumberFormat="1" applyFont="1" applyFill="1" applyBorder="1"/>
    <xf numFmtId="4" fontId="92" fillId="0" borderId="2" xfId="0" applyNumberFormat="1" applyFont="1" applyBorder="1"/>
    <xf numFmtId="4" fontId="53" fillId="0" borderId="0" xfId="0" applyNumberFormat="1" applyFont="1"/>
    <xf numFmtId="4" fontId="91" fillId="0" borderId="2" xfId="0" applyNumberFormat="1" applyFont="1" applyFill="1" applyBorder="1" applyAlignment="1" applyProtection="1"/>
    <xf numFmtId="3" fontId="7" fillId="17" borderId="2" xfId="0" applyNumberFormat="1" applyFont="1" applyFill="1" applyBorder="1" applyAlignment="1">
      <alignment horizontal="center" vertical="center" wrapText="1"/>
    </xf>
    <xf numFmtId="3" fontId="50" fillId="17" borderId="2" xfId="0" applyNumberFormat="1" applyFont="1" applyFill="1" applyBorder="1" applyAlignment="1">
      <alignment horizontal="center" vertical="center" wrapText="1"/>
    </xf>
    <xf numFmtId="3" fontId="1" fillId="17" borderId="2" xfId="0" applyNumberFormat="1" applyFont="1" applyFill="1" applyBorder="1" applyAlignment="1">
      <alignment horizontal="right"/>
    </xf>
    <xf numFmtId="3" fontId="1" fillId="27" borderId="2" xfId="0" applyNumberFormat="1" applyFont="1" applyFill="1" applyBorder="1" applyAlignment="1">
      <alignment horizontal="right"/>
    </xf>
    <xf numFmtId="3" fontId="46" fillId="28" borderId="2" xfId="0" applyNumberFormat="1" applyFont="1" applyFill="1" applyBorder="1" applyAlignment="1">
      <alignment horizontal="right"/>
    </xf>
    <xf numFmtId="3" fontId="46" fillId="17" borderId="2" xfId="0" applyNumberFormat="1" applyFont="1" applyFill="1" applyBorder="1" applyAlignment="1">
      <alignment horizontal="right"/>
    </xf>
    <xf numFmtId="3" fontId="1" fillId="29" borderId="2" xfId="0" applyNumberFormat="1" applyFont="1" applyFill="1" applyBorder="1" applyAlignment="1">
      <alignment horizontal="right"/>
    </xf>
    <xf numFmtId="3" fontId="46" fillId="29" borderId="2" xfId="0" applyNumberFormat="1" applyFont="1" applyFill="1" applyBorder="1" applyAlignment="1">
      <alignment horizontal="right"/>
    </xf>
    <xf numFmtId="3" fontId="49" fillId="17" borderId="2" xfId="0" applyNumberFormat="1" applyFont="1" applyFill="1" applyBorder="1" applyAlignment="1">
      <alignment horizontal="right"/>
    </xf>
    <xf numFmtId="3" fontId="2" fillId="17" borderId="2" xfId="0" applyNumberFormat="1" applyFont="1" applyFill="1" applyBorder="1" applyAlignment="1">
      <alignment horizontal="right"/>
    </xf>
    <xf numFmtId="0" fontId="52" fillId="0" borderId="9" xfId="0" applyFont="1" applyFill="1" applyBorder="1" applyAlignment="1">
      <alignment horizontal="center" vertical="center" wrapText="1"/>
    </xf>
    <xf numFmtId="3" fontId="7" fillId="3" borderId="9" xfId="0" applyNumberFormat="1" applyFont="1" applyFill="1" applyBorder="1" applyAlignment="1">
      <alignment horizontal="center" vertical="center" wrapText="1"/>
    </xf>
    <xf numFmtId="0" fontId="50" fillId="0" borderId="9" xfId="0" applyFont="1" applyBorder="1" applyAlignment="1">
      <alignment wrapText="1"/>
    </xf>
    <xf numFmtId="0" fontId="50" fillId="3" borderId="9" xfId="0" applyFont="1" applyFill="1" applyBorder="1" applyAlignment="1">
      <alignment horizontal="left" wrapText="1"/>
    </xf>
    <xf numFmtId="0" fontId="50" fillId="3" borderId="9" xfId="0" applyFont="1" applyFill="1" applyBorder="1" applyAlignment="1">
      <alignment wrapText="1"/>
    </xf>
    <xf numFmtId="0" fontId="10" fillId="3" borderId="63" xfId="0" applyFont="1" applyFill="1" applyBorder="1" applyAlignment="1">
      <alignment horizontal="center"/>
    </xf>
    <xf numFmtId="3" fontId="1" fillId="0" borderId="8" xfId="0" applyNumberFormat="1" applyFont="1" applyFill="1" applyBorder="1" applyAlignment="1">
      <alignment horizontal="left"/>
    </xf>
    <xf numFmtId="3" fontId="1" fillId="17" borderId="4" xfId="0" applyNumberFormat="1" applyFont="1" applyFill="1" applyBorder="1" applyAlignment="1">
      <alignment horizontal="right"/>
    </xf>
    <xf numFmtId="3" fontId="1" fillId="27" borderId="4" xfId="0" applyNumberFormat="1" applyFont="1" applyFill="1" applyBorder="1" applyAlignment="1">
      <alignment horizontal="right"/>
    </xf>
    <xf numFmtId="3" fontId="46" fillId="17" borderId="4" xfId="0" applyNumberFormat="1" applyFont="1" applyFill="1" applyBorder="1" applyAlignment="1">
      <alignment horizontal="right"/>
    </xf>
    <xf numFmtId="3" fontId="17" fillId="0" borderId="2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left"/>
    </xf>
    <xf numFmtId="3" fontId="93" fillId="0" borderId="2" xfId="0" applyNumberFormat="1" applyFont="1" applyBorder="1"/>
    <xf numFmtId="0" fontId="93" fillId="0" borderId="2" xfId="0" applyFont="1" applyBorder="1" applyAlignment="1">
      <alignment horizontal="center"/>
    </xf>
    <xf numFmtId="4" fontId="94" fillId="0" borderId="2" xfId="0" applyNumberFormat="1" applyFont="1" applyBorder="1" applyAlignment="1">
      <alignment horizontal="center"/>
    </xf>
    <xf numFmtId="0" fontId="95" fillId="0" borderId="0" xfId="0" applyFont="1"/>
    <xf numFmtId="0" fontId="94" fillId="0" borderId="0" xfId="0" applyFont="1"/>
    <xf numFmtId="0" fontId="96" fillId="0" borderId="0" xfId="0" applyFont="1"/>
    <xf numFmtId="4" fontId="97" fillId="0" borderId="2" xfId="0" applyNumberFormat="1" applyFont="1" applyBorder="1"/>
    <xf numFmtId="3" fontId="94" fillId="0" borderId="2" xfId="0" applyNumberFormat="1" applyFont="1" applyBorder="1"/>
    <xf numFmtId="3" fontId="98" fillId="0" borderId="2" xfId="0" applyNumberFormat="1" applyFont="1" applyBorder="1"/>
    <xf numFmtId="3" fontId="96" fillId="0" borderId="2" xfId="0" applyNumberFormat="1" applyFont="1" applyBorder="1"/>
    <xf numFmtId="3" fontId="97" fillId="0" borderId="2" xfId="0" applyNumberFormat="1" applyFont="1" applyBorder="1"/>
    <xf numFmtId="4" fontId="95" fillId="0" borderId="2" xfId="0" applyNumberFormat="1" applyFont="1" applyFill="1" applyBorder="1" applyAlignment="1" applyProtection="1"/>
    <xf numFmtId="3" fontId="94" fillId="0" borderId="2" xfId="0" applyNumberFormat="1" applyFont="1" applyBorder="1" applyAlignment="1">
      <alignment horizontal="center"/>
    </xf>
    <xf numFmtId="3" fontId="99" fillId="3" borderId="2" xfId="0" applyNumberFormat="1" applyFont="1" applyFill="1" applyBorder="1"/>
    <xf numFmtId="3" fontId="94" fillId="0" borderId="0" xfId="0" applyNumberFormat="1" applyFont="1"/>
    <xf numFmtId="3" fontId="96" fillId="0" borderId="0" xfId="0" applyNumberFormat="1" applyFont="1"/>
    <xf numFmtId="3" fontId="94" fillId="6" borderId="2" xfId="0" applyNumberFormat="1" applyFont="1" applyFill="1" applyBorder="1"/>
    <xf numFmtId="0" fontId="34" fillId="0" borderId="0" xfId="0" applyFont="1"/>
    <xf numFmtId="0" fontId="35" fillId="0" borderId="0" xfId="0" applyFont="1" applyAlignment="1">
      <alignment horizontal="left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5" fillId="0" borderId="0" xfId="0" applyFont="1"/>
    <xf numFmtId="0" fontId="36" fillId="2" borderId="56" xfId="0" applyFont="1" applyFill="1" applyBorder="1" applyAlignment="1">
      <alignment horizontal="center" vertical="center"/>
    </xf>
    <xf numFmtId="0" fontId="36" fillId="2" borderId="64" xfId="0" applyFont="1" applyFill="1" applyBorder="1" applyAlignment="1">
      <alignment horizontal="center" vertical="center"/>
    </xf>
    <xf numFmtId="0" fontId="36" fillId="2" borderId="64" xfId="0" applyFont="1" applyFill="1" applyBorder="1" applyAlignment="1">
      <alignment horizontal="center" vertical="center" wrapText="1"/>
    </xf>
    <xf numFmtId="0" fontId="37" fillId="2" borderId="65" xfId="0" applyFont="1" applyFill="1" applyBorder="1" applyAlignment="1">
      <alignment horizontal="center"/>
    </xf>
    <xf numFmtId="0" fontId="37" fillId="2" borderId="43" xfId="0" applyFont="1" applyFill="1" applyBorder="1" applyAlignment="1">
      <alignment horizontal="center"/>
    </xf>
    <xf numFmtId="0" fontId="37" fillId="2" borderId="43" xfId="0" applyFont="1" applyFill="1" applyBorder="1" applyAlignment="1">
      <alignment horizontal="center" wrapText="1"/>
    </xf>
    <xf numFmtId="0" fontId="36" fillId="2" borderId="66" xfId="0" applyFont="1" applyFill="1" applyBorder="1" applyAlignment="1">
      <alignment horizontal="left" wrapText="1"/>
    </xf>
    <xf numFmtId="0" fontId="36" fillId="2" borderId="66" xfId="0" applyFont="1" applyFill="1" applyBorder="1" applyAlignment="1">
      <alignment horizontal="center" vertical="center"/>
    </xf>
    <xf numFmtId="2" fontId="40" fillId="2" borderId="66" xfId="0" applyNumberFormat="1" applyFont="1" applyFill="1" applyBorder="1" applyAlignment="1">
      <alignment horizontal="center" vertical="center" wrapText="1"/>
    </xf>
    <xf numFmtId="0" fontId="35" fillId="2" borderId="66" xfId="0" applyFont="1" applyFill="1" applyBorder="1" applyAlignment="1">
      <alignment horizontal="justify"/>
    </xf>
    <xf numFmtId="0" fontId="35" fillId="2" borderId="11" xfId="0" applyFont="1" applyFill="1" applyBorder="1" applyAlignment="1">
      <alignment horizontal="left"/>
    </xf>
    <xf numFmtId="0" fontId="36" fillId="2" borderId="12" xfId="0" applyFont="1" applyFill="1" applyBorder="1" applyAlignment="1">
      <alignment horizontal="center"/>
    </xf>
    <xf numFmtId="2" fontId="35" fillId="2" borderId="12" xfId="0" applyNumberFormat="1" applyFont="1" applyFill="1" applyBorder="1" applyAlignment="1">
      <alignment horizontal="center" vertical="center" wrapText="1"/>
    </xf>
    <xf numFmtId="0" fontId="35" fillId="2" borderId="13" xfId="0" applyFont="1" applyFill="1" applyBorder="1" applyAlignment="1">
      <alignment horizontal="justify"/>
    </xf>
    <xf numFmtId="0" fontId="35" fillId="2" borderId="65" xfId="0" applyFont="1" applyFill="1" applyBorder="1" applyAlignment="1">
      <alignment horizontal="left"/>
    </xf>
    <xf numFmtId="0" fontId="36" fillId="2" borderId="43" xfId="0" applyFont="1" applyFill="1" applyBorder="1" applyAlignment="1">
      <alignment horizontal="center"/>
    </xf>
    <xf numFmtId="2" fontId="35" fillId="2" borderId="43" xfId="0" applyNumberFormat="1" applyFont="1" applyFill="1" applyBorder="1" applyAlignment="1">
      <alignment horizontal="center" vertical="center" wrapText="1"/>
    </xf>
    <xf numFmtId="0" fontId="35" fillId="2" borderId="43" xfId="0" applyFont="1" applyFill="1" applyBorder="1" applyAlignment="1">
      <alignment horizontal="justify"/>
    </xf>
    <xf numFmtId="0" fontId="35" fillId="2" borderId="65" xfId="0" applyFont="1" applyFill="1" applyBorder="1" applyAlignment="1">
      <alignment horizontal="left" wrapText="1"/>
    </xf>
    <xf numFmtId="0" fontId="35" fillId="2" borderId="43" xfId="0" applyFont="1" applyFill="1" applyBorder="1" applyAlignment="1">
      <alignment horizontal="center"/>
    </xf>
    <xf numFmtId="16" fontId="36" fillId="2" borderId="43" xfId="0" applyNumberFormat="1" applyFont="1" applyFill="1" applyBorder="1" applyAlignment="1">
      <alignment horizontal="center" vertical="center"/>
    </xf>
    <xf numFmtId="0" fontId="36" fillId="2" borderId="65" xfId="0" applyFont="1" applyFill="1" applyBorder="1" applyAlignment="1">
      <alignment horizontal="left" wrapText="1"/>
    </xf>
    <xf numFmtId="0" fontId="36" fillId="2" borderId="43" xfId="0" applyFont="1" applyFill="1" applyBorder="1" applyAlignment="1">
      <alignment horizontal="center" vertical="center"/>
    </xf>
    <xf numFmtId="0" fontId="35" fillId="2" borderId="56" xfId="0" applyFont="1" applyFill="1" applyBorder="1" applyAlignment="1">
      <alignment horizontal="left"/>
    </xf>
    <xf numFmtId="0" fontId="35" fillId="2" borderId="64" xfId="0" applyFont="1" applyFill="1" applyBorder="1" applyAlignment="1">
      <alignment horizontal="center"/>
    </xf>
    <xf numFmtId="2" fontId="35" fillId="2" borderId="56" xfId="0" applyNumberFormat="1" applyFont="1" applyFill="1" applyBorder="1" applyAlignment="1">
      <alignment horizontal="center" vertical="center" wrapText="1"/>
    </xf>
    <xf numFmtId="0" fontId="35" fillId="2" borderId="56" xfId="0" applyFont="1" applyFill="1" applyBorder="1" applyAlignment="1">
      <alignment horizontal="justify"/>
    </xf>
    <xf numFmtId="16" fontId="35" fillId="2" borderId="43" xfId="0" applyNumberFormat="1" applyFont="1" applyFill="1" applyBorder="1" applyAlignment="1">
      <alignment horizontal="center"/>
    </xf>
    <xf numFmtId="0" fontId="36" fillId="2" borderId="56" xfId="0" applyFont="1" applyFill="1" applyBorder="1" applyAlignment="1">
      <alignment horizontal="left" wrapText="1"/>
    </xf>
    <xf numFmtId="0" fontId="36" fillId="2" borderId="65" xfId="0" applyFont="1" applyFill="1" applyBorder="1" applyAlignment="1">
      <alignment horizontal="center" vertical="center"/>
    </xf>
    <xf numFmtId="2" fontId="35" fillId="2" borderId="65" xfId="0" applyNumberFormat="1" applyFont="1" applyFill="1" applyBorder="1" applyAlignment="1">
      <alignment horizontal="center" vertical="center" wrapText="1"/>
    </xf>
    <xf numFmtId="0" fontId="35" fillId="2" borderId="65" xfId="0" applyFont="1" applyFill="1" applyBorder="1" applyAlignment="1">
      <alignment horizontal="justify"/>
    </xf>
    <xf numFmtId="0" fontId="35" fillId="2" borderId="50" xfId="0" applyFont="1" applyFill="1" applyBorder="1" applyAlignment="1">
      <alignment horizontal="left"/>
    </xf>
    <xf numFmtId="0" fontId="35" fillId="2" borderId="36" xfId="0" applyFont="1" applyFill="1" applyBorder="1" applyAlignment="1">
      <alignment horizontal="center"/>
    </xf>
    <xf numFmtId="0" fontId="35" fillId="2" borderId="0" xfId="0" applyFont="1" applyFill="1" applyAlignment="1">
      <alignment horizontal="center" vertical="top" wrapText="1"/>
    </xf>
    <xf numFmtId="0" fontId="35" fillId="2" borderId="36" xfId="0" applyFont="1" applyFill="1" applyBorder="1" applyAlignment="1">
      <alignment horizontal="center" vertical="top"/>
    </xf>
    <xf numFmtId="0" fontId="35" fillId="2" borderId="41" xfId="0" applyFont="1" applyFill="1" applyBorder="1" applyAlignment="1">
      <alignment horizontal="left"/>
    </xf>
    <xf numFmtId="0" fontId="35" fillId="2" borderId="41" xfId="0" applyFont="1" applyFill="1" applyBorder="1" applyAlignment="1">
      <alignment vertical="top" wrapText="1"/>
    </xf>
    <xf numFmtId="0" fontId="0" fillId="0" borderId="43" xfId="0" applyBorder="1" applyAlignment="1">
      <alignment vertical="top"/>
    </xf>
    <xf numFmtId="14" fontId="35" fillId="2" borderId="50" xfId="0" applyNumberFormat="1" applyFont="1" applyFill="1" applyBorder="1" applyAlignment="1">
      <alignment horizontal="right" wrapText="1"/>
    </xf>
    <xf numFmtId="0" fontId="0" fillId="0" borderId="36" xfId="0" applyBorder="1" applyAlignment="1">
      <alignment horizontal="right"/>
    </xf>
    <xf numFmtId="0" fontId="35" fillId="0" borderId="0" xfId="0" applyFont="1" applyAlignment="1">
      <alignment horizontal="center" wrapText="1"/>
    </xf>
    <xf numFmtId="0" fontId="35" fillId="0" borderId="0" xfId="0" applyFont="1" applyAlignment="1">
      <alignment horizontal="center"/>
    </xf>
    <xf numFmtId="0" fontId="0" fillId="0" borderId="0" xfId="0"/>
    <xf numFmtId="0" fontId="36" fillId="0" borderId="42" xfId="0" applyFont="1" applyBorder="1" applyAlignment="1">
      <alignment horizontal="center" wrapText="1"/>
    </xf>
    <xf numFmtId="0" fontId="35" fillId="2" borderId="67" xfId="0" applyFont="1" applyFill="1" applyBorder="1" applyAlignment="1">
      <alignment horizontal="center"/>
    </xf>
    <xf numFmtId="0" fontId="35" fillId="2" borderId="36" xfId="0" applyFont="1" applyFill="1" applyBorder="1" applyAlignment="1">
      <alignment horizontal="center"/>
    </xf>
    <xf numFmtId="0" fontId="35" fillId="2" borderId="49" xfId="0" applyFont="1" applyFill="1" applyBorder="1" applyAlignment="1">
      <alignment horizontal="center" vertical="top" wrapText="1"/>
    </xf>
    <xf numFmtId="0" fontId="35" fillId="2" borderId="50" xfId="0" applyFont="1" applyFill="1" applyBorder="1" applyAlignment="1">
      <alignment horizontal="center" vertical="top" wrapText="1"/>
    </xf>
    <xf numFmtId="0" fontId="100" fillId="0" borderId="0" xfId="0" applyFont="1" applyAlignment="1">
      <alignment horizontal="center"/>
    </xf>
    <xf numFmtId="0" fontId="60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10" xfId="0" applyFont="1" applyBorder="1" applyAlignment="1">
      <alignment horizontal="center" vertical="top" wrapText="1"/>
    </xf>
    <xf numFmtId="0" fontId="19" fillId="0" borderId="9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100" fillId="0" borderId="0" xfId="0" applyFont="1" applyBorder="1" applyAlignment="1">
      <alignment horizontal="center"/>
    </xf>
    <xf numFmtId="0" fontId="100" fillId="0" borderId="68" xfId="0" applyFont="1" applyBorder="1" applyAlignment="1">
      <alignment horizontal="center"/>
    </xf>
    <xf numFmtId="3" fontId="101" fillId="5" borderId="2" xfId="0" applyNumberFormat="1" applyFont="1" applyFill="1" applyBorder="1" applyAlignment="1">
      <alignment horizontal="center"/>
    </xf>
    <xf numFmtId="3" fontId="102" fillId="5" borderId="2" xfId="0" applyNumberFormat="1" applyFont="1" applyFill="1" applyBorder="1" applyAlignment="1">
      <alignment horizontal="center"/>
    </xf>
    <xf numFmtId="3" fontId="47" fillId="0" borderId="2" xfId="0" applyNumberFormat="1" applyFont="1" applyBorder="1" applyAlignment="1">
      <alignment horizontal="center"/>
    </xf>
    <xf numFmtId="0" fontId="57" fillId="0" borderId="38" xfId="0" applyFont="1" applyBorder="1" applyAlignment="1">
      <alignment horizontal="center"/>
    </xf>
    <xf numFmtId="0" fontId="57" fillId="0" borderId="69" xfId="0" applyFont="1" applyBorder="1" applyAlignment="1">
      <alignment horizontal="center"/>
    </xf>
    <xf numFmtId="0" fontId="54" fillId="0" borderId="70" xfId="0" applyFont="1" applyBorder="1" applyAlignment="1">
      <alignment horizontal="center"/>
    </xf>
    <xf numFmtId="0" fontId="103" fillId="0" borderId="70" xfId="0" applyFont="1" applyBorder="1" applyAlignment="1">
      <alignment horizontal="center"/>
    </xf>
    <xf numFmtId="0" fontId="86" fillId="0" borderId="2" xfId="0" applyFont="1" applyBorder="1" applyAlignment="1">
      <alignment horizontal="center"/>
    </xf>
    <xf numFmtId="0" fontId="86" fillId="0" borderId="7" xfId="0" applyFont="1" applyBorder="1" applyAlignment="1">
      <alignment horizontal="center"/>
    </xf>
    <xf numFmtId="0" fontId="91" fillId="6" borderId="70" xfId="0" applyFont="1" applyFill="1" applyBorder="1" applyAlignment="1">
      <alignment horizontal="center"/>
    </xf>
    <xf numFmtId="0" fontId="72" fillId="0" borderId="7" xfId="0" applyFont="1" applyBorder="1" applyAlignment="1">
      <alignment horizontal="center" vertical="center" wrapText="1"/>
    </xf>
    <xf numFmtId="0" fontId="72" fillId="0" borderId="45" xfId="0" applyFont="1" applyBorder="1" applyAlignment="1">
      <alignment horizontal="center" vertical="center" wrapText="1"/>
    </xf>
    <xf numFmtId="0" fontId="72" fillId="0" borderId="4" xfId="0" applyFont="1" applyBorder="1" applyAlignment="1">
      <alignment horizontal="center" vertical="center" wrapText="1"/>
    </xf>
    <xf numFmtId="0" fontId="66" fillId="0" borderId="2" xfId="0" applyFont="1" applyBorder="1" applyAlignment="1">
      <alignment horizontal="center" vertical="center" wrapText="1"/>
    </xf>
    <xf numFmtId="0" fontId="66" fillId="0" borderId="2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 wrapText="1"/>
    </xf>
    <xf numFmtId="0" fontId="72" fillId="0" borderId="38" xfId="0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 wrapText="1"/>
    </xf>
    <xf numFmtId="3" fontId="72" fillId="0" borderId="5" xfId="0" applyNumberFormat="1" applyFont="1" applyBorder="1" applyAlignment="1">
      <alignment horizontal="center" vertical="center" wrapText="1"/>
    </xf>
    <xf numFmtId="3" fontId="72" fillId="0" borderId="38" xfId="0" applyNumberFormat="1" applyFont="1" applyBorder="1" applyAlignment="1">
      <alignment horizontal="center" vertical="center" wrapText="1"/>
    </xf>
    <xf numFmtId="3" fontId="72" fillId="0" borderId="9" xfId="0" applyNumberFormat="1" applyFont="1" applyBorder="1" applyAlignment="1">
      <alignment horizontal="center" vertical="center" wrapText="1"/>
    </xf>
    <xf numFmtId="0" fontId="66" fillId="0" borderId="18" xfId="0" applyFont="1" applyBorder="1" applyAlignment="1">
      <alignment horizontal="center" vertical="center" wrapText="1"/>
    </xf>
    <xf numFmtId="0" fontId="66" fillId="0" borderId="21" xfId="0" applyFont="1" applyBorder="1" applyAlignment="1">
      <alignment horizontal="center" vertical="center" wrapText="1"/>
    </xf>
    <xf numFmtId="3" fontId="92" fillId="0" borderId="0" xfId="0" applyNumberFormat="1" applyFont="1" applyFill="1" applyAlignment="1">
      <alignment horizontal="center" vertical="center" wrapText="1"/>
    </xf>
    <xf numFmtId="3" fontId="56" fillId="7" borderId="5" xfId="0" applyNumberFormat="1" applyFont="1" applyFill="1" applyBorder="1" applyAlignment="1">
      <alignment horizontal="center" vertical="center"/>
    </xf>
    <xf numFmtId="3" fontId="56" fillId="7" borderId="38" xfId="0" applyNumberFormat="1" applyFont="1" applyFill="1" applyBorder="1" applyAlignment="1">
      <alignment horizontal="center" vertical="center"/>
    </xf>
    <xf numFmtId="3" fontId="56" fillId="7" borderId="9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 vertical="center" wrapText="1"/>
    </xf>
    <xf numFmtId="3" fontId="52" fillId="7" borderId="2" xfId="0" applyNumberFormat="1" applyFont="1" applyFill="1" applyBorder="1" applyAlignment="1">
      <alignment horizontal="center" vertical="center"/>
    </xf>
    <xf numFmtId="3" fontId="52" fillId="7" borderId="5" xfId="0" applyNumberFormat="1" applyFont="1" applyFill="1" applyBorder="1" applyAlignment="1">
      <alignment horizontal="center" vertical="center"/>
    </xf>
    <xf numFmtId="3" fontId="52" fillId="5" borderId="2" xfId="0" applyNumberFormat="1" applyFont="1" applyFill="1" applyBorder="1" applyAlignment="1">
      <alignment horizontal="center" vertical="center"/>
    </xf>
    <xf numFmtId="3" fontId="52" fillId="15" borderId="2" xfId="0" applyNumberFormat="1" applyFont="1" applyFill="1" applyBorder="1" applyAlignment="1">
      <alignment horizontal="center" vertical="center"/>
    </xf>
    <xf numFmtId="3" fontId="52" fillId="3" borderId="2" xfId="0" applyNumberFormat="1" applyFont="1" applyFill="1" applyBorder="1" applyAlignment="1">
      <alignment horizontal="center" vertical="center"/>
    </xf>
    <xf numFmtId="3" fontId="52" fillId="3" borderId="5" xfId="0" applyNumberFormat="1" applyFont="1" applyFill="1" applyBorder="1" applyAlignment="1">
      <alignment horizontal="center" vertical="center"/>
    </xf>
    <xf numFmtId="3" fontId="52" fillId="16" borderId="2" xfId="0" applyNumberFormat="1" applyFont="1" applyFill="1" applyBorder="1" applyAlignment="1">
      <alignment horizontal="center" vertical="center"/>
    </xf>
    <xf numFmtId="3" fontId="52" fillId="26" borderId="2" xfId="0" applyNumberFormat="1" applyFont="1" applyFill="1" applyBorder="1" applyAlignment="1">
      <alignment horizontal="center" vertical="center"/>
    </xf>
    <xf numFmtId="3" fontId="52" fillId="26" borderId="5" xfId="0" applyNumberFormat="1" applyFont="1" applyFill="1" applyBorder="1" applyAlignment="1">
      <alignment horizontal="center" vertical="center"/>
    </xf>
    <xf numFmtId="3" fontId="56" fillId="3" borderId="5" xfId="0" applyNumberFormat="1" applyFont="1" applyFill="1" applyBorder="1" applyAlignment="1">
      <alignment horizontal="center" vertical="center"/>
    </xf>
    <xf numFmtId="3" fontId="56" fillId="3" borderId="38" xfId="0" applyNumberFormat="1" applyFont="1" applyFill="1" applyBorder="1" applyAlignment="1">
      <alignment horizontal="center" vertical="center"/>
    </xf>
    <xf numFmtId="3" fontId="56" fillId="3" borderId="9" xfId="0" applyNumberFormat="1" applyFont="1" applyFill="1" applyBorder="1" applyAlignment="1">
      <alignment horizontal="center" vertical="center"/>
    </xf>
    <xf numFmtId="3" fontId="9" fillId="0" borderId="2" xfId="0" applyNumberFormat="1" applyFont="1" applyFill="1" applyBorder="1" applyAlignment="1">
      <alignment horizontal="center" vertical="center" wrapText="1"/>
    </xf>
    <xf numFmtId="3" fontId="52" fillId="17" borderId="2" xfId="0" applyNumberFormat="1" applyFont="1" applyFill="1" applyBorder="1" applyAlignment="1">
      <alignment horizontal="center" vertical="center"/>
    </xf>
  </cellXfs>
  <cellStyles count="11">
    <cellStyle name="Normal 2" xfId="1"/>
    <cellStyle name="Normal_8_Фин_результат" xfId="2"/>
    <cellStyle name="Обычный" xfId="0" builtinId="0"/>
    <cellStyle name="Обычный 2" xfId="3"/>
    <cellStyle name="Обычный 2 2" xfId="4"/>
    <cellStyle name="Обычный 3" xfId="5"/>
    <cellStyle name="Обычный 4" xfId="6"/>
    <cellStyle name="Обычный 5" xfId="7"/>
    <cellStyle name="Обычный 6" xfId="8"/>
    <cellStyle name="Финансовый [0] 2" xfId="9"/>
    <cellStyle name="Финансовый 2" xf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7</xdr:row>
      <xdr:rowOff>0</xdr:rowOff>
    </xdr:from>
    <xdr:to>
      <xdr:col>32</xdr:col>
      <xdr:colOff>219075</xdr:colOff>
      <xdr:row>26</xdr:row>
      <xdr:rowOff>142875</xdr:rowOff>
    </xdr:to>
    <xdr:pic>
      <xdr:nvPicPr>
        <xdr:cNvPr id="195589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67950" y="2200275"/>
          <a:ext cx="9363075" cy="523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28"/>
  <sheetViews>
    <sheetView tabSelected="1" workbookViewId="0">
      <selection activeCell="B4" sqref="B4:E4"/>
    </sheetView>
  </sheetViews>
  <sheetFormatPr defaultRowHeight="12.75"/>
  <cols>
    <col min="2" max="2" width="57.7109375" style="725" customWidth="1"/>
    <col min="3" max="3" width="18.7109375" style="5" customWidth="1"/>
    <col min="4" max="4" width="32.140625" style="5" customWidth="1"/>
    <col min="5" max="5" width="34.85546875" customWidth="1"/>
  </cols>
  <sheetData>
    <row r="2" spans="1:5" ht="117.75" customHeight="1">
      <c r="A2" s="808"/>
      <c r="B2" s="809"/>
      <c r="C2" s="810"/>
      <c r="D2" s="854" t="s">
        <v>578</v>
      </c>
      <c r="E2" s="855"/>
    </row>
    <row r="3" spans="1:5" ht="39.75" customHeight="1">
      <c r="A3" s="808"/>
      <c r="B3" s="809"/>
      <c r="C3" s="811" t="s">
        <v>579</v>
      </c>
      <c r="D3" s="810"/>
      <c r="E3" s="812"/>
    </row>
    <row r="4" spans="1:5" ht="63.75" customHeight="1">
      <c r="A4" s="808"/>
      <c r="B4" s="854"/>
      <c r="C4" s="856"/>
      <c r="D4" s="856"/>
      <c r="E4" s="856"/>
    </row>
    <row r="5" spans="1:5" ht="73.5" customHeight="1" thickBot="1">
      <c r="A5" s="808"/>
      <c r="B5" s="857"/>
      <c r="C5" s="857"/>
      <c r="D5" s="857"/>
      <c r="E5" s="857"/>
    </row>
    <row r="6" spans="1:5" ht="86.25" customHeight="1" thickBot="1">
      <c r="B6" s="813" t="s">
        <v>580</v>
      </c>
      <c r="C6" s="814" t="s">
        <v>581</v>
      </c>
      <c r="D6" s="815" t="s">
        <v>582</v>
      </c>
      <c r="E6" s="814" t="s">
        <v>112</v>
      </c>
    </row>
    <row r="7" spans="1:5" ht="15" thickBot="1">
      <c r="B7" s="816">
        <v>1</v>
      </c>
      <c r="C7" s="817">
        <v>2</v>
      </c>
      <c r="D7" s="818">
        <v>3</v>
      </c>
      <c r="E7" s="817">
        <v>4</v>
      </c>
    </row>
    <row r="8" spans="1:5" ht="140.25" customHeight="1" thickBot="1">
      <c r="B8" s="819" t="s">
        <v>583</v>
      </c>
      <c r="C8" s="820" t="s">
        <v>584</v>
      </c>
      <c r="D8" s="821">
        <f>D9+D10+D12</f>
        <v>0</v>
      </c>
      <c r="E8" s="822"/>
    </row>
    <row r="9" spans="1:5" ht="23.25" customHeight="1" thickBot="1">
      <c r="B9" s="823" t="s">
        <v>585</v>
      </c>
      <c r="C9" s="824" t="s">
        <v>586</v>
      </c>
      <c r="D9" s="825"/>
      <c r="E9" s="826"/>
    </row>
    <row r="10" spans="1:5" ht="21.75" customHeight="1" thickBot="1">
      <c r="B10" s="827" t="s">
        <v>587</v>
      </c>
      <c r="C10" s="828" t="s">
        <v>588</v>
      </c>
      <c r="D10" s="829"/>
      <c r="E10" s="830"/>
    </row>
    <row r="11" spans="1:5" ht="42" customHeight="1" thickBot="1">
      <c r="B11" s="831" t="s">
        <v>589</v>
      </c>
      <c r="C11" s="832" t="s">
        <v>590</v>
      </c>
      <c r="D11" s="829"/>
      <c r="E11" s="830"/>
    </row>
    <row r="12" spans="1:5" ht="42.75" customHeight="1" thickBot="1">
      <c r="B12" s="831" t="s">
        <v>591</v>
      </c>
      <c r="C12" s="833" t="s">
        <v>592</v>
      </c>
      <c r="D12" s="829"/>
      <c r="E12" s="829"/>
    </row>
    <row r="13" spans="1:5" ht="82.5" customHeight="1" thickBot="1">
      <c r="B13" s="834" t="s">
        <v>593</v>
      </c>
      <c r="C13" s="835" t="s">
        <v>594</v>
      </c>
      <c r="D13" s="829"/>
      <c r="E13" s="830"/>
    </row>
    <row r="14" spans="1:5" ht="19.5" thickBot="1">
      <c r="B14" s="836" t="s">
        <v>595</v>
      </c>
      <c r="C14" s="837" t="s">
        <v>596</v>
      </c>
      <c r="D14" s="838"/>
      <c r="E14" s="839"/>
    </row>
    <row r="15" spans="1:5" ht="19.5" thickBot="1">
      <c r="B15" s="827" t="s">
        <v>597</v>
      </c>
      <c r="C15" s="832" t="s">
        <v>598</v>
      </c>
      <c r="D15" s="829"/>
      <c r="E15" s="830"/>
    </row>
    <row r="16" spans="1:5" ht="19.5" thickBot="1">
      <c r="B16" s="827" t="s">
        <v>599</v>
      </c>
      <c r="C16" s="832" t="s">
        <v>600</v>
      </c>
      <c r="D16" s="829"/>
      <c r="E16" s="830"/>
    </row>
    <row r="17" spans="2:5" ht="19.5" thickBot="1">
      <c r="B17" s="827" t="s">
        <v>601</v>
      </c>
      <c r="C17" s="840" t="s">
        <v>602</v>
      </c>
      <c r="D17" s="829"/>
      <c r="E17" s="830"/>
    </row>
    <row r="18" spans="2:5" ht="98.25" customHeight="1" thickBot="1">
      <c r="B18" s="841" t="s">
        <v>603</v>
      </c>
      <c r="C18" s="813" t="s">
        <v>604</v>
      </c>
      <c r="D18" s="838"/>
      <c r="E18" s="839"/>
    </row>
    <row r="19" spans="2:5" ht="106.5" customHeight="1" thickBot="1">
      <c r="B19" s="834" t="s">
        <v>605</v>
      </c>
      <c r="C19" s="842" t="s">
        <v>606</v>
      </c>
      <c r="D19" s="843"/>
      <c r="E19" s="844"/>
    </row>
    <row r="20" spans="2:5" ht="15" customHeight="1">
      <c r="B20" s="845"/>
      <c r="C20" s="858"/>
      <c r="D20" s="860"/>
      <c r="E20" s="858"/>
    </row>
    <row r="21" spans="2:5" ht="18.75">
      <c r="B21" s="845" t="s">
        <v>607</v>
      </c>
      <c r="C21" s="859"/>
      <c r="D21" s="861"/>
      <c r="E21" s="859"/>
    </row>
    <row r="22" spans="2:5" ht="18.75">
      <c r="B22" s="845"/>
      <c r="C22" s="846"/>
      <c r="D22" s="847"/>
      <c r="E22" s="848" t="s">
        <v>608</v>
      </c>
    </row>
    <row r="23" spans="2:5" ht="18.75">
      <c r="B23" s="845" t="s">
        <v>609</v>
      </c>
      <c r="C23" s="846"/>
      <c r="D23" s="847"/>
      <c r="E23" s="846"/>
    </row>
    <row r="24" spans="2:5" ht="18.75">
      <c r="B24" s="845"/>
      <c r="C24" s="846"/>
      <c r="D24" s="847"/>
      <c r="E24" s="848" t="s">
        <v>608</v>
      </c>
    </row>
    <row r="25" spans="2:5" ht="18.75">
      <c r="B25" s="845" t="s">
        <v>610</v>
      </c>
      <c r="C25" s="846"/>
      <c r="D25" s="847"/>
      <c r="E25" s="846"/>
    </row>
    <row r="26" spans="2:5" ht="18.75">
      <c r="B26" s="845"/>
      <c r="C26" s="846"/>
      <c r="D26" s="847"/>
      <c r="E26" s="848" t="s">
        <v>608</v>
      </c>
    </row>
    <row r="27" spans="2:5" ht="18.75">
      <c r="B27" s="845" t="s">
        <v>611</v>
      </c>
      <c r="C27" s="846"/>
      <c r="D27" s="852"/>
      <c r="E27" s="853"/>
    </row>
    <row r="28" spans="2:5" ht="19.5" thickBot="1">
      <c r="B28" s="849"/>
      <c r="C28" s="832"/>
      <c r="D28" s="850" t="s">
        <v>612</v>
      </c>
      <c r="E28" s="851"/>
    </row>
  </sheetData>
  <mergeCells count="7">
    <mergeCell ref="D27:E27"/>
    <mergeCell ref="D2:E2"/>
    <mergeCell ref="B4:E4"/>
    <mergeCell ref="B5:E5"/>
    <mergeCell ref="C20:C21"/>
    <mergeCell ref="D20:D21"/>
    <mergeCell ref="E20:E2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P119"/>
  <sheetViews>
    <sheetView topLeftCell="A34" workbookViewId="0">
      <selection activeCell="N52" sqref="N52"/>
    </sheetView>
  </sheetViews>
  <sheetFormatPr defaultRowHeight="15"/>
  <cols>
    <col min="1" max="1" width="4.85546875" style="152" customWidth="1"/>
    <col min="2" max="2" width="26" style="152" customWidth="1"/>
    <col min="3" max="3" width="21" style="152" customWidth="1"/>
    <col min="4" max="4" width="24.42578125" style="152" customWidth="1"/>
    <col min="5" max="5" width="14.140625" style="152" customWidth="1"/>
    <col min="6" max="6" width="15.42578125" style="152" customWidth="1"/>
    <col min="7" max="7" width="16.5703125" style="152" customWidth="1"/>
    <col min="8" max="8" width="13.42578125" style="152" customWidth="1"/>
    <col min="9" max="9" width="17.85546875" style="152" customWidth="1"/>
    <col min="10" max="10" width="26" style="152" customWidth="1"/>
    <col min="11" max="11" width="20.42578125" style="153" customWidth="1"/>
    <col min="12" max="12" width="12.85546875" customWidth="1"/>
  </cols>
  <sheetData>
    <row r="2" spans="1:12" ht="15.75" thickBot="1"/>
    <row r="3" spans="1:12" ht="84.75" customHeight="1" thickBot="1">
      <c r="A3" s="154"/>
      <c r="B3" s="155" t="s">
        <v>0</v>
      </c>
      <c r="C3" s="156" t="s">
        <v>189</v>
      </c>
      <c r="D3" s="156" t="s">
        <v>190</v>
      </c>
      <c r="E3" s="156" t="s">
        <v>191</v>
      </c>
      <c r="F3" s="156" t="s">
        <v>192</v>
      </c>
      <c r="G3" s="156" t="s">
        <v>193</v>
      </c>
      <c r="H3" s="156" t="s">
        <v>194</v>
      </c>
      <c r="I3" s="156" t="s">
        <v>195</v>
      </c>
      <c r="J3" s="156" t="s">
        <v>196</v>
      </c>
      <c r="K3" s="157" t="s">
        <v>197</v>
      </c>
    </row>
    <row r="4" spans="1:12" ht="16.5" thickBot="1">
      <c r="A4" s="158">
        <v>1</v>
      </c>
      <c r="B4" s="159" t="s">
        <v>156</v>
      </c>
      <c r="C4" s="160" t="s">
        <v>198</v>
      </c>
      <c r="D4" s="160" t="s">
        <v>199</v>
      </c>
      <c r="E4" s="161">
        <v>46</v>
      </c>
      <c r="F4" s="162">
        <v>289596.21000000002</v>
      </c>
      <c r="G4" s="162">
        <v>43439.43</v>
      </c>
      <c r="H4" s="162"/>
      <c r="I4" s="162"/>
      <c r="J4" s="162">
        <v>289596.21000000002</v>
      </c>
      <c r="K4" s="163">
        <v>43439.43</v>
      </c>
    </row>
    <row r="5" spans="1:12" ht="16.5" thickBot="1">
      <c r="A5" s="158"/>
      <c r="B5" s="164"/>
      <c r="C5" s="160" t="s">
        <v>200</v>
      </c>
      <c r="D5" s="160" t="s">
        <v>201</v>
      </c>
      <c r="E5" s="161">
        <v>29</v>
      </c>
      <c r="F5" s="162">
        <v>62185.62</v>
      </c>
      <c r="G5" s="162">
        <v>9327.8430000000008</v>
      </c>
      <c r="H5" s="162"/>
      <c r="I5" s="162"/>
      <c r="J5" s="162">
        <v>62185.62</v>
      </c>
      <c r="K5" s="163">
        <v>9327.8430000000008</v>
      </c>
    </row>
    <row r="6" spans="1:12" ht="16.5" thickBot="1">
      <c r="A6" s="158"/>
      <c r="B6" s="164"/>
      <c r="C6" s="160" t="s">
        <v>202</v>
      </c>
      <c r="D6" s="160" t="s">
        <v>203</v>
      </c>
      <c r="E6" s="161">
        <v>49</v>
      </c>
      <c r="F6" s="162">
        <v>1038342.19</v>
      </c>
      <c r="G6" s="162">
        <v>155751.32999999999</v>
      </c>
      <c r="H6" s="162"/>
      <c r="I6" s="162"/>
      <c r="J6" s="162">
        <v>1038342.19</v>
      </c>
      <c r="K6" s="163">
        <v>155751.32999999999</v>
      </c>
    </row>
    <row r="7" spans="1:12" ht="16.5" thickBot="1">
      <c r="A7" s="158"/>
      <c r="B7" s="164"/>
      <c r="C7" s="160" t="s">
        <v>204</v>
      </c>
      <c r="D7" s="160" t="s">
        <v>205</v>
      </c>
      <c r="E7" s="161">
        <v>61</v>
      </c>
      <c r="F7" s="162">
        <v>281377.34999999998</v>
      </c>
      <c r="G7" s="162">
        <v>42406.602500000001</v>
      </c>
      <c r="H7" s="162"/>
      <c r="I7" s="162"/>
      <c r="J7" s="162">
        <v>281377.34999999998</v>
      </c>
      <c r="K7" s="163">
        <v>42406.602500000001</v>
      </c>
    </row>
    <row r="8" spans="1:12" ht="16.5" thickBot="1">
      <c r="A8" s="158"/>
      <c r="B8" s="164"/>
      <c r="C8" s="160" t="s">
        <v>206</v>
      </c>
      <c r="D8" s="160" t="s">
        <v>207</v>
      </c>
      <c r="E8" s="161">
        <v>56</v>
      </c>
      <c r="F8" s="162">
        <v>284877.32</v>
      </c>
      <c r="G8" s="162">
        <v>42731.597999999904</v>
      </c>
      <c r="H8" s="162"/>
      <c r="I8" s="162"/>
      <c r="J8" s="162">
        <v>284877.32</v>
      </c>
      <c r="K8" s="163">
        <v>42731.597999999904</v>
      </c>
    </row>
    <row r="9" spans="1:12" ht="16.5" thickBot="1">
      <c r="A9" s="158"/>
      <c r="B9" s="164"/>
      <c r="C9" s="160" t="s">
        <v>208</v>
      </c>
      <c r="D9" s="160"/>
      <c r="E9" s="161">
        <v>244</v>
      </c>
      <c r="F9" s="162">
        <v>896860.16999999993</v>
      </c>
      <c r="G9" s="162">
        <v>15697.2</v>
      </c>
      <c r="H9" s="162"/>
      <c r="I9" s="162"/>
      <c r="J9" s="162">
        <v>104648.03</v>
      </c>
      <c r="K9" s="163">
        <v>15697.2</v>
      </c>
    </row>
    <row r="10" spans="1:12" ht="16.5" thickBot="1">
      <c r="A10" s="165"/>
      <c r="B10" s="166" t="s">
        <v>51</v>
      </c>
      <c r="C10" s="167"/>
      <c r="D10" s="167"/>
      <c r="E10" s="168">
        <f>SUM(E4:E9)</f>
        <v>485</v>
      </c>
      <c r="F10" s="169">
        <f>SUM(F4:F9)</f>
        <v>2853238.8600000003</v>
      </c>
      <c r="G10" s="169">
        <f>SUM(G4:G9)</f>
        <v>309354.00349999993</v>
      </c>
      <c r="H10" s="169"/>
      <c r="I10" s="169"/>
      <c r="J10" s="169">
        <f>SUM(J4:J9)</f>
        <v>2061026.7200000002</v>
      </c>
      <c r="K10" s="170">
        <f>SUM(K4:K9)</f>
        <v>309354.00349999993</v>
      </c>
      <c r="L10" s="6">
        <f>F10-J10</f>
        <v>792212.14000000013</v>
      </c>
    </row>
    <row r="11" spans="1:12" ht="15.75">
      <c r="A11" s="171">
        <v>2</v>
      </c>
      <c r="B11" s="172" t="s">
        <v>21</v>
      </c>
      <c r="C11" s="173" t="s">
        <v>198</v>
      </c>
      <c r="D11" s="173" t="s">
        <v>199</v>
      </c>
      <c r="E11" s="174">
        <v>44</v>
      </c>
      <c r="F11" s="175">
        <v>450588.80000000005</v>
      </c>
      <c r="G11" s="176">
        <v>67588.31</v>
      </c>
      <c r="H11" s="176" t="s">
        <v>209</v>
      </c>
      <c r="I11" s="176"/>
      <c r="J11" s="176">
        <v>450588.80000000005</v>
      </c>
      <c r="K11" s="177">
        <v>67588.31</v>
      </c>
    </row>
    <row r="12" spans="1:12" ht="16.5" thickBot="1">
      <c r="A12" s="178"/>
      <c r="B12" s="179"/>
      <c r="C12" s="180" t="s">
        <v>210</v>
      </c>
      <c r="D12" s="180" t="s">
        <v>211</v>
      </c>
      <c r="E12" s="181">
        <v>43</v>
      </c>
      <c r="F12" s="182">
        <v>1649665.6400000001</v>
      </c>
      <c r="G12" s="182">
        <v>267239.39</v>
      </c>
      <c r="H12" s="182">
        <v>1</v>
      </c>
      <c r="I12" s="182">
        <v>655623.03</v>
      </c>
      <c r="J12" s="182">
        <v>994042.61</v>
      </c>
      <c r="K12" s="183">
        <v>149106.39000000001</v>
      </c>
    </row>
    <row r="13" spans="1:12" s="147" customFormat="1" ht="16.5" thickBot="1">
      <c r="A13" s="318"/>
      <c r="B13" s="319" t="s">
        <v>51</v>
      </c>
      <c r="C13" s="320"/>
      <c r="D13" s="320"/>
      <c r="E13" s="321">
        <f>SUM(E11:E12)</f>
        <v>87</v>
      </c>
      <c r="F13" s="322">
        <f>SUM(F11:F12)</f>
        <v>2100254.4400000004</v>
      </c>
      <c r="G13" s="322">
        <f>SUM(G11:G12)</f>
        <v>334827.7</v>
      </c>
      <c r="H13" s="322">
        <v>1</v>
      </c>
      <c r="I13" s="323">
        <v>655623.03</v>
      </c>
      <c r="J13" s="322">
        <f>SUM(J11:J12)</f>
        <v>1444631.4100000001</v>
      </c>
      <c r="K13" s="184">
        <f>SUM(K11:K12)</f>
        <v>216694.7</v>
      </c>
      <c r="L13" s="324">
        <f>F13-J13</f>
        <v>655623.03000000026</v>
      </c>
    </row>
    <row r="14" spans="1:12" ht="15.75">
      <c r="A14" s="171">
        <v>3</v>
      </c>
      <c r="B14" s="185" t="s">
        <v>10</v>
      </c>
      <c r="C14" s="186" t="s">
        <v>212</v>
      </c>
      <c r="D14" s="186" t="s">
        <v>203</v>
      </c>
      <c r="E14" s="187">
        <v>16</v>
      </c>
      <c r="F14" s="188">
        <v>346496.2</v>
      </c>
      <c r="G14" s="188">
        <v>51974.43</v>
      </c>
      <c r="H14" s="189" t="s">
        <v>209</v>
      </c>
      <c r="I14" s="188"/>
      <c r="J14" s="188">
        <v>346496.2</v>
      </c>
      <c r="K14" s="190">
        <v>51974.43</v>
      </c>
    </row>
    <row r="15" spans="1:12" ht="94.5">
      <c r="A15" s="191"/>
      <c r="B15" s="192"/>
      <c r="C15" s="193" t="s">
        <v>213</v>
      </c>
      <c r="D15" s="193" t="s">
        <v>214</v>
      </c>
      <c r="E15" s="194">
        <v>10</v>
      </c>
      <c r="F15" s="195">
        <v>198265.4</v>
      </c>
      <c r="G15" s="196" t="s">
        <v>215</v>
      </c>
      <c r="H15" s="195"/>
      <c r="I15" s="195"/>
      <c r="J15" s="195">
        <v>198265.4</v>
      </c>
      <c r="K15" s="197">
        <v>29739.81</v>
      </c>
    </row>
    <row r="16" spans="1:12" ht="95.25" thickBot="1">
      <c r="A16" s="178"/>
      <c r="B16" s="198"/>
      <c r="C16" s="199" t="s">
        <v>216</v>
      </c>
      <c r="D16" s="199" t="s">
        <v>217</v>
      </c>
      <c r="E16" s="200">
        <v>10</v>
      </c>
      <c r="F16" s="201">
        <v>198265.4</v>
      </c>
      <c r="G16" s="202" t="s">
        <v>215</v>
      </c>
      <c r="H16" s="201"/>
      <c r="I16" s="201"/>
      <c r="J16" s="201">
        <v>198265.4</v>
      </c>
      <c r="K16" s="203">
        <v>29739.81</v>
      </c>
    </row>
    <row r="17" spans="1:11" s="147" customFormat="1" ht="16.5" thickBot="1">
      <c r="A17" s="318"/>
      <c r="B17" s="325" t="s">
        <v>51</v>
      </c>
      <c r="C17" s="326"/>
      <c r="D17" s="326"/>
      <c r="E17" s="327">
        <f>SUM(E14:E16)</f>
        <v>36</v>
      </c>
      <c r="F17" s="328">
        <f>SUM(F14:F16)</f>
        <v>743027</v>
      </c>
      <c r="G17" s="329">
        <f>SUM(G14+29739.81+29739.81)</f>
        <v>111454.05</v>
      </c>
      <c r="H17" s="328"/>
      <c r="I17" s="328"/>
      <c r="J17" s="328">
        <f>SUM(J14:J16)</f>
        <v>743027</v>
      </c>
      <c r="K17" s="204">
        <f>SUM(K14:K16)</f>
        <v>111454.05</v>
      </c>
    </row>
    <row r="18" spans="1:11" ht="15.75">
      <c r="A18" s="171">
        <v>4</v>
      </c>
      <c r="B18" s="205" t="s">
        <v>11</v>
      </c>
      <c r="C18" s="206" t="s">
        <v>218</v>
      </c>
      <c r="D18" s="206" t="s">
        <v>219</v>
      </c>
      <c r="E18" s="207">
        <v>1</v>
      </c>
      <c r="F18" s="208">
        <v>9895.2000000000007</v>
      </c>
      <c r="G18" s="208">
        <v>1484.28</v>
      </c>
      <c r="H18" s="208">
        <v>0</v>
      </c>
      <c r="I18" s="208">
        <v>0</v>
      </c>
      <c r="J18" s="208">
        <v>0</v>
      </c>
      <c r="K18" s="190">
        <v>0</v>
      </c>
    </row>
    <row r="19" spans="1:11" ht="15.75">
      <c r="A19" s="191"/>
      <c r="B19" s="209"/>
      <c r="C19" s="209" t="s">
        <v>220</v>
      </c>
      <c r="D19" s="209" t="s">
        <v>221</v>
      </c>
      <c r="E19" s="210">
        <v>4</v>
      </c>
      <c r="F19" s="211">
        <v>155453.6</v>
      </c>
      <c r="G19" s="211">
        <v>23318.04</v>
      </c>
      <c r="H19" s="211">
        <v>0</v>
      </c>
      <c r="I19" s="211">
        <v>0</v>
      </c>
      <c r="J19" s="211">
        <v>0</v>
      </c>
      <c r="K19" s="197">
        <v>0</v>
      </c>
    </row>
    <row r="20" spans="1:11" ht="16.5" thickBot="1">
      <c r="A20" s="178"/>
      <c r="B20" s="199"/>
      <c r="C20" s="199" t="s">
        <v>222</v>
      </c>
      <c r="D20" s="199" t="s">
        <v>223</v>
      </c>
      <c r="E20" s="200">
        <v>1</v>
      </c>
      <c r="F20" s="201">
        <v>9895.2000000000007</v>
      </c>
      <c r="G20" s="201">
        <v>1484.28</v>
      </c>
      <c r="H20" s="201">
        <v>0</v>
      </c>
      <c r="I20" s="201">
        <v>0</v>
      </c>
      <c r="J20" s="201">
        <v>0</v>
      </c>
      <c r="K20" s="203">
        <v>0</v>
      </c>
    </row>
    <row r="21" spans="1:11" s="147" customFormat="1" ht="16.5" thickBot="1">
      <c r="A21" s="318"/>
      <c r="B21" s="326" t="s">
        <v>51</v>
      </c>
      <c r="C21" s="326"/>
      <c r="D21" s="326"/>
      <c r="E21" s="327">
        <f>SUM(E18:E20)</f>
        <v>6</v>
      </c>
      <c r="F21" s="328">
        <f>SUM(F18:F20)</f>
        <v>175244.00000000003</v>
      </c>
      <c r="G21" s="328">
        <f>SUM(G18:G20)</f>
        <v>26286.6</v>
      </c>
      <c r="H21" s="328"/>
      <c r="I21" s="328"/>
      <c r="J21" s="330"/>
      <c r="K21" s="331">
        <v>26286.6</v>
      </c>
    </row>
    <row r="22" spans="1:11" ht="16.5" thickBot="1">
      <c r="A22" s="171">
        <v>5</v>
      </c>
      <c r="B22" s="205" t="s">
        <v>224</v>
      </c>
      <c r="C22" s="206" t="s">
        <v>225</v>
      </c>
      <c r="D22" s="206" t="s">
        <v>203</v>
      </c>
      <c r="E22" s="207">
        <v>24</v>
      </c>
      <c r="F22" s="208">
        <v>1671558.79</v>
      </c>
      <c r="G22" s="208">
        <v>250733.82</v>
      </c>
      <c r="H22" s="208">
        <v>24</v>
      </c>
      <c r="I22" s="208">
        <v>1415268.85</v>
      </c>
      <c r="J22" s="208">
        <v>256289.94</v>
      </c>
      <c r="K22" s="190">
        <v>38443.49</v>
      </c>
    </row>
    <row r="23" spans="1:11" ht="16.5" thickBot="1">
      <c r="A23" s="212"/>
      <c r="B23" s="213"/>
      <c r="C23" s="213" t="s">
        <v>226</v>
      </c>
      <c r="D23" s="213" t="s">
        <v>203</v>
      </c>
      <c r="E23" s="214">
        <v>1</v>
      </c>
      <c r="F23" s="215">
        <v>164459.68</v>
      </c>
      <c r="G23" s="215">
        <v>24668.95</v>
      </c>
      <c r="H23" s="216"/>
      <c r="I23" s="216"/>
      <c r="J23" s="215">
        <v>164459.68</v>
      </c>
      <c r="K23" s="217">
        <v>24668.95</v>
      </c>
    </row>
    <row r="24" spans="1:11" s="147" customFormat="1" ht="16.5" thickBot="1">
      <c r="A24" s="165"/>
      <c r="B24" s="332" t="s">
        <v>51</v>
      </c>
      <c r="C24" s="332"/>
      <c r="D24" s="332"/>
      <c r="E24" s="333">
        <f>SUM(E22:E23)</f>
        <v>25</v>
      </c>
      <c r="F24" s="334">
        <f>SUM(F22:F23)</f>
        <v>1836018.47</v>
      </c>
      <c r="G24" s="334">
        <f>SUM(G22:G23)</f>
        <v>275402.77</v>
      </c>
      <c r="H24" s="334">
        <v>24</v>
      </c>
      <c r="I24" s="334">
        <v>1415268.85</v>
      </c>
      <c r="J24" s="334">
        <f>SUM(J22:J23)</f>
        <v>420749.62</v>
      </c>
      <c r="K24" s="220">
        <f>SUM(K22:K23)</f>
        <v>63112.44</v>
      </c>
    </row>
    <row r="25" spans="1:11" ht="15.75">
      <c r="A25" s="171">
        <v>6</v>
      </c>
      <c r="B25" s="205" t="s">
        <v>227</v>
      </c>
      <c r="C25" s="206" t="s">
        <v>228</v>
      </c>
      <c r="D25" s="206" t="s">
        <v>229</v>
      </c>
      <c r="E25" s="207">
        <v>65</v>
      </c>
      <c r="F25" s="208">
        <v>99673.3</v>
      </c>
      <c r="G25" s="208">
        <v>14950.9</v>
      </c>
      <c r="H25" s="208"/>
      <c r="I25" s="208"/>
      <c r="J25" s="208">
        <v>99673.3</v>
      </c>
      <c r="K25" s="190">
        <v>14950.9</v>
      </c>
    </row>
    <row r="26" spans="1:11" ht="15.75">
      <c r="A26" s="191"/>
      <c r="B26" s="209"/>
      <c r="C26" s="209" t="s">
        <v>230</v>
      </c>
      <c r="D26" s="209" t="s">
        <v>231</v>
      </c>
      <c r="E26" s="210">
        <v>5</v>
      </c>
      <c r="F26" s="211">
        <v>50961.4</v>
      </c>
      <c r="G26" s="211">
        <v>7644.2</v>
      </c>
      <c r="H26" s="211"/>
      <c r="I26" s="211"/>
      <c r="J26" s="211">
        <v>50961.4</v>
      </c>
      <c r="K26" s="197">
        <v>7644.2</v>
      </c>
    </row>
    <row r="27" spans="1:11" ht="15.75">
      <c r="A27" s="191"/>
      <c r="B27" s="209"/>
      <c r="C27" s="209" t="s">
        <v>232</v>
      </c>
      <c r="D27" s="209" t="s">
        <v>233</v>
      </c>
      <c r="E27" s="210">
        <v>11</v>
      </c>
      <c r="F27" s="211"/>
      <c r="G27" s="211"/>
      <c r="H27" s="211"/>
      <c r="I27" s="211"/>
      <c r="J27" s="211"/>
      <c r="K27" s="197"/>
    </row>
    <row r="28" spans="1:11" ht="15.75">
      <c r="A28" s="191"/>
      <c r="B28" s="209"/>
      <c r="C28" s="209" t="s">
        <v>234</v>
      </c>
      <c r="D28" s="209" t="s">
        <v>235</v>
      </c>
      <c r="E28" s="210">
        <v>38</v>
      </c>
      <c r="F28" s="211">
        <v>307153.26</v>
      </c>
      <c r="G28" s="211">
        <v>46072.98</v>
      </c>
      <c r="H28" s="211"/>
      <c r="I28" s="211"/>
      <c r="J28" s="211">
        <v>307153.26</v>
      </c>
      <c r="K28" s="197">
        <v>46072.98</v>
      </c>
    </row>
    <row r="29" spans="1:11" ht="15.75">
      <c r="A29" s="191"/>
      <c r="B29" s="209"/>
      <c r="C29" s="209" t="s">
        <v>236</v>
      </c>
      <c r="D29" s="209" t="s">
        <v>237</v>
      </c>
      <c r="E29" s="210">
        <v>13</v>
      </c>
      <c r="F29" s="211">
        <v>757285.75</v>
      </c>
      <c r="G29" s="211">
        <v>113592.86</v>
      </c>
      <c r="H29" s="211"/>
      <c r="I29" s="211"/>
      <c r="J29" s="211">
        <v>757285.75</v>
      </c>
      <c r="K29" s="197">
        <v>113592.86</v>
      </c>
    </row>
    <row r="30" spans="1:11" ht="15.75">
      <c r="A30" s="191"/>
      <c r="B30" s="209"/>
      <c r="C30" s="209" t="s">
        <v>200</v>
      </c>
      <c r="D30" s="209" t="s">
        <v>238</v>
      </c>
      <c r="E30" s="210">
        <v>25</v>
      </c>
      <c r="F30" s="211">
        <v>359533.19</v>
      </c>
      <c r="G30" s="211">
        <v>53929.78</v>
      </c>
      <c r="H30" s="211"/>
      <c r="I30" s="211"/>
      <c r="J30" s="211">
        <v>359533.19</v>
      </c>
      <c r="K30" s="197">
        <v>53929.78</v>
      </c>
    </row>
    <row r="31" spans="1:11" ht="15.75">
      <c r="A31" s="191"/>
      <c r="B31" s="209"/>
      <c r="C31" s="209" t="s">
        <v>210</v>
      </c>
      <c r="D31" s="209" t="s">
        <v>239</v>
      </c>
      <c r="E31" s="210">
        <v>32</v>
      </c>
      <c r="F31" s="211">
        <v>614723.05000000005</v>
      </c>
      <c r="G31" s="211">
        <v>92208.44</v>
      </c>
      <c r="H31" s="211"/>
      <c r="I31" s="211">
        <v>25123.24</v>
      </c>
      <c r="J31" s="211">
        <v>447234.62</v>
      </c>
      <c r="K31" s="197">
        <v>67085.180000000008</v>
      </c>
    </row>
    <row r="32" spans="1:11" ht="15.75">
      <c r="A32" s="191"/>
      <c r="B32" s="209"/>
      <c r="C32" s="209" t="s">
        <v>228</v>
      </c>
      <c r="D32" s="209" t="s">
        <v>240</v>
      </c>
      <c r="E32" s="210">
        <v>40</v>
      </c>
      <c r="F32" s="211">
        <v>828435.2</v>
      </c>
      <c r="G32" s="211">
        <v>124265.28</v>
      </c>
      <c r="H32" s="211"/>
      <c r="I32" s="211"/>
      <c r="J32" s="211"/>
      <c r="K32" s="197"/>
    </row>
    <row r="33" spans="1:12" ht="15.75">
      <c r="A33" s="191"/>
      <c r="B33" s="209"/>
      <c r="C33" s="209" t="s">
        <v>241</v>
      </c>
      <c r="D33" s="209" t="s">
        <v>199</v>
      </c>
      <c r="E33" s="210">
        <v>147</v>
      </c>
      <c r="F33" s="211">
        <v>1376581.46</v>
      </c>
      <c r="G33" s="211">
        <v>206487.29800000001</v>
      </c>
      <c r="H33" s="211"/>
      <c r="I33" s="211">
        <v>71644.98</v>
      </c>
      <c r="J33" s="211">
        <v>898948.81</v>
      </c>
      <c r="K33" s="197">
        <v>134842.318</v>
      </c>
    </row>
    <row r="34" spans="1:12" ht="15.75">
      <c r="A34" s="191"/>
      <c r="B34" s="209"/>
      <c r="C34" s="209" t="s">
        <v>206</v>
      </c>
      <c r="D34" s="209" t="s">
        <v>217</v>
      </c>
      <c r="E34" s="210">
        <v>38</v>
      </c>
      <c r="F34" s="211">
        <v>961620.91</v>
      </c>
      <c r="G34" s="211">
        <v>40293.120000000003</v>
      </c>
      <c r="H34" s="211"/>
      <c r="I34" s="211"/>
      <c r="J34" s="211">
        <v>961620.91</v>
      </c>
      <c r="K34" s="197">
        <v>40293.120000000003</v>
      </c>
    </row>
    <row r="35" spans="1:12" ht="16.5" thickBot="1">
      <c r="A35" s="178"/>
      <c r="B35" s="199"/>
      <c r="C35" s="199" t="s">
        <v>208</v>
      </c>
      <c r="D35" s="199"/>
      <c r="E35" s="200">
        <v>223</v>
      </c>
      <c r="F35" s="201">
        <v>18141.38</v>
      </c>
      <c r="G35" s="201">
        <v>2721.15</v>
      </c>
      <c r="H35" s="201"/>
      <c r="I35" s="201"/>
      <c r="J35" s="201">
        <v>18141.38</v>
      </c>
      <c r="K35" s="203">
        <v>2721.15</v>
      </c>
    </row>
    <row r="36" spans="1:12" s="147" customFormat="1" ht="16.5" thickBot="1">
      <c r="A36" s="335"/>
      <c r="B36" s="336" t="s">
        <v>51</v>
      </c>
      <c r="C36" s="336"/>
      <c r="D36" s="336"/>
      <c r="E36" s="337">
        <f>SUM(E25:E35)</f>
        <v>637</v>
      </c>
      <c r="F36" s="338">
        <f>SUM(F25:F35)</f>
        <v>5374108.9000000004</v>
      </c>
      <c r="G36" s="338">
        <f>SUM(G25:G35)</f>
        <v>702166.00800000015</v>
      </c>
      <c r="H36" s="338"/>
      <c r="I36" s="338">
        <f>SUM(I31:I33)</f>
        <v>96768.22</v>
      </c>
      <c r="J36" s="338">
        <f>SUM(J25:J35)</f>
        <v>3900552.62</v>
      </c>
      <c r="K36" s="224">
        <f>SUM(K25:K35)</f>
        <v>481132.48800000001</v>
      </c>
      <c r="L36" s="324">
        <f>F36-J36</f>
        <v>1473556.2800000003</v>
      </c>
    </row>
    <row r="37" spans="1:12" ht="16.5" thickBot="1">
      <c r="A37" s="225">
        <v>7</v>
      </c>
      <c r="B37" s="221" t="s">
        <v>13</v>
      </c>
      <c r="C37" s="226" t="s">
        <v>204</v>
      </c>
      <c r="D37" s="226" t="s">
        <v>205</v>
      </c>
      <c r="E37" s="222">
        <v>32</v>
      </c>
      <c r="F37" s="223">
        <v>259880.32000000001</v>
      </c>
      <c r="G37" s="223">
        <v>38982.047999999995</v>
      </c>
      <c r="H37" s="223"/>
      <c r="I37" s="223"/>
      <c r="J37" s="223">
        <v>239838.93</v>
      </c>
      <c r="K37" s="227">
        <v>35975.839500000002</v>
      </c>
    </row>
    <row r="38" spans="1:12" ht="16.5" thickBot="1">
      <c r="A38" s="158"/>
      <c r="B38" s="218"/>
      <c r="C38" s="228" t="s">
        <v>242</v>
      </c>
      <c r="D38" s="228" t="s">
        <v>243</v>
      </c>
      <c r="E38" s="219">
        <v>4</v>
      </c>
      <c r="F38" s="216">
        <v>344222.64</v>
      </c>
      <c r="G38" s="216">
        <v>59816.185000000005</v>
      </c>
      <c r="H38" s="216"/>
      <c r="I38" s="216"/>
      <c r="J38" s="216">
        <v>344222.64</v>
      </c>
      <c r="K38" s="229">
        <v>59816.185000000005</v>
      </c>
    </row>
    <row r="39" spans="1:12" s="147" customFormat="1" ht="16.5" thickBot="1">
      <c r="A39" s="165"/>
      <c r="B39" s="332" t="s">
        <v>51</v>
      </c>
      <c r="C39" s="332"/>
      <c r="D39" s="332"/>
      <c r="E39" s="333">
        <f>SUM(E37:E38)</f>
        <v>36</v>
      </c>
      <c r="F39" s="334">
        <f>SUM(F37:F38)</f>
        <v>604102.96</v>
      </c>
      <c r="G39" s="334">
        <f>SUM(G37:G38)</f>
        <v>98798.233000000007</v>
      </c>
      <c r="H39" s="334"/>
      <c r="I39" s="334"/>
      <c r="J39" s="334">
        <f>SUM(J37:J38)</f>
        <v>584061.57000000007</v>
      </c>
      <c r="K39" s="220">
        <f>SUM(K37:K38)</f>
        <v>95792.0245</v>
      </c>
      <c r="L39" s="324">
        <f>F39-J39</f>
        <v>20041.389999999898</v>
      </c>
    </row>
    <row r="40" spans="1:12" ht="16.5" thickBot="1">
      <c r="A40" s="158">
        <v>8</v>
      </c>
      <c r="B40" s="218" t="s">
        <v>28</v>
      </c>
      <c r="C40" s="228" t="s">
        <v>228</v>
      </c>
      <c r="D40" s="228" t="s">
        <v>240</v>
      </c>
      <c r="E40" s="219">
        <v>60</v>
      </c>
      <c r="F40" s="216">
        <v>788406.7</v>
      </c>
      <c r="G40" s="216">
        <v>118261.00499999999</v>
      </c>
      <c r="H40" s="216" t="s">
        <v>244</v>
      </c>
      <c r="I40" s="216">
        <v>98878.55</v>
      </c>
      <c r="J40" s="216">
        <v>129216.3</v>
      </c>
      <c r="K40" s="229">
        <v>19382.45</v>
      </c>
    </row>
    <row r="41" spans="1:12" ht="16.5" thickBot="1">
      <c r="A41" s="158"/>
      <c r="B41" s="218"/>
      <c r="C41" s="228" t="s">
        <v>208</v>
      </c>
      <c r="D41" s="228"/>
      <c r="E41" s="219">
        <v>15</v>
      </c>
      <c r="F41" s="216">
        <v>349057.79000000004</v>
      </c>
      <c r="G41" s="216">
        <v>52358.6685</v>
      </c>
      <c r="H41" s="216"/>
      <c r="I41" s="216"/>
      <c r="J41" s="216">
        <v>349057.79000000004</v>
      </c>
      <c r="K41" s="229">
        <v>52358.6685</v>
      </c>
    </row>
    <row r="42" spans="1:12" s="147" customFormat="1" ht="16.5" thickBot="1">
      <c r="A42" s="165"/>
      <c r="B42" s="332" t="s">
        <v>51</v>
      </c>
      <c r="C42" s="332"/>
      <c r="D42" s="332"/>
      <c r="E42" s="333">
        <f>SUM(E40:E41)</f>
        <v>75</v>
      </c>
      <c r="F42" s="339">
        <f>SUM(F40:F41)</f>
        <v>1137464.49</v>
      </c>
      <c r="G42" s="339">
        <f>SUM(G40:G41)</f>
        <v>170619.67349999998</v>
      </c>
      <c r="H42" s="339"/>
      <c r="I42" s="339">
        <v>98878.55</v>
      </c>
      <c r="J42" s="339">
        <f>SUM(J40:J41)</f>
        <v>478274.09</v>
      </c>
      <c r="K42" s="220">
        <f>SUM(K40:K41)</f>
        <v>71741.118499999997</v>
      </c>
      <c r="L42" s="324">
        <f>F42-J42</f>
        <v>659190.39999999991</v>
      </c>
    </row>
    <row r="43" spans="1:12" ht="31.5">
      <c r="A43" s="171">
        <v>9</v>
      </c>
      <c r="B43" s="205" t="s">
        <v>30</v>
      </c>
      <c r="C43" s="230" t="s">
        <v>222</v>
      </c>
      <c r="D43" s="230" t="s">
        <v>245</v>
      </c>
      <c r="E43" s="187">
        <v>4</v>
      </c>
      <c r="F43" s="188">
        <v>21052.68</v>
      </c>
      <c r="G43" s="188">
        <v>3157.902</v>
      </c>
      <c r="H43" s="231">
        <v>0</v>
      </c>
      <c r="I43" s="231">
        <v>0</v>
      </c>
      <c r="J43" s="188">
        <v>21052.68</v>
      </c>
      <c r="K43" s="190">
        <v>3157.902</v>
      </c>
    </row>
    <row r="44" spans="1:12" ht="31.5">
      <c r="A44" s="212"/>
      <c r="B44" s="213"/>
      <c r="C44" s="232" t="s">
        <v>246</v>
      </c>
      <c r="D44" s="232" t="s">
        <v>247</v>
      </c>
      <c r="E44" s="233">
        <v>30</v>
      </c>
      <c r="F44" s="234">
        <v>418265.06</v>
      </c>
      <c r="G44" s="195">
        <v>62739.758999999998</v>
      </c>
      <c r="H44" s="235">
        <v>0</v>
      </c>
      <c r="I44" s="235">
        <v>0</v>
      </c>
      <c r="J44" s="234">
        <v>418265.06</v>
      </c>
      <c r="K44" s="197">
        <v>62739.758999999998</v>
      </c>
    </row>
    <row r="45" spans="1:12" ht="31.5">
      <c r="A45" s="191"/>
      <c r="B45" s="209"/>
      <c r="C45" s="192" t="s">
        <v>248</v>
      </c>
      <c r="D45" s="192" t="s">
        <v>249</v>
      </c>
      <c r="E45" s="210">
        <v>188</v>
      </c>
      <c r="F45" s="211">
        <v>497405.87</v>
      </c>
      <c r="G45" s="195">
        <v>74610.880499999999</v>
      </c>
      <c r="H45" s="211">
        <v>0</v>
      </c>
      <c r="I45" s="211">
        <v>0</v>
      </c>
      <c r="J45" s="211">
        <v>497405.87</v>
      </c>
      <c r="K45" s="197">
        <v>74610.880499999999</v>
      </c>
    </row>
    <row r="46" spans="1:12" ht="31.5">
      <c r="A46" s="191"/>
      <c r="B46" s="236"/>
      <c r="C46" s="192" t="s">
        <v>250</v>
      </c>
      <c r="D46" s="192" t="s">
        <v>251</v>
      </c>
      <c r="E46" s="210">
        <v>5</v>
      </c>
      <c r="F46" s="211">
        <v>21052.68</v>
      </c>
      <c r="G46" s="195">
        <v>3157.902</v>
      </c>
      <c r="H46" s="211">
        <v>0</v>
      </c>
      <c r="I46" s="211">
        <v>0</v>
      </c>
      <c r="J46" s="211">
        <v>21052.68</v>
      </c>
      <c r="K46" s="197">
        <v>3157.902</v>
      </c>
    </row>
    <row r="47" spans="1:12" ht="31.5">
      <c r="A47" s="191"/>
      <c r="B47" s="209"/>
      <c r="C47" s="192" t="s">
        <v>252</v>
      </c>
      <c r="D47" s="192" t="s">
        <v>253</v>
      </c>
      <c r="E47" s="210">
        <v>4</v>
      </c>
      <c r="F47" s="211">
        <v>21052.68</v>
      </c>
      <c r="G47" s="195">
        <v>3157.902</v>
      </c>
      <c r="H47" s="211">
        <v>0</v>
      </c>
      <c r="I47" s="211">
        <v>0</v>
      </c>
      <c r="J47" s="211">
        <v>21052.68</v>
      </c>
      <c r="K47" s="197">
        <v>3157.902</v>
      </c>
    </row>
    <row r="48" spans="1:12" s="147" customFormat="1" ht="16.5" thickBot="1">
      <c r="A48" s="335"/>
      <c r="B48" s="336" t="s">
        <v>51</v>
      </c>
      <c r="C48" s="340"/>
      <c r="D48" s="340"/>
      <c r="E48" s="337">
        <f>SUM(E43:E47)</f>
        <v>231</v>
      </c>
      <c r="F48" s="338">
        <f>SUM(F43:F47)</f>
        <v>978828.97000000009</v>
      </c>
      <c r="G48" s="338">
        <f>SUM(G43:G47)</f>
        <v>146824.3455</v>
      </c>
      <c r="H48" s="338"/>
      <c r="I48" s="338"/>
      <c r="J48" s="338">
        <f>SUM(J43:J47)</f>
        <v>978828.97000000009</v>
      </c>
      <c r="K48" s="224">
        <f>SUM(K43:K47)</f>
        <v>146824.3455</v>
      </c>
    </row>
    <row r="49" spans="1:14" ht="15.75">
      <c r="A49" s="171">
        <v>10</v>
      </c>
      <c r="B49" s="205" t="s">
        <v>50</v>
      </c>
      <c r="C49" s="206" t="s">
        <v>254</v>
      </c>
      <c r="D49" s="206" t="s">
        <v>203</v>
      </c>
      <c r="E49" s="207">
        <v>1</v>
      </c>
      <c r="F49" s="208">
        <v>34527.74</v>
      </c>
      <c r="G49" s="208">
        <v>5179.17</v>
      </c>
      <c r="H49" s="208">
        <v>0</v>
      </c>
      <c r="I49" s="208"/>
      <c r="J49" s="208">
        <v>34527.74</v>
      </c>
      <c r="K49" s="190">
        <v>5179.17</v>
      </c>
    </row>
    <row r="50" spans="1:14" ht="15.75">
      <c r="A50" s="191"/>
      <c r="B50" s="209"/>
      <c r="C50" s="209" t="s">
        <v>206</v>
      </c>
      <c r="D50" s="209" t="s">
        <v>217</v>
      </c>
      <c r="E50" s="210"/>
      <c r="F50" s="211"/>
      <c r="G50" s="211"/>
      <c r="H50" s="211"/>
      <c r="I50" s="211"/>
      <c r="J50" s="211"/>
      <c r="K50" s="197"/>
    </row>
    <row r="51" spans="1:14" ht="15.75">
      <c r="A51" s="191"/>
      <c r="B51" s="209"/>
      <c r="C51" s="209" t="s">
        <v>255</v>
      </c>
      <c r="D51" s="209" t="s">
        <v>214</v>
      </c>
      <c r="E51" s="210"/>
      <c r="F51" s="211"/>
      <c r="G51" s="211"/>
      <c r="H51" s="211"/>
      <c r="I51" s="211"/>
      <c r="J51" s="211"/>
      <c r="K51" s="197"/>
    </row>
    <row r="52" spans="1:14" ht="16.5" thickBot="1">
      <c r="A52" s="178"/>
      <c r="B52" s="199"/>
      <c r="C52" s="199" t="s">
        <v>242</v>
      </c>
      <c r="D52" s="199" t="s">
        <v>256</v>
      </c>
      <c r="E52" s="200"/>
      <c r="F52" s="201"/>
      <c r="G52" s="201"/>
      <c r="H52" s="201"/>
      <c r="I52" s="201"/>
      <c r="J52" s="201"/>
      <c r="K52" s="203"/>
    </row>
    <row r="53" spans="1:14" s="147" customFormat="1" ht="16.5" thickBot="1">
      <c r="A53" s="318"/>
      <c r="B53" s="326" t="s">
        <v>51</v>
      </c>
      <c r="C53" s="326"/>
      <c r="D53" s="326"/>
      <c r="E53" s="327">
        <v>1</v>
      </c>
      <c r="F53" s="328">
        <f>SUM(F49:F52)</f>
        <v>34527.74</v>
      </c>
      <c r="G53" s="328">
        <f>SUM(G49:G52)</f>
        <v>5179.17</v>
      </c>
      <c r="H53" s="328"/>
      <c r="I53" s="328"/>
      <c r="J53" s="328">
        <v>34527.74</v>
      </c>
      <c r="K53" s="204">
        <v>5179.17</v>
      </c>
    </row>
    <row r="54" spans="1:14" ht="15.75">
      <c r="A54" s="171">
        <v>11</v>
      </c>
      <c r="B54" s="205" t="s">
        <v>17</v>
      </c>
      <c r="C54" s="206" t="s">
        <v>257</v>
      </c>
      <c r="D54" s="206" t="s">
        <v>258</v>
      </c>
      <c r="E54" s="207">
        <v>1</v>
      </c>
      <c r="F54" s="208">
        <v>5393.64</v>
      </c>
      <c r="G54" s="208">
        <v>809.05</v>
      </c>
      <c r="H54" s="208"/>
      <c r="I54" s="208"/>
      <c r="J54" s="208">
        <v>5393.64</v>
      </c>
      <c r="K54" s="190">
        <v>809.05</v>
      </c>
    </row>
    <row r="55" spans="1:14" ht="15.75">
      <c r="A55" s="191"/>
      <c r="B55" s="209"/>
      <c r="C55" s="209" t="s">
        <v>222</v>
      </c>
      <c r="D55" s="209" t="s">
        <v>259</v>
      </c>
      <c r="E55" s="210"/>
      <c r="F55" s="211"/>
      <c r="G55" s="211"/>
      <c r="H55" s="211"/>
      <c r="I55" s="211"/>
      <c r="J55" s="211"/>
      <c r="K55" s="197"/>
    </row>
    <row r="56" spans="1:14" ht="16.5" thickBot="1">
      <c r="A56" s="178"/>
      <c r="B56" s="199"/>
      <c r="C56" s="199" t="s">
        <v>252</v>
      </c>
      <c r="D56" s="199" t="s">
        <v>260</v>
      </c>
      <c r="E56" s="200"/>
      <c r="F56" s="201"/>
      <c r="G56" s="201"/>
      <c r="H56" s="201"/>
      <c r="I56" s="201"/>
      <c r="J56" s="201"/>
      <c r="K56" s="203"/>
    </row>
    <row r="57" spans="1:14" s="147" customFormat="1" ht="16.5" thickBot="1">
      <c r="A57" s="318"/>
      <c r="B57" s="326" t="s">
        <v>51</v>
      </c>
      <c r="C57" s="326"/>
      <c r="D57" s="326"/>
      <c r="E57" s="327">
        <v>1</v>
      </c>
      <c r="F57" s="328">
        <v>5393.64</v>
      </c>
      <c r="G57" s="328">
        <v>809.05</v>
      </c>
      <c r="H57" s="328"/>
      <c r="I57" s="328"/>
      <c r="J57" s="328">
        <v>5393.64</v>
      </c>
      <c r="K57" s="204">
        <v>809.05</v>
      </c>
    </row>
    <row r="58" spans="1:14" ht="15.75">
      <c r="A58" s="171">
        <v>12</v>
      </c>
      <c r="B58" s="205" t="s">
        <v>34</v>
      </c>
      <c r="C58" s="206" t="s">
        <v>222</v>
      </c>
      <c r="D58" s="206" t="s">
        <v>217</v>
      </c>
      <c r="E58" s="207">
        <v>1</v>
      </c>
      <c r="F58" s="208">
        <v>5728.8</v>
      </c>
      <c r="G58" s="208">
        <v>859.32</v>
      </c>
      <c r="H58" s="208">
        <v>0</v>
      </c>
      <c r="I58" s="208">
        <v>0</v>
      </c>
      <c r="J58" s="208">
        <v>5728.8</v>
      </c>
      <c r="K58" s="190">
        <v>859.32</v>
      </c>
    </row>
    <row r="59" spans="1:14" ht="16.5" thickBot="1">
      <c r="A59" s="178"/>
      <c r="B59" s="199"/>
      <c r="C59" s="199" t="s">
        <v>261</v>
      </c>
      <c r="D59" s="199" t="s">
        <v>214</v>
      </c>
      <c r="E59" s="200">
        <v>4</v>
      </c>
      <c r="F59" s="201">
        <v>139151.32</v>
      </c>
      <c r="G59" s="201">
        <v>20872.689999999999</v>
      </c>
      <c r="H59" s="201">
        <v>0</v>
      </c>
      <c r="I59" s="201">
        <v>0</v>
      </c>
      <c r="J59" s="201">
        <v>139151.32</v>
      </c>
      <c r="K59" s="203">
        <v>20872.689999999999</v>
      </c>
    </row>
    <row r="60" spans="1:14" s="147" customFormat="1" ht="16.5" thickBot="1">
      <c r="A60" s="318"/>
      <c r="B60" s="326" t="s">
        <v>51</v>
      </c>
      <c r="C60" s="326"/>
      <c r="D60" s="326"/>
      <c r="E60" s="327">
        <f>SUM(E58:E59)</f>
        <v>5</v>
      </c>
      <c r="F60" s="328">
        <f>SUM(F58:F59)</f>
        <v>144880.12</v>
      </c>
      <c r="G60" s="328">
        <f>SUM(G58:G59)</f>
        <v>21732.01</v>
      </c>
      <c r="H60" s="328"/>
      <c r="I60" s="328"/>
      <c r="J60" s="328">
        <f>SUM(J58:J59)</f>
        <v>144880.12</v>
      </c>
      <c r="K60" s="204">
        <f>SUM(K58:K59)</f>
        <v>21732.01</v>
      </c>
    </row>
    <row r="61" spans="1:14" ht="15.75">
      <c r="A61" s="171">
        <v>13</v>
      </c>
      <c r="B61" s="205" t="s">
        <v>61</v>
      </c>
      <c r="C61" s="206" t="s">
        <v>262</v>
      </c>
      <c r="D61" s="206" t="s">
        <v>203</v>
      </c>
      <c r="E61" s="207">
        <v>594</v>
      </c>
      <c r="F61" s="208">
        <v>524490.64</v>
      </c>
      <c r="G61" s="208">
        <v>78673.600000000006</v>
      </c>
      <c r="H61" s="208">
        <v>1</v>
      </c>
      <c r="I61" s="208">
        <v>0</v>
      </c>
      <c r="J61" s="208">
        <v>524490.64</v>
      </c>
      <c r="K61" s="190">
        <v>78673.600000000006</v>
      </c>
    </row>
    <row r="62" spans="1:14" ht="16.5" thickBot="1">
      <c r="A62" s="178"/>
      <c r="B62" s="199"/>
      <c r="C62" s="199" t="s">
        <v>222</v>
      </c>
      <c r="D62" s="199" t="s">
        <v>217</v>
      </c>
      <c r="E62" s="200">
        <v>1</v>
      </c>
      <c r="F62" s="201">
        <v>0</v>
      </c>
      <c r="G62" s="201">
        <v>0</v>
      </c>
      <c r="H62" s="201">
        <v>0</v>
      </c>
      <c r="I62" s="201">
        <v>0</v>
      </c>
      <c r="J62" s="201">
        <v>0</v>
      </c>
      <c r="K62" s="203">
        <v>0</v>
      </c>
    </row>
    <row r="63" spans="1:14" s="147" customFormat="1" ht="16.5" thickBot="1">
      <c r="A63" s="335"/>
      <c r="B63" s="336" t="s">
        <v>51</v>
      </c>
      <c r="C63" s="336"/>
      <c r="D63" s="336"/>
      <c r="E63" s="337">
        <f>SUM(E61:E62)</f>
        <v>595</v>
      </c>
      <c r="F63" s="338">
        <f>SUM(F61:F62)</f>
        <v>524490.64</v>
      </c>
      <c r="G63" s="338">
        <f>SUM(G61:G62)</f>
        <v>78673.600000000006</v>
      </c>
      <c r="H63" s="338">
        <v>1</v>
      </c>
      <c r="I63" s="338"/>
      <c r="J63" s="338">
        <f>SUM(J61:J62)</f>
        <v>524490.64</v>
      </c>
      <c r="K63" s="224">
        <f>SUM(K61:K62)</f>
        <v>78673.600000000006</v>
      </c>
    </row>
    <row r="64" spans="1:14" s="147" customFormat="1" ht="16.5" thickBot="1">
      <c r="A64" s="341">
        <v>14</v>
      </c>
      <c r="B64" s="342" t="s">
        <v>88</v>
      </c>
      <c r="C64" s="343" t="s">
        <v>225</v>
      </c>
      <c r="D64" s="343" t="s">
        <v>203</v>
      </c>
      <c r="E64" s="344">
        <v>64</v>
      </c>
      <c r="F64" s="345">
        <v>4665375.29</v>
      </c>
      <c r="G64" s="345">
        <v>699806.29</v>
      </c>
      <c r="H64" s="345">
        <v>0</v>
      </c>
      <c r="I64" s="345">
        <v>0</v>
      </c>
      <c r="J64" s="345">
        <v>4665375.29</v>
      </c>
      <c r="K64" s="242">
        <v>699806.29</v>
      </c>
      <c r="N64" s="147">
        <f>J64*15/100</f>
        <v>699806.29349999991</v>
      </c>
    </row>
    <row r="65" spans="1:12" s="147" customFormat="1" ht="41.25" customHeight="1" thickBot="1">
      <c r="A65" s="341">
        <v>15</v>
      </c>
      <c r="B65" s="346" t="s">
        <v>110</v>
      </c>
      <c r="C65" s="347" t="s">
        <v>225</v>
      </c>
      <c r="D65" s="347" t="s">
        <v>203</v>
      </c>
      <c r="E65" s="348">
        <v>4</v>
      </c>
      <c r="F65" s="349"/>
      <c r="G65" s="349"/>
      <c r="H65" s="349"/>
      <c r="I65" s="349"/>
      <c r="J65" s="349"/>
      <c r="K65" s="350"/>
    </row>
    <row r="66" spans="1:12" ht="27.75" customHeight="1" thickBot="1">
      <c r="A66" s="341">
        <v>16</v>
      </c>
      <c r="B66" s="342" t="s">
        <v>85</v>
      </c>
      <c r="C66" s="343" t="s">
        <v>225</v>
      </c>
      <c r="D66" s="343" t="s">
        <v>203</v>
      </c>
      <c r="E66" s="344">
        <v>20</v>
      </c>
      <c r="F66" s="345">
        <v>177466.56</v>
      </c>
      <c r="G66" s="345">
        <v>26619.98</v>
      </c>
      <c r="H66" s="345"/>
      <c r="I66" s="345"/>
      <c r="J66" s="345">
        <v>177466.56</v>
      </c>
      <c r="K66" s="242">
        <v>26619.98</v>
      </c>
    </row>
    <row r="67" spans="1:12" ht="24.75" customHeight="1">
      <c r="A67" s="243">
        <v>17</v>
      </c>
      <c r="B67" s="185" t="s">
        <v>188</v>
      </c>
      <c r="C67" s="244" t="s">
        <v>225</v>
      </c>
      <c r="D67" s="244" t="s">
        <v>203</v>
      </c>
      <c r="E67" s="245">
        <v>31</v>
      </c>
      <c r="F67" s="175">
        <v>2071930.3199999994</v>
      </c>
      <c r="G67" s="175">
        <v>310789.58</v>
      </c>
      <c r="H67" s="175"/>
      <c r="I67" s="175"/>
      <c r="J67" s="175">
        <v>2071930.3199999994</v>
      </c>
      <c r="K67" s="246">
        <v>310789.58</v>
      </c>
    </row>
    <row r="68" spans="1:12" ht="47.25">
      <c r="A68" s="247"/>
      <c r="B68" s="192"/>
      <c r="C68" s="192" t="s">
        <v>263</v>
      </c>
      <c r="D68" s="192" t="s">
        <v>203</v>
      </c>
      <c r="E68" s="248">
        <v>22</v>
      </c>
      <c r="F68" s="249">
        <v>1344520.41</v>
      </c>
      <c r="G68" s="249">
        <v>201678.08999999997</v>
      </c>
      <c r="H68" s="249">
        <v>17</v>
      </c>
      <c r="I68" s="249"/>
      <c r="J68" s="249">
        <v>211169.91</v>
      </c>
      <c r="K68" s="250">
        <v>31675.49</v>
      </c>
    </row>
    <row r="69" spans="1:12" s="147" customFormat="1" ht="16.5" thickBot="1">
      <c r="A69" s="351"/>
      <c r="B69" s="325" t="s">
        <v>51</v>
      </c>
      <c r="C69" s="325"/>
      <c r="D69" s="325"/>
      <c r="E69" s="352">
        <f>SUM(E67:E68)</f>
        <v>53</v>
      </c>
      <c r="F69" s="329">
        <f>SUM(F67:F68)</f>
        <v>3416450.7299999995</v>
      </c>
      <c r="G69" s="329">
        <f>SUM(G67:G68)</f>
        <v>512467.67</v>
      </c>
      <c r="H69" s="329"/>
      <c r="I69" s="329"/>
      <c r="J69" s="329">
        <f>SUM(J67:J68)</f>
        <v>2283100.2299999995</v>
      </c>
      <c r="K69" s="251">
        <f>SUM(K67:K68)</f>
        <v>342465.07</v>
      </c>
      <c r="L69" s="324">
        <f>F69-J69</f>
        <v>1133350.5</v>
      </c>
    </row>
    <row r="70" spans="1:12" ht="15.75">
      <c r="A70" s="243">
        <v>18</v>
      </c>
      <c r="B70" s="185" t="s">
        <v>109</v>
      </c>
      <c r="C70" s="244" t="s">
        <v>264</v>
      </c>
      <c r="D70" s="244" t="s">
        <v>265</v>
      </c>
      <c r="E70" s="245">
        <v>75</v>
      </c>
      <c r="F70" s="175">
        <v>360261.16</v>
      </c>
      <c r="G70" s="175">
        <v>54039.17</v>
      </c>
      <c r="H70" s="175" t="s">
        <v>209</v>
      </c>
      <c r="I70" s="175"/>
      <c r="J70" s="175">
        <v>360261.16</v>
      </c>
      <c r="K70" s="246">
        <v>54039.17</v>
      </c>
    </row>
    <row r="71" spans="1:12" ht="15.75">
      <c r="A71" s="247"/>
      <c r="B71" s="192"/>
      <c r="C71" s="192" t="s">
        <v>222</v>
      </c>
      <c r="D71" s="192" t="s">
        <v>217</v>
      </c>
      <c r="E71" s="248">
        <v>164</v>
      </c>
      <c r="F71" s="249">
        <v>493244</v>
      </c>
      <c r="G71" s="249">
        <v>73986.599999999991</v>
      </c>
      <c r="H71" s="249" t="s">
        <v>209</v>
      </c>
      <c r="I71" s="249"/>
      <c r="J71" s="249">
        <v>493244</v>
      </c>
      <c r="K71" s="250">
        <v>73986.599999999991</v>
      </c>
    </row>
    <row r="72" spans="1:12" ht="15.75">
      <c r="A72" s="247"/>
      <c r="B72" s="192"/>
      <c r="C72" s="192" t="s">
        <v>225</v>
      </c>
      <c r="D72" s="192" t="s">
        <v>203</v>
      </c>
      <c r="E72" s="248">
        <v>420</v>
      </c>
      <c r="F72" s="249">
        <v>4921098.05</v>
      </c>
      <c r="G72" s="249">
        <v>738164.7</v>
      </c>
      <c r="H72" s="249" t="s">
        <v>244</v>
      </c>
      <c r="I72" s="249">
        <v>4161.49</v>
      </c>
      <c r="J72" s="249">
        <v>4893354.7300000004</v>
      </c>
      <c r="K72" s="250">
        <v>734003.21</v>
      </c>
    </row>
    <row r="73" spans="1:12" ht="16.5" thickBot="1">
      <c r="A73" s="252"/>
      <c r="B73" s="198"/>
      <c r="C73" s="198" t="s">
        <v>266</v>
      </c>
      <c r="D73" s="198" t="s">
        <v>199</v>
      </c>
      <c r="E73" s="253">
        <v>371</v>
      </c>
      <c r="F73" s="202">
        <v>1115565.3399999999</v>
      </c>
      <c r="G73" s="202">
        <v>167334.78999999998</v>
      </c>
      <c r="H73" s="202" t="s">
        <v>209</v>
      </c>
      <c r="I73" s="249"/>
      <c r="J73" s="202">
        <v>1115565.3399999999</v>
      </c>
      <c r="K73" s="254">
        <v>167334.78999999998</v>
      </c>
    </row>
    <row r="74" spans="1:12" s="147" customFormat="1" ht="16.5" thickBot="1">
      <c r="A74" s="353"/>
      <c r="B74" s="340" t="s">
        <v>51</v>
      </c>
      <c r="C74" s="340"/>
      <c r="D74" s="340"/>
      <c r="E74" s="354">
        <f>SUM(E70:E73)</f>
        <v>1030</v>
      </c>
      <c r="F74" s="355">
        <f>SUM(F70:F73)</f>
        <v>6890168.5499999998</v>
      </c>
      <c r="G74" s="355">
        <f>SUM(G70:G73)</f>
        <v>1033525.26</v>
      </c>
      <c r="H74" s="355"/>
      <c r="I74" s="356">
        <v>4161.49</v>
      </c>
      <c r="J74" s="355">
        <f>SUM(J70:J73)</f>
        <v>6862425.2300000004</v>
      </c>
      <c r="K74" s="255">
        <f>SUM(K70:K73)</f>
        <v>1029363.77</v>
      </c>
    </row>
    <row r="75" spans="1:12" ht="16.5" thickBot="1">
      <c r="A75" s="237">
        <v>19</v>
      </c>
      <c r="B75" s="238" t="s">
        <v>159</v>
      </c>
      <c r="C75" s="239" t="s">
        <v>266</v>
      </c>
      <c r="D75" s="239" t="s">
        <v>199</v>
      </c>
      <c r="E75" s="240">
        <v>226</v>
      </c>
      <c r="F75" s="241">
        <v>8479374.0500000007</v>
      </c>
      <c r="G75" s="241">
        <v>1271906.1100000001</v>
      </c>
      <c r="H75" s="241" t="s">
        <v>209</v>
      </c>
      <c r="I75" s="241"/>
      <c r="J75" s="241">
        <v>8479374.0500000007</v>
      </c>
      <c r="K75" s="256">
        <v>1271906.1100000001</v>
      </c>
    </row>
    <row r="76" spans="1:12" ht="16.5" thickBot="1">
      <c r="A76" s="257"/>
      <c r="B76" s="258"/>
      <c r="C76" s="258" t="s">
        <v>225</v>
      </c>
      <c r="D76" s="258" t="s">
        <v>203</v>
      </c>
      <c r="E76" s="259">
        <v>694</v>
      </c>
      <c r="F76" s="260">
        <v>44217199.799999997</v>
      </c>
      <c r="G76" s="260">
        <v>6632579.9699999997</v>
      </c>
      <c r="H76" s="260" t="s">
        <v>209</v>
      </c>
      <c r="I76" s="260"/>
      <c r="J76" s="260">
        <v>44217199.799999997</v>
      </c>
      <c r="K76" s="261">
        <v>6632579.9699999997</v>
      </c>
    </row>
    <row r="77" spans="1:12" ht="48" thickBot="1">
      <c r="A77" s="257"/>
      <c r="B77" s="258"/>
      <c r="C77" s="258" t="s">
        <v>267</v>
      </c>
      <c r="D77" s="258" t="s">
        <v>268</v>
      </c>
      <c r="E77" s="259">
        <v>154</v>
      </c>
      <c r="F77" s="260">
        <v>5189469.9400000004</v>
      </c>
      <c r="G77" s="260">
        <v>778420.5</v>
      </c>
      <c r="H77" s="260" t="s">
        <v>209</v>
      </c>
      <c r="I77" s="260"/>
      <c r="J77" s="260">
        <v>5189469.9400000004</v>
      </c>
      <c r="K77" s="261">
        <v>778420.5</v>
      </c>
    </row>
    <row r="78" spans="1:12" s="147" customFormat="1" ht="16.5" thickBot="1">
      <c r="A78" s="357"/>
      <c r="B78" s="358" t="s">
        <v>51</v>
      </c>
      <c r="C78" s="358"/>
      <c r="D78" s="358"/>
      <c r="E78" s="359">
        <v>516</v>
      </c>
      <c r="F78" s="360">
        <f>SUM(F75:F77)</f>
        <v>57886043.789999992</v>
      </c>
      <c r="G78" s="361">
        <f>SUM(G75:G77)</f>
        <v>8682906.5800000001</v>
      </c>
      <c r="H78" s="361"/>
      <c r="I78" s="361"/>
      <c r="J78" s="361">
        <f>SUM(J75:J77)</f>
        <v>57886043.789999992</v>
      </c>
      <c r="K78" s="263">
        <f>SUM(K75:K77)</f>
        <v>8682906.5800000001</v>
      </c>
    </row>
    <row r="79" spans="1:12" ht="15.75">
      <c r="A79" s="171">
        <v>20</v>
      </c>
      <c r="B79" s="205" t="s">
        <v>35</v>
      </c>
      <c r="C79" s="186" t="s">
        <v>269</v>
      </c>
      <c r="D79" s="186" t="s">
        <v>203</v>
      </c>
      <c r="E79" s="187">
        <v>3</v>
      </c>
      <c r="F79" s="188">
        <v>34034.1</v>
      </c>
      <c r="G79" s="188">
        <v>5105.12</v>
      </c>
      <c r="H79" s="188">
        <v>0</v>
      </c>
      <c r="I79" s="188"/>
      <c r="J79" s="188">
        <v>34034.1</v>
      </c>
      <c r="K79" s="190">
        <v>5105.12</v>
      </c>
    </row>
    <row r="80" spans="1:12" ht="16.5" thickBot="1">
      <c r="A80" s="178"/>
      <c r="B80" s="199"/>
      <c r="C80" s="264" t="s">
        <v>225</v>
      </c>
      <c r="D80" s="264" t="s">
        <v>270</v>
      </c>
      <c r="E80" s="265">
        <v>926</v>
      </c>
      <c r="F80" s="266">
        <v>42326072.530000001</v>
      </c>
      <c r="G80" s="266">
        <v>6348910.8799999999</v>
      </c>
      <c r="H80" s="266">
        <v>902</v>
      </c>
      <c r="I80" s="266">
        <v>3797512.61</v>
      </c>
      <c r="J80" s="266">
        <v>17009321.829999998</v>
      </c>
      <c r="K80" s="203">
        <v>2551398.27</v>
      </c>
    </row>
    <row r="81" spans="1:16" s="147" customFormat="1" ht="16.5" thickBot="1">
      <c r="A81" s="318"/>
      <c r="B81" s="326" t="s">
        <v>51</v>
      </c>
      <c r="C81" s="326"/>
      <c r="D81" s="326"/>
      <c r="E81" s="327">
        <f>SUM(E79:E80)</f>
        <v>929</v>
      </c>
      <c r="F81" s="328">
        <f>SUM(F79:F80)</f>
        <v>42360106.630000003</v>
      </c>
      <c r="G81" s="328">
        <f>SUM(G79:G80)</f>
        <v>6354016</v>
      </c>
      <c r="H81" s="362">
        <v>902</v>
      </c>
      <c r="I81" s="362">
        <v>3797512.61</v>
      </c>
      <c r="J81" s="328">
        <f>SUM(J79:J80)</f>
        <v>17043355.93</v>
      </c>
      <c r="K81" s="204">
        <f>SUM(K79:K80)</f>
        <v>2556503.39</v>
      </c>
    </row>
    <row r="82" spans="1:16" ht="15.75">
      <c r="A82" s="171">
        <v>21</v>
      </c>
      <c r="B82" s="205" t="s">
        <v>271</v>
      </c>
      <c r="C82" s="186" t="s">
        <v>272</v>
      </c>
      <c r="D82" s="186" t="s">
        <v>273</v>
      </c>
      <c r="E82" s="267">
        <v>315</v>
      </c>
      <c r="F82" s="268">
        <v>3384792.63</v>
      </c>
      <c r="G82" s="268">
        <v>1167843.71</v>
      </c>
      <c r="H82" s="268" t="s">
        <v>209</v>
      </c>
      <c r="I82" s="268"/>
      <c r="J82" s="268">
        <v>3044243.36</v>
      </c>
      <c r="K82" s="269">
        <v>1116761.33</v>
      </c>
    </row>
    <row r="83" spans="1:16" ht="15.75">
      <c r="A83" s="191"/>
      <c r="B83" s="209"/>
      <c r="C83" s="193" t="s">
        <v>274</v>
      </c>
      <c r="D83" s="193" t="s">
        <v>203</v>
      </c>
      <c r="E83" s="270">
        <v>238</v>
      </c>
      <c r="F83" s="271">
        <v>11400654.710000001</v>
      </c>
      <c r="G83" s="271">
        <v>1710098.21</v>
      </c>
      <c r="H83" s="271">
        <v>1</v>
      </c>
      <c r="I83" s="271"/>
      <c r="J83" s="271" t="s">
        <v>275</v>
      </c>
      <c r="K83" s="272">
        <v>438267.11</v>
      </c>
    </row>
    <row r="84" spans="1:16" ht="31.5">
      <c r="A84" s="191"/>
      <c r="B84" s="209"/>
      <c r="C84" s="192" t="s">
        <v>276</v>
      </c>
      <c r="D84" s="209" t="s">
        <v>203</v>
      </c>
      <c r="E84" s="273">
        <v>1</v>
      </c>
      <c r="F84" s="274">
        <v>1962.04</v>
      </c>
      <c r="G84" s="274">
        <v>294.31</v>
      </c>
      <c r="H84" s="274" t="s">
        <v>209</v>
      </c>
      <c r="I84" s="274"/>
      <c r="J84" s="274">
        <v>1962.04</v>
      </c>
      <c r="K84" s="272">
        <v>294.31</v>
      </c>
    </row>
    <row r="85" spans="1:16" ht="16.5" thickBot="1">
      <c r="A85" s="178"/>
      <c r="B85" s="199"/>
      <c r="C85" s="199" t="s">
        <v>206</v>
      </c>
      <c r="D85" s="199" t="s">
        <v>217</v>
      </c>
      <c r="E85" s="275">
        <v>2</v>
      </c>
      <c r="F85" s="276">
        <v>25969.3</v>
      </c>
      <c r="G85" s="276">
        <v>3895.4</v>
      </c>
      <c r="H85" s="276" t="s">
        <v>209</v>
      </c>
      <c r="I85" s="276"/>
      <c r="J85" s="276">
        <v>25969.3</v>
      </c>
      <c r="K85" s="277">
        <v>3895.4</v>
      </c>
    </row>
    <row r="86" spans="1:16" s="147" customFormat="1" ht="15.75">
      <c r="A86" s="363"/>
      <c r="B86" s="364" t="s">
        <v>51</v>
      </c>
      <c r="C86" s="364"/>
      <c r="D86" s="364"/>
      <c r="E86" s="365">
        <f>SUM(E82:E85)</f>
        <v>556</v>
      </c>
      <c r="F86" s="366">
        <f>SUM(F82:F85)</f>
        <v>14813378.68</v>
      </c>
      <c r="G86" s="366">
        <f>SUM(G82:G85)</f>
        <v>2882131.63</v>
      </c>
      <c r="H86" s="366">
        <v>1</v>
      </c>
      <c r="I86" s="366"/>
      <c r="J86" s="366">
        <f>SUM(J82:J85)</f>
        <v>3072174.6999999997</v>
      </c>
      <c r="K86" s="278">
        <f>SUM(K82:K85)</f>
        <v>1559218.15</v>
      </c>
      <c r="L86" s="324">
        <f>F86-J86</f>
        <v>11741203.98</v>
      </c>
      <c r="N86" s="147">
        <f>F86*15/100</f>
        <v>2222006.8019999997</v>
      </c>
      <c r="O86" s="324">
        <f>N86-K86</f>
        <v>662788.65199999977</v>
      </c>
      <c r="P86" s="37">
        <f>O86*100/15</f>
        <v>4418591.0133333318</v>
      </c>
    </row>
    <row r="87" spans="1:16" ht="16.5" thickBot="1">
      <c r="A87" s="212"/>
      <c r="B87" s="213"/>
      <c r="C87" s="279"/>
      <c r="D87" s="279"/>
      <c r="E87" s="233"/>
      <c r="F87" s="234"/>
      <c r="G87" s="234"/>
      <c r="H87" s="234"/>
      <c r="I87" s="234"/>
      <c r="J87" s="234"/>
      <c r="K87" s="217"/>
    </row>
    <row r="88" spans="1:16" ht="15.75">
      <c r="A88" s="171">
        <v>22</v>
      </c>
      <c r="B88" s="205" t="s">
        <v>18</v>
      </c>
      <c r="C88" s="206" t="s">
        <v>250</v>
      </c>
      <c r="D88" s="206" t="s">
        <v>203</v>
      </c>
      <c r="E88" s="207">
        <v>3</v>
      </c>
      <c r="F88" s="208">
        <v>21643.57</v>
      </c>
      <c r="G88" s="208">
        <v>3246.54</v>
      </c>
      <c r="H88" s="208">
        <v>0</v>
      </c>
      <c r="I88" s="208">
        <v>0</v>
      </c>
      <c r="J88" s="208">
        <v>21643.57</v>
      </c>
      <c r="K88" s="190">
        <v>3246.54</v>
      </c>
    </row>
    <row r="89" spans="1:16" ht="15.75">
      <c r="A89" s="191"/>
      <c r="B89" s="209"/>
      <c r="C89" s="209" t="s">
        <v>252</v>
      </c>
      <c r="D89" s="209" t="s">
        <v>214</v>
      </c>
      <c r="E89" s="210"/>
      <c r="F89" s="211">
        <v>21643.57</v>
      </c>
      <c r="G89" s="211">
        <v>3246.54</v>
      </c>
      <c r="H89" s="211">
        <v>0</v>
      </c>
      <c r="I89" s="211">
        <v>0</v>
      </c>
      <c r="J89" s="211">
        <v>21643.57</v>
      </c>
      <c r="K89" s="197">
        <v>3246.54</v>
      </c>
    </row>
    <row r="90" spans="1:16" ht="16.5" thickBot="1">
      <c r="A90" s="178"/>
      <c r="B90" s="199"/>
      <c r="C90" s="199" t="s">
        <v>222</v>
      </c>
      <c r="D90" s="199" t="s">
        <v>217</v>
      </c>
      <c r="E90" s="200"/>
      <c r="F90" s="201">
        <v>21643.57</v>
      </c>
      <c r="G90" s="201">
        <v>3246.54</v>
      </c>
      <c r="H90" s="201">
        <v>0</v>
      </c>
      <c r="I90" s="201">
        <v>0</v>
      </c>
      <c r="J90" s="201">
        <v>21643.57</v>
      </c>
      <c r="K90" s="203">
        <v>3246.54</v>
      </c>
    </row>
    <row r="91" spans="1:16" s="147" customFormat="1" ht="16.5" thickBot="1">
      <c r="A91" s="335"/>
      <c r="B91" s="336" t="s">
        <v>51</v>
      </c>
      <c r="C91" s="336"/>
      <c r="D91" s="336"/>
      <c r="E91" s="337">
        <v>3</v>
      </c>
      <c r="F91" s="362">
        <v>21643.57</v>
      </c>
      <c r="G91" s="362">
        <v>3246.54</v>
      </c>
      <c r="H91" s="338">
        <v>0</v>
      </c>
      <c r="I91" s="338"/>
      <c r="J91" s="362">
        <v>21643.57</v>
      </c>
      <c r="K91" s="280">
        <v>3246.54</v>
      </c>
    </row>
    <row r="92" spans="1:16" ht="16.5" thickBot="1">
      <c r="A92" s="281">
        <v>23</v>
      </c>
      <c r="B92" s="282" t="s">
        <v>277</v>
      </c>
      <c r="C92" s="283" t="s">
        <v>225</v>
      </c>
      <c r="D92" s="283" t="s">
        <v>203</v>
      </c>
      <c r="E92" s="284">
        <v>422</v>
      </c>
      <c r="F92" s="285">
        <v>63364.84</v>
      </c>
      <c r="G92" s="285">
        <v>9504.73</v>
      </c>
      <c r="H92" s="285">
        <v>0</v>
      </c>
      <c r="I92" s="285">
        <v>0</v>
      </c>
      <c r="J92" s="285">
        <v>63364.84</v>
      </c>
      <c r="K92" s="286">
        <v>9504.73</v>
      </c>
    </row>
    <row r="93" spans="1:16" ht="16.5" thickBot="1">
      <c r="A93" s="158">
        <v>24</v>
      </c>
      <c r="B93" s="218" t="s">
        <v>62</v>
      </c>
      <c r="C93" s="228" t="s">
        <v>225</v>
      </c>
      <c r="D93" s="283" t="s">
        <v>203</v>
      </c>
      <c r="E93" s="219">
        <v>45</v>
      </c>
      <c r="F93" s="216">
        <v>743936.87</v>
      </c>
      <c r="G93" s="216">
        <v>111590.53</v>
      </c>
      <c r="H93" s="216"/>
      <c r="I93" s="216"/>
      <c r="J93" s="216"/>
      <c r="K93" s="229">
        <v>111590.53</v>
      </c>
    </row>
    <row r="94" spans="1:16" ht="16.5" thickBot="1">
      <c r="A94" s="158"/>
      <c r="B94" s="228"/>
      <c r="C94" s="228" t="s">
        <v>208</v>
      </c>
      <c r="D94" s="228"/>
      <c r="E94" s="219">
        <v>1</v>
      </c>
      <c r="F94" s="216"/>
      <c r="G94" s="216"/>
      <c r="H94" s="216"/>
      <c r="I94" s="216"/>
      <c r="J94" s="216"/>
      <c r="K94" s="229"/>
    </row>
    <row r="95" spans="1:16" s="147" customFormat="1" ht="16.5" thickBot="1">
      <c r="A95" s="367"/>
      <c r="B95" s="332" t="s">
        <v>51</v>
      </c>
      <c r="C95" s="368"/>
      <c r="D95" s="368"/>
      <c r="E95" s="333">
        <f>SUM(E93:E94)</f>
        <v>46</v>
      </c>
      <c r="F95" s="339"/>
      <c r="G95" s="339"/>
      <c r="H95" s="339"/>
      <c r="I95" s="339"/>
      <c r="J95" s="339"/>
      <c r="K95" s="369"/>
    </row>
    <row r="96" spans="1:16" ht="15.75">
      <c r="A96" s="171">
        <v>25</v>
      </c>
      <c r="B96" s="893" t="s">
        <v>38</v>
      </c>
      <c r="C96" s="206" t="s">
        <v>252</v>
      </c>
      <c r="D96" s="206" t="s">
        <v>214</v>
      </c>
      <c r="E96" s="207">
        <v>5</v>
      </c>
      <c r="F96" s="208">
        <v>0</v>
      </c>
      <c r="G96" s="208">
        <v>0</v>
      </c>
      <c r="H96" s="208">
        <v>0</v>
      </c>
      <c r="I96" s="208"/>
      <c r="J96" s="208"/>
      <c r="K96" s="190"/>
    </row>
    <row r="97" spans="1:11" ht="15.75">
      <c r="A97" s="191"/>
      <c r="B97" s="885"/>
      <c r="C97" s="209" t="s">
        <v>222</v>
      </c>
      <c r="D97" s="209" t="s">
        <v>217</v>
      </c>
      <c r="E97" s="210">
        <v>7</v>
      </c>
      <c r="F97" s="211">
        <v>0</v>
      </c>
      <c r="G97" s="211">
        <v>0</v>
      </c>
      <c r="H97" s="211">
        <v>0</v>
      </c>
      <c r="I97" s="211"/>
      <c r="J97" s="211"/>
      <c r="K97" s="197"/>
    </row>
    <row r="98" spans="1:11" ht="16.5" thickBot="1">
      <c r="A98" s="178"/>
      <c r="B98" s="894"/>
      <c r="C98" s="199" t="s">
        <v>250</v>
      </c>
      <c r="D98" s="199" t="s">
        <v>203</v>
      </c>
      <c r="E98" s="200">
        <v>72</v>
      </c>
      <c r="F98" s="201">
        <v>673711.04</v>
      </c>
      <c r="G98" s="201">
        <v>101056.66</v>
      </c>
      <c r="H98" s="201">
        <v>0</v>
      </c>
      <c r="I98" s="201"/>
      <c r="J98" s="201">
        <v>673711.04</v>
      </c>
      <c r="K98" s="203">
        <v>101056.66</v>
      </c>
    </row>
    <row r="99" spans="1:11" s="147" customFormat="1" ht="16.5" thickBot="1">
      <c r="A99" s="318"/>
      <c r="B99" s="320" t="s">
        <v>51</v>
      </c>
      <c r="C99" s="326"/>
      <c r="D99" s="326"/>
      <c r="E99" s="327">
        <v>72</v>
      </c>
      <c r="F99" s="362">
        <v>673711.04</v>
      </c>
      <c r="G99" s="362">
        <v>101056.66</v>
      </c>
      <c r="H99" s="328"/>
      <c r="I99" s="328"/>
      <c r="J99" s="362">
        <v>673711.04</v>
      </c>
      <c r="K99" s="280">
        <v>101056.66</v>
      </c>
    </row>
    <row r="100" spans="1:11" ht="15.75">
      <c r="A100" s="171">
        <v>25</v>
      </c>
      <c r="B100" s="287" t="s">
        <v>40</v>
      </c>
      <c r="C100" s="206" t="s">
        <v>278</v>
      </c>
      <c r="D100" s="206" t="s">
        <v>203</v>
      </c>
      <c r="E100" s="207">
        <v>299</v>
      </c>
      <c r="F100" s="208">
        <v>4990975.6900000004</v>
      </c>
      <c r="G100" s="208">
        <v>748646.35</v>
      </c>
      <c r="H100" s="208">
        <v>143</v>
      </c>
      <c r="I100" s="208">
        <v>477868</v>
      </c>
      <c r="J100" s="288">
        <v>1564901.81</v>
      </c>
      <c r="K100" s="289">
        <v>234735.27</v>
      </c>
    </row>
    <row r="101" spans="1:11" ht="48" thickBot="1">
      <c r="A101" s="252">
        <v>26</v>
      </c>
      <c r="B101" s="290"/>
      <c r="C101" s="198" t="s">
        <v>279</v>
      </c>
      <c r="D101" s="198" t="s">
        <v>280</v>
      </c>
      <c r="E101" s="253">
        <v>3</v>
      </c>
      <c r="F101" s="202">
        <v>32114.1</v>
      </c>
      <c r="G101" s="202">
        <v>4817.12</v>
      </c>
      <c r="H101" s="202">
        <v>2</v>
      </c>
      <c r="I101" s="202">
        <v>1243.6400000000001</v>
      </c>
      <c r="J101" s="291">
        <v>23823.17</v>
      </c>
      <c r="K101" s="292">
        <v>3573.48</v>
      </c>
    </row>
    <row r="102" spans="1:11" s="147" customFormat="1" ht="16.5" thickBot="1">
      <c r="A102" s="353"/>
      <c r="B102" s="370" t="s">
        <v>51</v>
      </c>
      <c r="C102" s="340"/>
      <c r="D102" s="340"/>
      <c r="E102" s="354">
        <f t="shared" ref="E102:K102" si="0">SUM(E100:E101)</f>
        <v>302</v>
      </c>
      <c r="F102" s="371">
        <f t="shared" si="0"/>
        <v>5023089.79</v>
      </c>
      <c r="G102" s="371">
        <f t="shared" si="0"/>
        <v>753463.47</v>
      </c>
      <c r="H102" s="371">
        <f t="shared" si="0"/>
        <v>145</v>
      </c>
      <c r="I102" s="371">
        <f t="shared" si="0"/>
        <v>479111.64</v>
      </c>
      <c r="J102" s="372">
        <f t="shared" si="0"/>
        <v>1588724.98</v>
      </c>
      <c r="K102" s="293">
        <f t="shared" si="0"/>
        <v>238308.75</v>
      </c>
    </row>
    <row r="103" spans="1:11" ht="63.75" thickBot="1">
      <c r="A103" s="237">
        <v>27</v>
      </c>
      <c r="B103" s="238" t="s">
        <v>19</v>
      </c>
      <c r="C103" s="239" t="s">
        <v>281</v>
      </c>
      <c r="D103" s="239" t="s">
        <v>251</v>
      </c>
      <c r="E103" s="240">
        <v>6</v>
      </c>
      <c r="F103" s="241">
        <v>54706.47</v>
      </c>
      <c r="G103" s="241">
        <v>8205.9699999999993</v>
      </c>
      <c r="H103" s="241">
        <v>0</v>
      </c>
      <c r="I103" s="241"/>
      <c r="J103" s="294">
        <v>54706.47</v>
      </c>
      <c r="K103" s="295">
        <v>8205.9699999999993</v>
      </c>
    </row>
    <row r="104" spans="1:11" ht="31.5">
      <c r="A104" s="296">
        <v>28</v>
      </c>
      <c r="B104" s="297" t="s">
        <v>20</v>
      </c>
      <c r="C104" s="298" t="s">
        <v>218</v>
      </c>
      <c r="D104" s="296" t="s">
        <v>251</v>
      </c>
      <c r="E104" s="273">
        <v>1</v>
      </c>
      <c r="F104" s="274">
        <v>31986.81</v>
      </c>
      <c r="G104" s="274">
        <v>4798.0214999999998</v>
      </c>
      <c r="H104" s="271">
        <v>0</v>
      </c>
      <c r="I104" s="271">
        <v>0</v>
      </c>
      <c r="J104" s="274">
        <v>31986.81</v>
      </c>
      <c r="K104" s="299">
        <v>4798.0214999999998</v>
      </c>
    </row>
    <row r="105" spans="1:11" ht="15.75">
      <c r="A105" s="296"/>
      <c r="B105" s="296"/>
      <c r="C105" s="298" t="s">
        <v>282</v>
      </c>
      <c r="D105" s="296" t="s">
        <v>251</v>
      </c>
      <c r="E105" s="273">
        <v>301</v>
      </c>
      <c r="F105" s="274">
        <v>13491004.310000001</v>
      </c>
      <c r="G105" s="274">
        <v>2023650.6465</v>
      </c>
      <c r="H105" s="271">
        <v>78</v>
      </c>
      <c r="I105" s="271">
        <v>0</v>
      </c>
      <c r="J105" s="274">
        <v>13491004.310000001</v>
      </c>
      <c r="K105" s="299">
        <v>2023650.6465</v>
      </c>
    </row>
    <row r="106" spans="1:11" s="147" customFormat="1" ht="16.5" thickBot="1">
      <c r="A106" s="373"/>
      <c r="B106" s="374" t="s">
        <v>51</v>
      </c>
      <c r="C106" s="375"/>
      <c r="D106" s="374"/>
      <c r="E106" s="376">
        <f>SUM(E104:E105)</f>
        <v>302</v>
      </c>
      <c r="F106" s="377">
        <f>SUM(F104:F105)</f>
        <v>13522991.120000001</v>
      </c>
      <c r="G106" s="377">
        <f>SUM(G104:G105)</f>
        <v>2028448.6680000001</v>
      </c>
      <c r="H106" s="378">
        <v>78</v>
      </c>
      <c r="I106" s="377"/>
      <c r="J106" s="379">
        <f>SUM(J104:J105)</f>
        <v>13522991.120000001</v>
      </c>
      <c r="K106" s="300">
        <f>SUM(K104:K105)</f>
        <v>2028448.6680000001</v>
      </c>
    </row>
    <row r="107" spans="1:11" ht="15.75">
      <c r="A107" s="171">
        <v>29</v>
      </c>
      <c r="B107" s="205" t="s">
        <v>41</v>
      </c>
      <c r="C107" s="206" t="s">
        <v>212</v>
      </c>
      <c r="D107" s="206" t="s">
        <v>203</v>
      </c>
      <c r="E107" s="207">
        <v>9</v>
      </c>
      <c r="F107" s="208">
        <v>139301.23000000001</v>
      </c>
      <c r="G107" s="208">
        <v>20895</v>
      </c>
      <c r="H107" s="208">
        <v>0</v>
      </c>
      <c r="I107" s="208"/>
      <c r="J107" s="288">
        <v>139301.23000000001</v>
      </c>
      <c r="K107" s="301">
        <v>20895</v>
      </c>
    </row>
    <row r="108" spans="1:11" ht="15.75">
      <c r="A108" s="191"/>
      <c r="B108" s="209"/>
      <c r="C108" s="209" t="s">
        <v>213</v>
      </c>
      <c r="D108" s="209" t="s">
        <v>214</v>
      </c>
      <c r="E108" s="210">
        <v>9</v>
      </c>
      <c r="F108" s="211"/>
      <c r="G108" s="211"/>
      <c r="H108" s="211"/>
      <c r="I108" s="211"/>
      <c r="J108" s="302"/>
      <c r="K108" s="301"/>
    </row>
    <row r="109" spans="1:11" ht="15.75">
      <c r="A109" s="212"/>
      <c r="B109" s="213"/>
      <c r="C109" s="213" t="s">
        <v>216</v>
      </c>
      <c r="D109" s="213" t="s">
        <v>217</v>
      </c>
      <c r="E109" s="214">
        <v>9</v>
      </c>
      <c r="F109" s="215"/>
      <c r="G109" s="215"/>
      <c r="H109" s="215"/>
      <c r="I109" s="215"/>
      <c r="J109" s="303"/>
      <c r="K109" s="304"/>
    </row>
    <row r="110" spans="1:11" s="147" customFormat="1" ht="16.5" thickBot="1">
      <c r="A110" s="318"/>
      <c r="B110" s="326" t="s">
        <v>51</v>
      </c>
      <c r="C110" s="326"/>
      <c r="D110" s="326"/>
      <c r="E110" s="327">
        <v>9</v>
      </c>
      <c r="F110" s="328">
        <v>139301.23000000001</v>
      </c>
      <c r="G110" s="328">
        <v>20895</v>
      </c>
      <c r="H110" s="328"/>
      <c r="I110" s="328"/>
      <c r="J110" s="380">
        <v>139301.23000000001</v>
      </c>
      <c r="K110" s="305">
        <v>20895</v>
      </c>
    </row>
    <row r="111" spans="1:11" ht="15.75">
      <c r="A111" s="171">
        <v>30</v>
      </c>
      <c r="B111" s="205" t="s">
        <v>42</v>
      </c>
      <c r="C111" s="206" t="s">
        <v>225</v>
      </c>
      <c r="D111" s="206" t="s">
        <v>203</v>
      </c>
      <c r="E111" s="207">
        <v>2612</v>
      </c>
      <c r="F111" s="208">
        <v>13358954.119999999</v>
      </c>
      <c r="G111" s="208">
        <v>2003843.12</v>
      </c>
      <c r="H111" s="208">
        <v>0</v>
      </c>
      <c r="I111" s="208">
        <v>0</v>
      </c>
      <c r="J111" s="208">
        <v>13358954.119999999</v>
      </c>
      <c r="K111" s="190">
        <v>2003843.12</v>
      </c>
    </row>
    <row r="112" spans="1:11" ht="15.75">
      <c r="A112" s="191"/>
      <c r="B112" s="209"/>
      <c r="C112" s="209" t="s">
        <v>266</v>
      </c>
      <c r="D112" s="209" t="s">
        <v>273</v>
      </c>
      <c r="E112" s="210">
        <v>376</v>
      </c>
      <c r="F112" s="211">
        <v>1233908.8600000001</v>
      </c>
      <c r="G112" s="211">
        <v>185086.33</v>
      </c>
      <c r="H112" s="211">
        <v>17</v>
      </c>
      <c r="I112" s="211">
        <v>346724.83</v>
      </c>
      <c r="J112" s="211">
        <v>887184.03</v>
      </c>
      <c r="K112" s="197">
        <v>133077.6</v>
      </c>
    </row>
    <row r="113" spans="1:12" ht="16.5" thickBot="1">
      <c r="A113" s="178"/>
      <c r="B113" s="199"/>
      <c r="C113" s="199" t="s">
        <v>283</v>
      </c>
      <c r="D113" s="199" t="s">
        <v>284</v>
      </c>
      <c r="E113" s="200">
        <v>18</v>
      </c>
      <c r="F113" s="201">
        <v>632978.79</v>
      </c>
      <c r="G113" s="201">
        <v>94946.82</v>
      </c>
      <c r="H113" s="201">
        <v>4</v>
      </c>
      <c r="I113" s="201">
        <v>0</v>
      </c>
      <c r="J113" s="201">
        <v>632978.79</v>
      </c>
      <c r="K113" s="203">
        <v>94946.82</v>
      </c>
    </row>
    <row r="114" spans="1:12" s="147" customFormat="1" ht="16.5" thickBot="1">
      <c r="A114" s="318"/>
      <c r="B114" s="326" t="s">
        <v>51</v>
      </c>
      <c r="C114" s="326"/>
      <c r="D114" s="326"/>
      <c r="E114" s="327">
        <f t="shared" ref="E114:K114" si="1">SUM(E111:E113)</f>
        <v>3006</v>
      </c>
      <c r="F114" s="328">
        <f t="shared" si="1"/>
        <v>15225841.77</v>
      </c>
      <c r="G114" s="328">
        <f t="shared" si="1"/>
        <v>2283876.27</v>
      </c>
      <c r="H114" s="328">
        <f t="shared" si="1"/>
        <v>21</v>
      </c>
      <c r="I114" s="328">
        <f t="shared" si="1"/>
        <v>346724.83</v>
      </c>
      <c r="J114" s="328">
        <f t="shared" si="1"/>
        <v>14879116.939999998</v>
      </c>
      <c r="K114" s="204">
        <f t="shared" si="1"/>
        <v>2231867.54</v>
      </c>
    </row>
    <row r="115" spans="1:12" ht="15.75">
      <c r="A115" s="171">
        <v>31</v>
      </c>
      <c r="B115" s="205" t="s">
        <v>67</v>
      </c>
      <c r="C115" s="206" t="s">
        <v>225</v>
      </c>
      <c r="D115" s="206" t="s">
        <v>203</v>
      </c>
      <c r="E115" s="207">
        <v>31</v>
      </c>
      <c r="F115" s="208">
        <v>1777765.91</v>
      </c>
      <c r="G115" s="208">
        <v>266664.89</v>
      </c>
      <c r="H115" s="208"/>
      <c r="I115" s="208"/>
      <c r="J115" s="208">
        <v>1777765.91</v>
      </c>
      <c r="K115" s="190">
        <v>266664.89</v>
      </c>
    </row>
    <row r="116" spans="1:12" ht="16.5" thickBot="1">
      <c r="A116" s="178"/>
      <c r="B116" s="199"/>
      <c r="C116" s="199" t="s">
        <v>222</v>
      </c>
      <c r="D116" s="199" t="s">
        <v>217</v>
      </c>
      <c r="E116" s="200">
        <v>18</v>
      </c>
      <c r="F116" s="201">
        <v>1979625.01</v>
      </c>
      <c r="G116" s="201">
        <v>296943.75</v>
      </c>
      <c r="H116" s="201"/>
      <c r="I116" s="201"/>
      <c r="J116" s="201" t="s">
        <v>285</v>
      </c>
      <c r="K116" s="203"/>
    </row>
    <row r="117" spans="1:12" ht="16.5" thickBot="1">
      <c r="A117" s="306"/>
      <c r="B117" s="307" t="s">
        <v>51</v>
      </c>
      <c r="C117" s="307"/>
      <c r="D117" s="307"/>
      <c r="E117" s="308">
        <f>SUM(E115:E116)</f>
        <v>49</v>
      </c>
      <c r="F117" s="309">
        <f>SUM(F115:F116)</f>
        <v>3757390.92</v>
      </c>
      <c r="G117" s="309">
        <f>SUM(G115:G116)</f>
        <v>563608.64</v>
      </c>
      <c r="H117" s="309"/>
      <c r="I117" s="309"/>
      <c r="J117" s="309">
        <v>1777765.91</v>
      </c>
      <c r="K117" s="310">
        <v>266664.89</v>
      </c>
      <c r="L117" s="6">
        <f>K117+G116</f>
        <v>563608.64</v>
      </c>
    </row>
    <row r="118" spans="1:12" ht="15.75">
      <c r="A118" s="311"/>
      <c r="B118" s="311" t="s">
        <v>286</v>
      </c>
      <c r="C118" s="311"/>
      <c r="D118" s="311"/>
      <c r="E118" s="312">
        <f>SUM(E10+E13+E17+E21+E24+E36+E39+E48+E42+E53+E57+E60+E63+E64+E65+E66+E69+E74+E78+E81+E86+E91+E92+E95+E99+E102+E103+E106+E110+E114+E117)</f>
        <v>9609</v>
      </c>
      <c r="F118" s="262">
        <f>SUM(F117+F114+F110+F106+F103+F48+F102+F99+F93+F92+F91+F86+F81+F78+F74+F69+F66+F64+F63+F60+F57+F53+F42+F39+F36+F24+F21+F17+F13+F10)</f>
        <v>185946548.08000001</v>
      </c>
      <c r="G118" s="262">
        <f>SUM(G117+G114+G110+G53+G48+G106+G103+G102+G99+G92+G78+G91+G86+G81+G74+G69+G66+G64+G63+G60+G57+G42+G39+G36+G24+G21+G17+G13+G10)</f>
        <v>28245906.571500007</v>
      </c>
      <c r="H118" s="262"/>
      <c r="I118" s="262">
        <f>SUM(I114+I102+I81+I74+I42+I36+I24+I13)</f>
        <v>6894049.2199999997</v>
      </c>
      <c r="J118" s="262">
        <f>SUM(J117+J114+J110+J78+J48+J17+J106+J103+J102+J99+J92+J91+J86+J81+J74+J69+J66+J64+J63+J60+J57+J53+J42+J39+J36+J24+J13+J10)</f>
        <v>136031711.97000003</v>
      </c>
      <c r="K118" s="263">
        <f>SUM(K117+K48+K114+K110+K106+K103+K102+K99+K92+K91+K86+K81+K78+K74+K69+K66+K64+K63+K60+K57+K53+K42+K39+K36+K24+K17+K13+K10)</f>
        <v>21407580.978000011</v>
      </c>
    </row>
    <row r="119" spans="1:12">
      <c r="E119" s="313"/>
      <c r="F119" s="314"/>
      <c r="G119" s="314"/>
      <c r="H119" s="314"/>
      <c r="I119" s="314"/>
      <c r="J119" s="314"/>
      <c r="K119" s="315"/>
    </row>
  </sheetData>
  <mergeCells count="1">
    <mergeCell ref="B96:B9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6"/>
  <sheetViews>
    <sheetView zoomScale="85" zoomScaleNormal="85" workbookViewId="0">
      <selection activeCell="I26" sqref="I26"/>
    </sheetView>
  </sheetViews>
  <sheetFormatPr defaultRowHeight="20.100000000000001" customHeight="1"/>
  <cols>
    <col min="1" max="1" width="6.85546875" style="45" customWidth="1"/>
    <col min="2" max="2" width="23.85546875" style="132" customWidth="1"/>
    <col min="3" max="3" width="20.42578125" style="127" customWidth="1"/>
    <col min="4" max="4" width="18.28515625" style="127" customWidth="1"/>
    <col min="5" max="5" width="12.42578125" style="124" customWidth="1"/>
    <col min="6" max="6" width="78.28515625" style="389" customWidth="1"/>
    <col min="7" max="7" width="12.140625" customWidth="1"/>
    <col min="8" max="8" width="10.85546875" customWidth="1"/>
    <col min="9" max="9" width="9.5703125" customWidth="1"/>
    <col min="10" max="11" width="10.7109375" customWidth="1"/>
    <col min="12" max="12" width="11.140625" customWidth="1"/>
  </cols>
  <sheetData>
    <row r="1" spans="1:11" s="501" customFormat="1" ht="44.25" customHeight="1">
      <c r="A1" s="114"/>
      <c r="B1" s="895" t="s">
        <v>428</v>
      </c>
      <c r="C1" s="895"/>
      <c r="D1" s="895"/>
      <c r="E1" s="895"/>
    </row>
    <row r="2" spans="1:11" s="501" customFormat="1" ht="20.100000000000001" customHeight="1">
      <c r="A2" s="91"/>
      <c r="B2" s="128"/>
      <c r="C2" s="896" t="s">
        <v>1</v>
      </c>
      <c r="D2" s="897"/>
      <c r="E2" s="898"/>
      <c r="F2" s="118" t="s">
        <v>65</v>
      </c>
    </row>
    <row r="3" spans="1:11" ht="20.100000000000001" customHeight="1">
      <c r="A3" s="120"/>
      <c r="B3" s="129" t="s">
        <v>0</v>
      </c>
      <c r="C3" s="123" t="s">
        <v>63</v>
      </c>
      <c r="D3" s="123" t="s">
        <v>81</v>
      </c>
      <c r="E3" s="122" t="s">
        <v>58</v>
      </c>
      <c r="F3" s="496"/>
    </row>
    <row r="4" spans="1:11" ht="39" customHeight="1">
      <c r="A4" s="133">
        <v>1</v>
      </c>
      <c r="B4" s="131" t="s">
        <v>21</v>
      </c>
      <c r="C4" s="125">
        <v>437.47</v>
      </c>
      <c r="D4" s="125">
        <v>300000</v>
      </c>
      <c r="E4" s="115">
        <f>C4*100/D4</f>
        <v>0.14582333333333333</v>
      </c>
      <c r="F4" s="497" t="s">
        <v>430</v>
      </c>
      <c r="K4" t="s">
        <v>66</v>
      </c>
    </row>
    <row r="5" spans="1:11" ht="20.100000000000001" customHeight="1">
      <c r="A5" s="134">
        <v>2</v>
      </c>
      <c r="B5" s="131" t="s">
        <v>22</v>
      </c>
      <c r="C5" s="126">
        <v>960383.85</v>
      </c>
      <c r="D5" s="126">
        <v>650000</v>
      </c>
      <c r="E5" s="502">
        <f t="shared" ref="E5:E44" si="0">C5*100/D5</f>
        <v>147.75136153846154</v>
      </c>
      <c r="F5" s="496"/>
    </row>
    <row r="6" spans="1:11" ht="20.100000000000001" customHeight="1">
      <c r="A6" s="133">
        <v>3</v>
      </c>
      <c r="B6" s="131" t="s">
        <v>23</v>
      </c>
      <c r="C6" s="125">
        <v>580938.53</v>
      </c>
      <c r="D6" s="125">
        <v>600000</v>
      </c>
      <c r="E6" s="502">
        <f t="shared" si="0"/>
        <v>96.823088333333331</v>
      </c>
      <c r="F6" s="496"/>
    </row>
    <row r="7" spans="1:11" ht="81" customHeight="1">
      <c r="A7" s="133">
        <v>4</v>
      </c>
      <c r="B7" s="131" t="s">
        <v>24</v>
      </c>
      <c r="C7" s="125">
        <v>68729.77</v>
      </c>
      <c r="D7" s="125">
        <v>265000</v>
      </c>
      <c r="E7" s="115">
        <f t="shared" si="0"/>
        <v>25.935762264150945</v>
      </c>
      <c r="F7" s="497" t="s">
        <v>356</v>
      </c>
    </row>
    <row r="8" spans="1:11" ht="24.75" customHeight="1">
      <c r="A8" s="133">
        <v>5</v>
      </c>
      <c r="B8" s="131" t="s">
        <v>25</v>
      </c>
      <c r="C8" s="125">
        <v>299091.86</v>
      </c>
      <c r="D8" s="125">
        <v>750000</v>
      </c>
      <c r="E8" s="115">
        <f t="shared" si="0"/>
        <v>39.878914666666667</v>
      </c>
      <c r="F8" s="498" t="s">
        <v>433</v>
      </c>
    </row>
    <row r="9" spans="1:11" ht="20.100000000000001" customHeight="1">
      <c r="A9" s="134">
        <v>6</v>
      </c>
      <c r="B9" s="131" t="s">
        <v>10</v>
      </c>
      <c r="C9" s="125">
        <v>918348.41999999993</v>
      </c>
      <c r="D9" s="125">
        <v>1000000</v>
      </c>
      <c r="E9" s="502">
        <f t="shared" si="0"/>
        <v>91.834841999999995</v>
      </c>
      <c r="F9" s="146"/>
    </row>
    <row r="10" spans="1:11" ht="20.100000000000001" customHeight="1">
      <c r="A10" s="133">
        <v>7</v>
      </c>
      <c r="B10" s="131" t="s">
        <v>11</v>
      </c>
      <c r="C10" s="125">
        <v>1647146.2200000002</v>
      </c>
      <c r="D10" s="125">
        <v>1600000</v>
      </c>
      <c r="E10" s="502">
        <f t="shared" si="0"/>
        <v>102.94663875000002</v>
      </c>
      <c r="F10" s="503"/>
    </row>
    <row r="11" spans="1:11" ht="33.75" customHeight="1">
      <c r="A11" s="133">
        <v>8</v>
      </c>
      <c r="B11" s="131" t="s">
        <v>12</v>
      </c>
      <c r="C11" s="125">
        <v>1444753.67</v>
      </c>
      <c r="D11" s="125">
        <v>700000</v>
      </c>
      <c r="E11" s="502">
        <f t="shared" si="0"/>
        <v>206.39338142857142</v>
      </c>
      <c r="F11" s="497"/>
    </row>
    <row r="12" spans="1:11" ht="20.100000000000001" customHeight="1">
      <c r="A12" s="133">
        <v>9</v>
      </c>
      <c r="B12" s="131" t="s">
        <v>26</v>
      </c>
      <c r="C12" s="125">
        <v>267026.88</v>
      </c>
      <c r="D12" s="125">
        <v>250000</v>
      </c>
      <c r="E12" s="502">
        <f t="shared" si="0"/>
        <v>106.81075199999999</v>
      </c>
      <c r="F12" s="497"/>
    </row>
    <row r="13" spans="1:11" ht="63.75" customHeight="1">
      <c r="A13" s="134">
        <v>10</v>
      </c>
      <c r="B13" s="131" t="s">
        <v>27</v>
      </c>
      <c r="C13" s="125">
        <v>43124.46</v>
      </c>
      <c r="D13" s="125">
        <v>160000</v>
      </c>
      <c r="E13" s="115">
        <f t="shared" si="0"/>
        <v>26.952787499999999</v>
      </c>
      <c r="F13" s="497" t="s">
        <v>434</v>
      </c>
    </row>
    <row r="14" spans="1:11" ht="32.25" customHeight="1">
      <c r="A14" s="133">
        <v>11</v>
      </c>
      <c r="B14" s="131" t="s">
        <v>13</v>
      </c>
      <c r="C14" s="125">
        <v>841989.76</v>
      </c>
      <c r="D14" s="125">
        <v>300000</v>
      </c>
      <c r="E14" s="502">
        <f t="shared" si="0"/>
        <v>280.66325333333333</v>
      </c>
      <c r="F14" s="503"/>
    </row>
    <row r="15" spans="1:11" ht="48.75" customHeight="1">
      <c r="A15" s="133">
        <v>12</v>
      </c>
      <c r="B15" s="131" t="s">
        <v>28</v>
      </c>
      <c r="C15" s="126">
        <v>156451.51</v>
      </c>
      <c r="D15" s="126">
        <v>250000</v>
      </c>
      <c r="E15" s="115">
        <f t="shared" si="0"/>
        <v>62.580604000000001</v>
      </c>
      <c r="F15" s="503" t="s">
        <v>357</v>
      </c>
    </row>
    <row r="16" spans="1:11" ht="20.100000000000001" customHeight="1">
      <c r="A16" s="133">
        <v>13</v>
      </c>
      <c r="B16" s="131" t="s">
        <v>29</v>
      </c>
      <c r="C16" s="125">
        <v>580537.42000000004</v>
      </c>
      <c r="D16" s="125">
        <v>420000</v>
      </c>
      <c r="E16" s="502">
        <f t="shared" si="0"/>
        <v>138.22319523809526</v>
      </c>
      <c r="F16" s="498"/>
    </row>
    <row r="17" spans="1:6" ht="20.100000000000001" customHeight="1">
      <c r="A17" s="134">
        <v>14</v>
      </c>
      <c r="B17" s="131" t="s">
        <v>30</v>
      </c>
      <c r="C17" s="125">
        <v>896388.35000000009</v>
      </c>
      <c r="D17" s="125">
        <v>800000</v>
      </c>
      <c r="E17" s="502">
        <f t="shared" si="0"/>
        <v>112.04854375000002</v>
      </c>
      <c r="F17" s="503"/>
    </row>
    <row r="18" spans="1:6" ht="31.5" customHeight="1">
      <c r="A18" s="133">
        <v>15</v>
      </c>
      <c r="B18" s="131" t="s">
        <v>14</v>
      </c>
      <c r="C18" s="125">
        <v>2088532.98</v>
      </c>
      <c r="D18" s="125">
        <v>700000</v>
      </c>
      <c r="E18" s="502">
        <f t="shared" si="0"/>
        <v>298.36185428571429</v>
      </c>
      <c r="F18" s="497"/>
    </row>
    <row r="19" spans="1:6" ht="20.100000000000001" customHeight="1">
      <c r="A19" s="133">
        <v>16</v>
      </c>
      <c r="B19" s="131" t="s">
        <v>31</v>
      </c>
      <c r="C19" s="126">
        <v>444801.8</v>
      </c>
      <c r="D19" s="126">
        <v>480000</v>
      </c>
      <c r="E19" s="502">
        <f t="shared" si="0"/>
        <v>92.667041666666663</v>
      </c>
      <c r="F19" s="498"/>
    </row>
    <row r="20" spans="1:6" ht="20.100000000000001" customHeight="1">
      <c r="A20" s="133">
        <v>17</v>
      </c>
      <c r="B20" s="148" t="s">
        <v>46</v>
      </c>
      <c r="C20" s="125">
        <v>74877.02</v>
      </c>
      <c r="D20" s="125">
        <v>50000</v>
      </c>
      <c r="E20" s="502">
        <f t="shared" si="0"/>
        <v>149.75404</v>
      </c>
      <c r="F20" s="146"/>
    </row>
    <row r="21" spans="1:6" ht="20.100000000000001" customHeight="1">
      <c r="A21" s="134">
        <v>18</v>
      </c>
      <c r="B21" s="131" t="s">
        <v>32</v>
      </c>
      <c r="C21" s="125">
        <v>530466.81999999995</v>
      </c>
      <c r="D21" s="125">
        <v>300000</v>
      </c>
      <c r="E21" s="502">
        <f t="shared" si="0"/>
        <v>176.8222733333333</v>
      </c>
      <c r="F21" s="497" t="s">
        <v>437</v>
      </c>
    </row>
    <row r="22" spans="1:6" ht="23.25" customHeight="1">
      <c r="A22" s="133">
        <v>19</v>
      </c>
      <c r="B22" s="131" t="s">
        <v>16</v>
      </c>
      <c r="C22" s="125">
        <v>1082737.7</v>
      </c>
      <c r="D22" s="125">
        <v>1200000</v>
      </c>
      <c r="E22" s="502">
        <f t="shared" si="0"/>
        <v>90.228141666666673</v>
      </c>
      <c r="F22" s="498"/>
    </row>
    <row r="23" spans="1:6" ht="25.5" customHeight="1">
      <c r="A23" s="133">
        <v>20</v>
      </c>
      <c r="B23" s="131" t="s">
        <v>15</v>
      </c>
      <c r="C23" s="125">
        <v>441751.64</v>
      </c>
      <c r="D23" s="125">
        <v>500000</v>
      </c>
      <c r="E23" s="115">
        <f t="shared" si="0"/>
        <v>88.350328000000005</v>
      </c>
      <c r="F23" s="499" t="s">
        <v>439</v>
      </c>
    </row>
    <row r="24" spans="1:6" ht="31.5" customHeight="1">
      <c r="A24" s="133">
        <v>21</v>
      </c>
      <c r="B24" s="131" t="s">
        <v>33</v>
      </c>
      <c r="C24" s="125">
        <v>0</v>
      </c>
      <c r="D24" s="125">
        <v>200000</v>
      </c>
      <c r="E24" s="115">
        <f t="shared" si="0"/>
        <v>0</v>
      </c>
      <c r="F24" s="497" t="s">
        <v>431</v>
      </c>
    </row>
    <row r="25" spans="1:6" ht="45" customHeight="1">
      <c r="A25" s="134">
        <v>22</v>
      </c>
      <c r="B25" s="131" t="s">
        <v>34</v>
      </c>
      <c r="C25" s="126">
        <v>130343.82</v>
      </c>
      <c r="D25" s="126">
        <v>200000</v>
      </c>
      <c r="E25" s="115">
        <f t="shared" si="0"/>
        <v>65.171909999999997</v>
      </c>
      <c r="F25" s="497" t="s">
        <v>438</v>
      </c>
    </row>
    <row r="26" spans="1:6" ht="20.100000000000001" customHeight="1">
      <c r="A26" s="133">
        <v>23</v>
      </c>
      <c r="B26" s="131" t="s">
        <v>17</v>
      </c>
      <c r="C26" s="125">
        <v>972312.92</v>
      </c>
      <c r="D26" s="125">
        <v>700000</v>
      </c>
      <c r="E26" s="502">
        <f t="shared" si="0"/>
        <v>138.90184571428571</v>
      </c>
      <c r="F26" s="504"/>
    </row>
    <row r="27" spans="1:6" ht="20.100000000000001" customHeight="1">
      <c r="A27" s="133">
        <v>24</v>
      </c>
      <c r="B27" s="130" t="s">
        <v>60</v>
      </c>
      <c r="C27" s="125">
        <v>627723.71</v>
      </c>
      <c r="D27" s="125">
        <v>400000</v>
      </c>
      <c r="E27" s="502">
        <f t="shared" si="0"/>
        <v>156.9309275</v>
      </c>
      <c r="F27" s="503"/>
    </row>
    <row r="28" spans="1:6" ht="20.100000000000001" customHeight="1">
      <c r="A28" s="133">
        <v>25</v>
      </c>
      <c r="B28" s="130" t="s">
        <v>61</v>
      </c>
      <c r="C28" s="125">
        <v>990157.02</v>
      </c>
      <c r="D28" s="125">
        <v>1200000</v>
      </c>
      <c r="E28" s="115">
        <f t="shared" si="0"/>
        <v>82.513085000000004</v>
      </c>
      <c r="F28" s="146" t="s">
        <v>435</v>
      </c>
    </row>
    <row r="29" spans="1:6" ht="21" customHeight="1">
      <c r="A29" s="134">
        <v>26</v>
      </c>
      <c r="B29" s="131" t="s">
        <v>35</v>
      </c>
      <c r="C29" s="125">
        <v>1235508.1700000002</v>
      </c>
      <c r="D29" s="125">
        <v>1100000</v>
      </c>
      <c r="E29" s="502">
        <f t="shared" si="0"/>
        <v>112.31892454545456</v>
      </c>
      <c r="F29" s="543"/>
    </row>
    <row r="30" spans="1:6" ht="20.100000000000001" customHeight="1">
      <c r="A30" s="133">
        <v>27</v>
      </c>
      <c r="B30" s="149" t="s">
        <v>18</v>
      </c>
      <c r="C30" s="125">
        <v>184259.49</v>
      </c>
      <c r="D30" s="125">
        <v>160000</v>
      </c>
      <c r="E30" s="502">
        <f t="shared" si="0"/>
        <v>115.16218125</v>
      </c>
      <c r="F30" s="503"/>
    </row>
    <row r="31" spans="1:6" ht="33" customHeight="1">
      <c r="A31" s="133">
        <v>28</v>
      </c>
      <c r="B31" s="131" t="s">
        <v>37</v>
      </c>
      <c r="C31" s="125">
        <v>631.65</v>
      </c>
      <c r="D31" s="125">
        <v>850000</v>
      </c>
      <c r="E31" s="115">
        <f t="shared" si="0"/>
        <v>7.4311764705882355E-2</v>
      </c>
      <c r="F31" s="497" t="s">
        <v>432</v>
      </c>
    </row>
    <row r="32" spans="1:6" ht="20.100000000000001" customHeight="1">
      <c r="A32" s="133">
        <v>29</v>
      </c>
      <c r="B32" s="130" t="s">
        <v>62</v>
      </c>
      <c r="C32" s="125">
        <v>630474.0199999999</v>
      </c>
      <c r="D32" s="125">
        <v>500000</v>
      </c>
      <c r="E32" s="502">
        <f t="shared" si="0"/>
        <v>126.09480399999998</v>
      </c>
      <c r="F32" s="500"/>
    </row>
    <row r="33" spans="1:8" ht="20.100000000000001" customHeight="1">
      <c r="A33" s="134">
        <v>30</v>
      </c>
      <c r="B33" s="131" t="s">
        <v>38</v>
      </c>
      <c r="C33" s="125">
        <v>345163.13</v>
      </c>
      <c r="D33" s="125">
        <v>350000</v>
      </c>
      <c r="E33" s="502">
        <f t="shared" si="0"/>
        <v>98.618037142857148</v>
      </c>
      <c r="F33" s="503"/>
    </row>
    <row r="34" spans="1:8" ht="20.25" customHeight="1">
      <c r="A34" s="133">
        <v>31</v>
      </c>
      <c r="B34" s="131" t="s">
        <v>36</v>
      </c>
      <c r="C34" s="125">
        <v>1538116.51</v>
      </c>
      <c r="D34" s="125">
        <v>1600000</v>
      </c>
      <c r="E34" s="502">
        <f t="shared" si="0"/>
        <v>96.132281875000004</v>
      </c>
      <c r="F34" s="498"/>
    </row>
    <row r="35" spans="1:8" ht="20.100000000000001" customHeight="1">
      <c r="A35" s="133">
        <v>32</v>
      </c>
      <c r="B35" s="148" t="s">
        <v>45</v>
      </c>
      <c r="C35" s="125">
        <v>1332528.03</v>
      </c>
      <c r="D35" s="125">
        <v>1200000</v>
      </c>
      <c r="E35" s="502">
        <f>C35*100/D35</f>
        <v>111.0440025</v>
      </c>
      <c r="F35" s="499" t="s">
        <v>69</v>
      </c>
    </row>
    <row r="36" spans="1:8" ht="19.5" customHeight="1">
      <c r="A36" s="133">
        <v>33</v>
      </c>
      <c r="B36" s="131" t="s">
        <v>39</v>
      </c>
      <c r="C36" s="125">
        <v>648708.22000000009</v>
      </c>
      <c r="D36" s="125">
        <v>600000</v>
      </c>
      <c r="E36" s="502">
        <f t="shared" si="0"/>
        <v>108.11803666666668</v>
      </c>
      <c r="F36" s="500"/>
    </row>
    <row r="37" spans="1:8" ht="20.100000000000001" customHeight="1">
      <c r="A37" s="134">
        <v>34</v>
      </c>
      <c r="B37" s="131" t="s">
        <v>40</v>
      </c>
      <c r="C37" s="125">
        <v>195484.62000000002</v>
      </c>
      <c r="D37" s="125">
        <v>250000</v>
      </c>
      <c r="E37" s="115">
        <f t="shared" si="0"/>
        <v>78.193848000000017</v>
      </c>
      <c r="F37" s="499" t="s">
        <v>436</v>
      </c>
    </row>
    <row r="38" spans="1:8" ht="20.100000000000001" customHeight="1">
      <c r="A38" s="133">
        <v>35</v>
      </c>
      <c r="B38" s="149" t="s">
        <v>19</v>
      </c>
      <c r="C38" s="125">
        <v>1067971.8900000001</v>
      </c>
      <c r="D38" s="125">
        <v>500000</v>
      </c>
      <c r="E38" s="502">
        <f t="shared" si="0"/>
        <v>213.59437800000003</v>
      </c>
      <c r="F38" s="503"/>
    </row>
    <row r="39" spans="1:8" ht="19.5" customHeight="1">
      <c r="A39" s="133">
        <v>36</v>
      </c>
      <c r="B39" s="149" t="s">
        <v>20</v>
      </c>
      <c r="C39" s="125">
        <v>1118623.1199999999</v>
      </c>
      <c r="D39" s="125">
        <v>400000</v>
      </c>
      <c r="E39" s="502">
        <f t="shared" si="0"/>
        <v>279.65577999999994</v>
      </c>
      <c r="F39" s="497"/>
    </row>
    <row r="40" spans="1:8" ht="20.100000000000001" customHeight="1">
      <c r="A40" s="133">
        <v>37</v>
      </c>
      <c r="B40" s="131" t="s">
        <v>41</v>
      </c>
      <c r="C40" s="125">
        <v>943532.19000000006</v>
      </c>
      <c r="D40" s="125">
        <v>700000</v>
      </c>
      <c r="E40" s="502">
        <f t="shared" si="0"/>
        <v>134.79031285714285</v>
      </c>
      <c r="F40" s="503"/>
      <c r="H40">
        <f>H23</f>
        <v>0</v>
      </c>
    </row>
    <row r="41" spans="1:8" ht="20.100000000000001" customHeight="1">
      <c r="A41" s="134">
        <v>38</v>
      </c>
      <c r="B41" s="131" t="s">
        <v>42</v>
      </c>
      <c r="C41" s="125">
        <v>436886.26</v>
      </c>
      <c r="D41" s="125">
        <v>650000</v>
      </c>
      <c r="E41" s="115">
        <f t="shared" si="0"/>
        <v>67.213270769230775</v>
      </c>
      <c r="F41" s="499" t="s">
        <v>436</v>
      </c>
    </row>
    <row r="42" spans="1:8" ht="20.100000000000001" customHeight="1">
      <c r="A42" s="133">
        <v>39</v>
      </c>
      <c r="B42" s="130" t="s">
        <v>67</v>
      </c>
      <c r="C42" s="125">
        <v>412382.97000000003</v>
      </c>
      <c r="D42" s="125">
        <v>400000</v>
      </c>
      <c r="E42" s="502">
        <f t="shared" si="0"/>
        <v>103.0957425</v>
      </c>
      <c r="F42" s="503"/>
    </row>
    <row r="43" spans="1:8" ht="20.100000000000001" customHeight="1">
      <c r="A43" s="133">
        <v>40</v>
      </c>
      <c r="B43" s="131" t="s">
        <v>44</v>
      </c>
      <c r="C43" s="125">
        <v>602686.35</v>
      </c>
      <c r="D43" s="125">
        <v>600000</v>
      </c>
      <c r="E43" s="502">
        <f t="shared" si="0"/>
        <v>100.44772500000001</v>
      </c>
      <c r="F43" s="499"/>
    </row>
    <row r="44" spans="1:8" s="86" customFormat="1" ht="20.100000000000001" customHeight="1">
      <c r="A44" s="91"/>
      <c r="B44" s="541" t="s">
        <v>161</v>
      </c>
      <c r="C44" s="502">
        <f>SUM(C4:C43)</f>
        <v>26782010.220000006</v>
      </c>
      <c r="D44" s="502">
        <f>SUM(D4:D43)</f>
        <v>23835000</v>
      </c>
      <c r="E44" s="502">
        <f t="shared" si="0"/>
        <v>112.36421321585905</v>
      </c>
      <c r="F44" s="109"/>
    </row>
    <row r="45" spans="1:8" s="501" customFormat="1" ht="20.100000000000001" customHeight="1">
      <c r="A45" s="91"/>
      <c r="B45" s="542" t="s">
        <v>429</v>
      </c>
      <c r="C45" s="113"/>
      <c r="D45" s="119">
        <f>C44-D44</f>
        <v>2947010.2200000063</v>
      </c>
      <c r="E45" s="113"/>
      <c r="F45" s="109"/>
    </row>
    <row r="46" spans="1:8" ht="20.100000000000001" customHeight="1">
      <c r="A46" s="111"/>
    </row>
  </sheetData>
  <mergeCells count="2">
    <mergeCell ref="B1:E1"/>
    <mergeCell ref="C2:E2"/>
  </mergeCells>
  <pageMargins left="0.59055118110236227" right="0" top="0" bottom="0" header="0.31496062992125984" footer="0.31496062992125984"/>
  <pageSetup paperSize="9" scale="9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6"/>
  <sheetViews>
    <sheetView zoomScale="85" zoomScaleNormal="85" workbookViewId="0">
      <selection activeCell="F41" sqref="F41"/>
    </sheetView>
  </sheetViews>
  <sheetFormatPr defaultRowHeight="20.100000000000001" customHeight="1"/>
  <cols>
    <col min="1" max="1" width="6.85546875" style="45" customWidth="1"/>
    <col min="2" max="2" width="23.85546875" style="132" customWidth="1"/>
    <col min="3" max="3" width="20.42578125" style="127" customWidth="1"/>
    <col min="4" max="4" width="18.28515625" style="127" customWidth="1"/>
    <col min="5" max="5" width="12.42578125" style="124" customWidth="1"/>
    <col min="6" max="6" width="78.28515625" style="389" customWidth="1"/>
    <col min="7" max="7" width="13.85546875" customWidth="1"/>
    <col min="8" max="8" width="10.5703125" customWidth="1"/>
    <col min="9" max="9" width="9.5703125" customWidth="1"/>
    <col min="10" max="11" width="10.7109375" customWidth="1"/>
    <col min="12" max="12" width="11.140625" customWidth="1"/>
  </cols>
  <sheetData>
    <row r="1" spans="1:11" s="501" customFormat="1" ht="54.75" customHeight="1">
      <c r="A1" s="114"/>
      <c r="B1" s="895" t="s">
        <v>444</v>
      </c>
      <c r="C1" s="895"/>
      <c r="D1" s="895"/>
      <c r="E1" s="895"/>
    </row>
    <row r="2" spans="1:11" s="501" customFormat="1" ht="20.100000000000001" customHeight="1">
      <c r="A2" s="91"/>
      <c r="B2" s="128"/>
      <c r="C2" s="896" t="s">
        <v>53</v>
      </c>
      <c r="D2" s="897"/>
      <c r="E2" s="898"/>
      <c r="F2" s="118" t="s">
        <v>65</v>
      </c>
    </row>
    <row r="3" spans="1:11" ht="20.100000000000001" customHeight="1">
      <c r="A3" s="120"/>
      <c r="B3" s="129" t="s">
        <v>0</v>
      </c>
      <c r="C3" s="123" t="s">
        <v>63</v>
      </c>
      <c r="D3" s="123" t="s">
        <v>81</v>
      </c>
      <c r="E3" s="122" t="s">
        <v>58</v>
      </c>
      <c r="F3" s="496"/>
    </row>
    <row r="4" spans="1:11" ht="20.100000000000001" customHeight="1">
      <c r="A4" s="133">
        <v>1</v>
      </c>
      <c r="B4" s="131" t="s">
        <v>21</v>
      </c>
      <c r="C4" s="125">
        <v>656852.28</v>
      </c>
      <c r="D4" s="125">
        <v>510000</v>
      </c>
      <c r="E4" s="502">
        <f>C4*100/D4</f>
        <v>128.79456470588235</v>
      </c>
      <c r="F4" s="497"/>
      <c r="K4" t="s">
        <v>66</v>
      </c>
    </row>
    <row r="5" spans="1:11" ht="20.100000000000001" customHeight="1">
      <c r="A5" s="134">
        <v>2</v>
      </c>
      <c r="B5" s="131" t="s">
        <v>22</v>
      </c>
      <c r="C5" s="126">
        <v>1711993.49</v>
      </c>
      <c r="D5" s="126">
        <v>1300000</v>
      </c>
      <c r="E5" s="502">
        <f t="shared" ref="E5:E44" si="0">C5*100/D5</f>
        <v>131.69180692307691</v>
      </c>
      <c r="F5" s="496"/>
    </row>
    <row r="6" spans="1:11" ht="20.100000000000001" customHeight="1">
      <c r="A6" s="133">
        <v>3</v>
      </c>
      <c r="B6" s="131" t="s">
        <v>23</v>
      </c>
      <c r="C6" s="125">
        <v>1334319.9100000001</v>
      </c>
      <c r="D6" s="125">
        <v>1125000</v>
      </c>
      <c r="E6" s="502">
        <f t="shared" si="0"/>
        <v>118.60621422222223</v>
      </c>
      <c r="F6" s="496"/>
    </row>
    <row r="7" spans="1:11" ht="20.100000000000001" customHeight="1">
      <c r="A7" s="133">
        <v>4</v>
      </c>
      <c r="B7" s="131" t="s">
        <v>24</v>
      </c>
      <c r="C7" s="125">
        <v>460231.13000000006</v>
      </c>
      <c r="D7" s="125">
        <v>535000</v>
      </c>
      <c r="E7" s="115">
        <f t="shared" si="0"/>
        <v>86.024510280373846</v>
      </c>
      <c r="F7" s="497" t="s">
        <v>452</v>
      </c>
    </row>
    <row r="8" spans="1:11" ht="20.100000000000001" customHeight="1">
      <c r="A8" s="133">
        <v>5</v>
      </c>
      <c r="B8" s="131" t="s">
        <v>25</v>
      </c>
      <c r="C8" s="125">
        <v>618004.08000000007</v>
      </c>
      <c r="D8" s="125">
        <v>1500000</v>
      </c>
      <c r="E8" s="115">
        <f t="shared" si="0"/>
        <v>41.200272000000005</v>
      </c>
      <c r="F8" s="498" t="s">
        <v>433</v>
      </c>
    </row>
    <row r="9" spans="1:11" ht="20.100000000000001" customHeight="1">
      <c r="A9" s="134">
        <v>6</v>
      </c>
      <c r="B9" s="131" t="s">
        <v>10</v>
      </c>
      <c r="C9" s="125">
        <v>2093576.7199999997</v>
      </c>
      <c r="D9" s="125">
        <v>1800000</v>
      </c>
      <c r="E9" s="502">
        <f t="shared" si="0"/>
        <v>116.30981777777777</v>
      </c>
      <c r="F9" s="146"/>
    </row>
    <row r="10" spans="1:11" ht="31.5" customHeight="1">
      <c r="A10" s="133">
        <v>7</v>
      </c>
      <c r="B10" s="131" t="s">
        <v>11</v>
      </c>
      <c r="C10" s="125">
        <v>4487555.5200000005</v>
      </c>
      <c r="D10" s="125">
        <v>3200000</v>
      </c>
      <c r="E10" s="502">
        <f t="shared" si="0"/>
        <v>140.23611000000002</v>
      </c>
      <c r="F10" s="497" t="s">
        <v>445</v>
      </c>
    </row>
    <row r="11" spans="1:11" ht="38.25" customHeight="1">
      <c r="A11" s="133">
        <v>8</v>
      </c>
      <c r="B11" s="131" t="s">
        <v>12</v>
      </c>
      <c r="C11" s="125">
        <v>2751623.54</v>
      </c>
      <c r="D11" s="125">
        <v>1250000</v>
      </c>
      <c r="E11" s="502">
        <f t="shared" si="0"/>
        <v>220.12988319999999</v>
      </c>
      <c r="F11" s="497" t="s">
        <v>445</v>
      </c>
    </row>
    <row r="12" spans="1:11" ht="30.75" customHeight="1">
      <c r="A12" s="133">
        <v>9</v>
      </c>
      <c r="B12" s="131" t="s">
        <v>26</v>
      </c>
      <c r="C12" s="125">
        <v>774826</v>
      </c>
      <c r="D12" s="125">
        <v>450000</v>
      </c>
      <c r="E12" s="502">
        <f t="shared" si="0"/>
        <v>172.18355555555556</v>
      </c>
      <c r="F12" s="497" t="s">
        <v>445</v>
      </c>
    </row>
    <row r="13" spans="1:11" ht="22.5" customHeight="1">
      <c r="A13" s="134">
        <v>10</v>
      </c>
      <c r="B13" s="131" t="s">
        <v>27</v>
      </c>
      <c r="C13" s="125">
        <v>250785.84</v>
      </c>
      <c r="D13" s="125">
        <v>280000</v>
      </c>
      <c r="E13" s="115">
        <f t="shared" si="0"/>
        <v>89.566371428571429</v>
      </c>
      <c r="F13" s="497" t="s">
        <v>449</v>
      </c>
    </row>
    <row r="14" spans="1:11" ht="30.75" customHeight="1">
      <c r="A14" s="133">
        <v>11</v>
      </c>
      <c r="B14" s="131" t="s">
        <v>13</v>
      </c>
      <c r="C14" s="125">
        <v>1532014.7200000002</v>
      </c>
      <c r="D14" s="125">
        <v>800000</v>
      </c>
      <c r="E14" s="502">
        <f t="shared" si="0"/>
        <v>191.50184000000004</v>
      </c>
      <c r="F14" s="503" t="s">
        <v>446</v>
      </c>
    </row>
    <row r="15" spans="1:11" ht="20.25" customHeight="1">
      <c r="A15" s="133">
        <v>12</v>
      </c>
      <c r="B15" s="131" t="s">
        <v>28</v>
      </c>
      <c r="C15" s="126">
        <v>473479.03</v>
      </c>
      <c r="D15" s="126">
        <v>450000</v>
      </c>
      <c r="E15" s="502">
        <f t="shared" si="0"/>
        <v>105.21756222222223</v>
      </c>
      <c r="F15" s="503"/>
    </row>
    <row r="16" spans="1:11" ht="23.25" customHeight="1">
      <c r="A16" s="133">
        <v>13</v>
      </c>
      <c r="B16" s="131" t="s">
        <v>29</v>
      </c>
      <c r="C16" s="125">
        <v>743712.38000000012</v>
      </c>
      <c r="D16" s="125">
        <v>930000</v>
      </c>
      <c r="E16" s="115">
        <f t="shared" si="0"/>
        <v>79.969073118279582</v>
      </c>
      <c r="F16" s="497" t="s">
        <v>452</v>
      </c>
    </row>
    <row r="17" spans="1:6" ht="37.5" customHeight="1">
      <c r="A17" s="134">
        <v>14</v>
      </c>
      <c r="B17" s="131" t="s">
        <v>30</v>
      </c>
      <c r="C17" s="125">
        <v>3095168.3800000004</v>
      </c>
      <c r="D17" s="125">
        <v>1600000</v>
      </c>
      <c r="E17" s="502">
        <f t="shared" si="0"/>
        <v>193.44802375000003</v>
      </c>
      <c r="F17" s="497" t="s">
        <v>445</v>
      </c>
    </row>
    <row r="18" spans="1:6" ht="42.75" customHeight="1">
      <c r="A18" s="133">
        <v>15</v>
      </c>
      <c r="B18" s="131" t="s">
        <v>14</v>
      </c>
      <c r="C18" s="125">
        <v>4803675.91</v>
      </c>
      <c r="D18" s="125">
        <v>1400000</v>
      </c>
      <c r="E18" s="502">
        <f t="shared" si="0"/>
        <v>343.11970785714288</v>
      </c>
      <c r="F18" s="497" t="s">
        <v>447</v>
      </c>
    </row>
    <row r="19" spans="1:6" ht="20.100000000000001" customHeight="1">
      <c r="A19" s="133">
        <v>16</v>
      </c>
      <c r="B19" s="131" t="s">
        <v>31</v>
      </c>
      <c r="C19" s="126">
        <v>1101459.01</v>
      </c>
      <c r="D19" s="126">
        <v>900000</v>
      </c>
      <c r="E19" s="502">
        <f t="shared" si="0"/>
        <v>122.38433444444445</v>
      </c>
      <c r="F19" s="498"/>
    </row>
    <row r="20" spans="1:6" ht="20.100000000000001" customHeight="1">
      <c r="A20" s="133">
        <v>17</v>
      </c>
      <c r="B20" s="148" t="s">
        <v>46</v>
      </c>
      <c r="C20" s="125">
        <v>90210.950000000012</v>
      </c>
      <c r="D20" s="125">
        <v>80000</v>
      </c>
      <c r="E20" s="502">
        <f t="shared" si="0"/>
        <v>112.76368750000002</v>
      </c>
      <c r="F20" s="146"/>
    </row>
    <row r="21" spans="1:6" ht="33.75" customHeight="1">
      <c r="A21" s="134">
        <v>18</v>
      </c>
      <c r="B21" s="131" t="s">
        <v>32</v>
      </c>
      <c r="C21" s="125">
        <v>962612.36</v>
      </c>
      <c r="D21" s="125">
        <v>600000</v>
      </c>
      <c r="E21" s="502">
        <f t="shared" si="0"/>
        <v>160.43539333333334</v>
      </c>
      <c r="F21" s="497" t="s">
        <v>445</v>
      </c>
    </row>
    <row r="22" spans="1:6" ht="20.100000000000001" customHeight="1">
      <c r="A22" s="133">
        <v>19</v>
      </c>
      <c r="B22" s="131" t="s">
        <v>16</v>
      </c>
      <c r="C22" s="125">
        <v>2182991.5099999998</v>
      </c>
      <c r="D22" s="125">
        <v>2400000</v>
      </c>
      <c r="E22" s="115">
        <f t="shared" si="0"/>
        <v>90.957979583333326</v>
      </c>
      <c r="F22" s="497" t="s">
        <v>452</v>
      </c>
    </row>
    <row r="23" spans="1:6" ht="20.100000000000001" customHeight="1">
      <c r="A23" s="133">
        <v>20</v>
      </c>
      <c r="B23" s="131" t="s">
        <v>15</v>
      </c>
      <c r="C23" s="125">
        <v>616584.87000000011</v>
      </c>
      <c r="D23" s="125">
        <v>1100000</v>
      </c>
      <c r="E23" s="115">
        <f t="shared" si="0"/>
        <v>56.053170000000016</v>
      </c>
      <c r="F23" s="497" t="s">
        <v>451</v>
      </c>
    </row>
    <row r="24" spans="1:6" ht="33.75" customHeight="1">
      <c r="A24" s="133">
        <v>21</v>
      </c>
      <c r="B24" s="131" t="s">
        <v>33</v>
      </c>
      <c r="C24" s="125">
        <v>486599.43</v>
      </c>
      <c r="D24" s="125">
        <v>250000</v>
      </c>
      <c r="E24" s="502">
        <f t="shared" si="0"/>
        <v>194.63977199999999</v>
      </c>
      <c r="F24" s="497" t="s">
        <v>445</v>
      </c>
    </row>
    <row r="25" spans="1:6" ht="34.5" customHeight="1">
      <c r="A25" s="134">
        <v>22</v>
      </c>
      <c r="B25" s="131" t="s">
        <v>34</v>
      </c>
      <c r="C25" s="126">
        <v>218919.96000000002</v>
      </c>
      <c r="D25" s="126">
        <v>440000</v>
      </c>
      <c r="E25" s="115">
        <f t="shared" si="0"/>
        <v>49.754536363636369</v>
      </c>
      <c r="F25" s="497" t="s">
        <v>448</v>
      </c>
    </row>
    <row r="26" spans="1:6" ht="20.100000000000001" customHeight="1">
      <c r="A26" s="133">
        <v>23</v>
      </c>
      <c r="B26" s="131" t="s">
        <v>17</v>
      </c>
      <c r="C26" s="125">
        <v>1870393.9</v>
      </c>
      <c r="D26" s="125">
        <v>1300000</v>
      </c>
      <c r="E26" s="502">
        <f t="shared" si="0"/>
        <v>143.87645384615385</v>
      </c>
      <c r="F26" s="504"/>
    </row>
    <row r="27" spans="1:6" ht="35.25" customHeight="1">
      <c r="A27" s="133">
        <v>24</v>
      </c>
      <c r="B27" s="130" t="s">
        <v>60</v>
      </c>
      <c r="C27" s="125">
        <v>1281963.6299999999</v>
      </c>
      <c r="D27" s="125">
        <v>800000</v>
      </c>
      <c r="E27" s="502">
        <f t="shared" si="0"/>
        <v>160.24545374999997</v>
      </c>
      <c r="F27" s="497" t="s">
        <v>445</v>
      </c>
    </row>
    <row r="28" spans="1:6" ht="20.100000000000001" customHeight="1">
      <c r="A28" s="133">
        <v>25</v>
      </c>
      <c r="B28" s="130" t="s">
        <v>61</v>
      </c>
      <c r="C28" s="125">
        <v>2654014.56</v>
      </c>
      <c r="D28" s="125">
        <v>2400000</v>
      </c>
      <c r="E28" s="502">
        <f t="shared" si="0"/>
        <v>110.58394</v>
      </c>
      <c r="F28" s="146" t="s">
        <v>435</v>
      </c>
    </row>
    <row r="29" spans="1:6" ht="33" customHeight="1">
      <c r="A29" s="134">
        <v>26</v>
      </c>
      <c r="B29" s="131" t="s">
        <v>35</v>
      </c>
      <c r="C29" s="125">
        <v>1930385.1700000002</v>
      </c>
      <c r="D29" s="125">
        <v>2300000</v>
      </c>
      <c r="E29" s="115">
        <f t="shared" si="0"/>
        <v>83.929790000000011</v>
      </c>
      <c r="F29" s="497" t="s">
        <v>450</v>
      </c>
    </row>
    <row r="30" spans="1:6" ht="20.100000000000001" customHeight="1">
      <c r="A30" s="133">
        <v>27</v>
      </c>
      <c r="B30" s="149" t="s">
        <v>18</v>
      </c>
      <c r="C30" s="125">
        <v>379689.13</v>
      </c>
      <c r="D30" s="125">
        <v>290000</v>
      </c>
      <c r="E30" s="502">
        <f t="shared" si="0"/>
        <v>130.92728620689655</v>
      </c>
      <c r="F30" s="503"/>
    </row>
    <row r="31" spans="1:6" ht="18.75" customHeight="1">
      <c r="A31" s="133">
        <v>28</v>
      </c>
      <c r="B31" s="131" t="s">
        <v>37</v>
      </c>
      <c r="C31" s="125">
        <v>1786642.7699999998</v>
      </c>
      <c r="D31" s="125">
        <v>1700000</v>
      </c>
      <c r="E31" s="502">
        <f t="shared" si="0"/>
        <v>105.09663352941175</v>
      </c>
      <c r="F31" s="497"/>
    </row>
    <row r="32" spans="1:6" ht="20.100000000000001" customHeight="1">
      <c r="A32" s="133">
        <v>29</v>
      </c>
      <c r="B32" s="130" t="s">
        <v>62</v>
      </c>
      <c r="C32" s="125">
        <v>1309859.02</v>
      </c>
      <c r="D32" s="125">
        <v>1050000</v>
      </c>
      <c r="E32" s="502">
        <f t="shared" si="0"/>
        <v>124.7484780952381</v>
      </c>
      <c r="F32" s="500"/>
    </row>
    <row r="33" spans="1:8" ht="20.100000000000001" customHeight="1">
      <c r="A33" s="134">
        <v>30</v>
      </c>
      <c r="B33" s="131" t="s">
        <v>38</v>
      </c>
      <c r="C33" s="125">
        <v>901407.07</v>
      </c>
      <c r="D33" s="125">
        <v>700000</v>
      </c>
      <c r="E33" s="502">
        <f t="shared" si="0"/>
        <v>128.77243857142858</v>
      </c>
      <c r="F33" s="503"/>
    </row>
    <row r="34" spans="1:8" ht="20.100000000000001" customHeight="1">
      <c r="A34" s="133">
        <v>31</v>
      </c>
      <c r="B34" s="131" t="s">
        <v>36</v>
      </c>
      <c r="C34" s="125">
        <v>3090280.6399999997</v>
      </c>
      <c r="D34" s="125">
        <v>2800000</v>
      </c>
      <c r="E34" s="502">
        <f t="shared" si="0"/>
        <v>110.36716571428569</v>
      </c>
      <c r="F34" s="498"/>
    </row>
    <row r="35" spans="1:8" ht="20.100000000000001" customHeight="1">
      <c r="A35" s="133">
        <v>32</v>
      </c>
      <c r="B35" s="148" t="s">
        <v>45</v>
      </c>
      <c r="C35" s="125">
        <v>2794543.02</v>
      </c>
      <c r="D35" s="125">
        <v>2400000</v>
      </c>
      <c r="E35" s="502">
        <f t="shared" si="0"/>
        <v>116.43929249999999</v>
      </c>
      <c r="F35" s="499" t="s">
        <v>69</v>
      </c>
    </row>
    <row r="36" spans="1:8" ht="20.100000000000001" customHeight="1">
      <c r="A36" s="133">
        <v>33</v>
      </c>
      <c r="B36" s="131" t="s">
        <v>39</v>
      </c>
      <c r="C36" s="125">
        <v>1515036.0300000003</v>
      </c>
      <c r="D36" s="125">
        <v>1100000</v>
      </c>
      <c r="E36" s="502">
        <f t="shared" si="0"/>
        <v>137.73054818181822</v>
      </c>
      <c r="F36" s="500"/>
    </row>
    <row r="37" spans="1:8" ht="21.75" customHeight="1">
      <c r="A37" s="134">
        <v>34</v>
      </c>
      <c r="B37" s="131" t="s">
        <v>40</v>
      </c>
      <c r="C37" s="125">
        <v>352020.64</v>
      </c>
      <c r="D37" s="125">
        <v>500000</v>
      </c>
      <c r="E37" s="115">
        <f t="shared" si="0"/>
        <v>70.404128</v>
      </c>
      <c r="F37" s="497" t="s">
        <v>449</v>
      </c>
    </row>
    <row r="38" spans="1:8" ht="34.5" customHeight="1">
      <c r="A38" s="133">
        <v>35</v>
      </c>
      <c r="B38" s="149" t="s">
        <v>19</v>
      </c>
      <c r="C38" s="125">
        <v>1734695.7600000002</v>
      </c>
      <c r="D38" s="125">
        <v>900000</v>
      </c>
      <c r="E38" s="502">
        <f t="shared" si="0"/>
        <v>192.74397333333337</v>
      </c>
      <c r="F38" s="497" t="s">
        <v>445</v>
      </c>
    </row>
    <row r="39" spans="1:8" ht="31.5" customHeight="1">
      <c r="A39" s="133">
        <v>36</v>
      </c>
      <c r="B39" s="149" t="s">
        <v>20</v>
      </c>
      <c r="C39" s="125">
        <v>1687570.13</v>
      </c>
      <c r="D39" s="125">
        <v>800000</v>
      </c>
      <c r="E39" s="502">
        <f t="shared" si="0"/>
        <v>210.94626625000001</v>
      </c>
      <c r="F39" s="497" t="s">
        <v>447</v>
      </c>
    </row>
    <row r="40" spans="1:8" ht="33.75" customHeight="1">
      <c r="A40" s="133">
        <v>37</v>
      </c>
      <c r="B40" s="131" t="s">
        <v>41</v>
      </c>
      <c r="C40" s="125">
        <v>2687802.16</v>
      </c>
      <c r="D40" s="125">
        <v>1300000</v>
      </c>
      <c r="E40" s="502">
        <f t="shared" si="0"/>
        <v>206.75401230769231</v>
      </c>
      <c r="F40" s="497" t="s">
        <v>445</v>
      </c>
      <c r="H40">
        <f>H23</f>
        <v>0</v>
      </c>
    </row>
    <row r="41" spans="1:8" ht="50.25" customHeight="1">
      <c r="A41" s="134">
        <v>38</v>
      </c>
      <c r="B41" s="131" t="s">
        <v>42</v>
      </c>
      <c r="C41" s="125">
        <v>389061.52</v>
      </c>
      <c r="D41" s="125">
        <v>1450000</v>
      </c>
      <c r="E41" s="115">
        <f t="shared" si="0"/>
        <v>26.831828965517243</v>
      </c>
      <c r="F41" s="503" t="s">
        <v>453</v>
      </c>
    </row>
    <row r="42" spans="1:8" ht="20.100000000000001" customHeight="1">
      <c r="A42" s="133">
        <v>39</v>
      </c>
      <c r="B42" s="130" t="s">
        <v>67</v>
      </c>
      <c r="C42" s="125">
        <v>867340.55</v>
      </c>
      <c r="D42" s="125">
        <v>800000</v>
      </c>
      <c r="E42" s="502">
        <f t="shared" si="0"/>
        <v>108.41756875</v>
      </c>
      <c r="F42" s="503"/>
    </row>
    <row r="43" spans="1:8" ht="20.100000000000001" customHeight="1">
      <c r="A43" s="133">
        <v>40</v>
      </c>
      <c r="B43" s="131" t="s">
        <v>44</v>
      </c>
      <c r="C43" s="125">
        <v>1239230.6199999999</v>
      </c>
      <c r="D43" s="125">
        <v>1000000</v>
      </c>
      <c r="E43" s="502">
        <f t="shared" si="0"/>
        <v>123.92306199999999</v>
      </c>
      <c r="F43" s="499"/>
    </row>
    <row r="44" spans="1:8" s="86" customFormat="1" ht="20.100000000000001" customHeight="1">
      <c r="A44" s="91"/>
      <c r="B44" s="541" t="s">
        <v>161</v>
      </c>
      <c r="C44" s="502">
        <f>SUM(C4:C43)</f>
        <v>59919133.340000018</v>
      </c>
      <c r="D44" s="502">
        <f>SUM(D4:D43)</f>
        <v>46490000</v>
      </c>
      <c r="E44" s="502">
        <f t="shared" si="0"/>
        <v>128.88606870294691</v>
      </c>
      <c r="F44" s="109"/>
    </row>
    <row r="45" spans="1:8" s="501" customFormat="1" ht="20.100000000000001" customHeight="1">
      <c r="A45" s="91"/>
      <c r="B45" s="542" t="s">
        <v>429</v>
      </c>
      <c r="C45" s="113"/>
      <c r="D45" s="119">
        <f>C44-D44</f>
        <v>13429133.340000018</v>
      </c>
      <c r="E45" s="113"/>
      <c r="F45" s="109"/>
    </row>
    <row r="46" spans="1:8" ht="20.100000000000001" customHeight="1">
      <c r="A46" s="111"/>
    </row>
  </sheetData>
  <mergeCells count="2">
    <mergeCell ref="B1:E1"/>
    <mergeCell ref="C2:E2"/>
  </mergeCells>
  <pageMargins left="0.59055118110236227" right="0" top="0" bottom="0" header="0.31496062992125984" footer="0.31496062992125984"/>
  <pageSetup paperSize="9" scale="9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46"/>
  <sheetViews>
    <sheetView topLeftCell="A4" workbookViewId="0">
      <selection activeCell="L7" sqref="L7"/>
    </sheetView>
  </sheetViews>
  <sheetFormatPr defaultRowHeight="20.100000000000001" customHeight="1"/>
  <cols>
    <col min="1" max="1" width="4.85546875" style="45" customWidth="1"/>
    <col min="2" max="2" width="15.5703125" customWidth="1"/>
    <col min="3" max="3" width="12.42578125" style="61" customWidth="1"/>
    <col min="4" max="4" width="12.28515625" style="62" customWidth="1"/>
    <col min="5" max="5" width="10.42578125" style="62" customWidth="1"/>
    <col min="6" max="6" width="14.7109375" style="65" customWidth="1"/>
    <col min="7" max="7" width="14.5703125" style="62" customWidth="1"/>
    <col min="8" max="8" width="10.85546875" style="62" customWidth="1"/>
    <col min="9" max="9" width="84.42578125" style="4" customWidth="1"/>
  </cols>
  <sheetData>
    <row r="1" spans="1:9" ht="51" customHeight="1">
      <c r="A1" s="43"/>
      <c r="B1" s="899" t="s">
        <v>443</v>
      </c>
      <c r="C1" s="899"/>
      <c r="D1" s="899"/>
      <c r="E1" s="899"/>
      <c r="F1" s="899"/>
      <c r="G1" s="899"/>
      <c r="H1" s="899"/>
    </row>
    <row r="2" spans="1:9" ht="20.100000000000001" customHeight="1">
      <c r="A2" s="44"/>
      <c r="B2" s="36"/>
      <c r="C2" s="900" t="s">
        <v>2</v>
      </c>
      <c r="D2" s="900"/>
      <c r="E2" s="901"/>
      <c r="F2" s="902" t="s">
        <v>53</v>
      </c>
      <c r="G2" s="902"/>
      <c r="H2" s="902"/>
      <c r="I2" s="78" t="s">
        <v>65</v>
      </c>
    </row>
    <row r="3" spans="1:9" ht="20.100000000000001" customHeight="1">
      <c r="B3" s="35" t="s">
        <v>0</v>
      </c>
      <c r="C3" s="74" t="s">
        <v>82</v>
      </c>
      <c r="D3" s="73" t="s">
        <v>81</v>
      </c>
      <c r="E3" s="66" t="s">
        <v>58</v>
      </c>
      <c r="F3" s="50" t="s">
        <v>82</v>
      </c>
      <c r="G3" s="50" t="s">
        <v>81</v>
      </c>
      <c r="H3" s="67" t="s">
        <v>58</v>
      </c>
      <c r="I3" s="40"/>
    </row>
    <row r="4" spans="1:9" ht="20.100000000000001" customHeight="1">
      <c r="A4" s="41">
        <v>1</v>
      </c>
      <c r="B4" s="27" t="s">
        <v>21</v>
      </c>
      <c r="C4" s="68">
        <v>656414.81000000006</v>
      </c>
      <c r="D4" s="69">
        <v>330000</v>
      </c>
      <c r="E4" s="51">
        <f>C4*100/D4</f>
        <v>198.91357878787881</v>
      </c>
      <c r="F4" s="52">
        <v>656852.28</v>
      </c>
      <c r="G4" s="53">
        <v>630000</v>
      </c>
      <c r="H4" s="54">
        <f>F4*100/G4</f>
        <v>104.26226666666666</v>
      </c>
      <c r="I4" s="39"/>
    </row>
    <row r="5" spans="1:9" ht="20.100000000000001" customHeight="1">
      <c r="A5" s="46">
        <v>2</v>
      </c>
      <c r="B5" s="38" t="s">
        <v>22</v>
      </c>
      <c r="C5" s="68">
        <v>751609.64</v>
      </c>
      <c r="D5" s="69">
        <v>700000</v>
      </c>
      <c r="E5" s="51">
        <f t="shared" ref="E5:E44" si="0">C5*100/D5</f>
        <v>107.37280571428572</v>
      </c>
      <c r="F5" s="52">
        <v>1711993.49</v>
      </c>
      <c r="G5" s="53">
        <v>1350000</v>
      </c>
      <c r="H5" s="55">
        <f t="shared" ref="H5:H44" si="1">F5*100/G5</f>
        <v>126.81433259259259</v>
      </c>
      <c r="I5" s="80"/>
    </row>
    <row r="6" spans="1:9" ht="20.100000000000001" customHeight="1">
      <c r="A6" s="41">
        <v>3</v>
      </c>
      <c r="B6" s="27" t="s">
        <v>23</v>
      </c>
      <c r="C6" s="68">
        <v>753381.38</v>
      </c>
      <c r="D6" s="69">
        <v>650000</v>
      </c>
      <c r="E6" s="51">
        <f t="shared" si="0"/>
        <v>115.90482769230769</v>
      </c>
      <c r="F6" s="52">
        <v>1334319.9100000001</v>
      </c>
      <c r="G6" s="53">
        <v>1250000</v>
      </c>
      <c r="H6" s="55">
        <f t="shared" si="1"/>
        <v>106.74559280000001</v>
      </c>
      <c r="I6" s="500"/>
    </row>
    <row r="7" spans="1:9" ht="20.100000000000001" customHeight="1">
      <c r="A7" s="41">
        <v>4</v>
      </c>
      <c r="B7" s="27" t="s">
        <v>24</v>
      </c>
      <c r="C7" s="68">
        <v>459221.99000000005</v>
      </c>
      <c r="D7" s="69">
        <v>270000</v>
      </c>
      <c r="E7" s="51">
        <f t="shared" si="0"/>
        <v>170.08221851851854</v>
      </c>
      <c r="F7" s="52">
        <v>527951.76</v>
      </c>
      <c r="G7" s="53">
        <v>535000</v>
      </c>
      <c r="H7" s="55">
        <f t="shared" si="1"/>
        <v>98.682571962616819</v>
      </c>
      <c r="I7" s="500"/>
    </row>
    <row r="8" spans="1:9" ht="20.100000000000001" customHeight="1">
      <c r="A8" s="41">
        <v>5</v>
      </c>
      <c r="B8" s="27" t="s">
        <v>25</v>
      </c>
      <c r="C8" s="68">
        <v>318912.22000000003</v>
      </c>
      <c r="D8" s="69">
        <v>800000</v>
      </c>
      <c r="E8" s="549">
        <f t="shared" si="0"/>
        <v>39.864027500000006</v>
      </c>
      <c r="F8" s="52">
        <v>618004.08000000007</v>
      </c>
      <c r="G8" s="53">
        <v>1550000</v>
      </c>
      <c r="H8" s="550">
        <f t="shared" si="1"/>
        <v>39.871230967741937</v>
      </c>
      <c r="I8" s="39"/>
    </row>
    <row r="9" spans="1:9" ht="20.100000000000001" customHeight="1">
      <c r="A9" s="46">
        <v>6</v>
      </c>
      <c r="B9" s="27" t="s">
        <v>10</v>
      </c>
      <c r="C9" s="68">
        <v>1175228.2999999998</v>
      </c>
      <c r="D9" s="69">
        <v>1000000</v>
      </c>
      <c r="E9" s="51">
        <f t="shared" si="0"/>
        <v>117.52282999999998</v>
      </c>
      <c r="F9" s="52">
        <v>2093576.7199999997</v>
      </c>
      <c r="G9" s="53">
        <v>2000000</v>
      </c>
      <c r="H9" s="55">
        <f t="shared" si="1"/>
        <v>104.67883599999999</v>
      </c>
      <c r="I9" s="39"/>
    </row>
    <row r="10" spans="1:9" ht="20.100000000000001" customHeight="1">
      <c r="A10" s="41">
        <v>7</v>
      </c>
      <c r="B10" s="27" t="s">
        <v>11</v>
      </c>
      <c r="C10" s="68">
        <v>2840409.3000000003</v>
      </c>
      <c r="D10" s="69">
        <v>1600000</v>
      </c>
      <c r="E10" s="51">
        <f t="shared" si="0"/>
        <v>177.52558124999999</v>
      </c>
      <c r="F10" s="52">
        <v>4487555.5200000005</v>
      </c>
      <c r="G10" s="53">
        <v>3200000</v>
      </c>
      <c r="H10" s="55">
        <f t="shared" si="1"/>
        <v>140.23611000000002</v>
      </c>
      <c r="I10" s="80"/>
    </row>
    <row r="11" spans="1:9" ht="20.100000000000001" customHeight="1">
      <c r="A11" s="41">
        <v>8</v>
      </c>
      <c r="B11" s="27" t="s">
        <v>12</v>
      </c>
      <c r="C11" s="68">
        <v>1306869.8700000001</v>
      </c>
      <c r="D11" s="69">
        <v>750000</v>
      </c>
      <c r="E11" s="51">
        <f t="shared" si="0"/>
        <v>174.24931600000002</v>
      </c>
      <c r="F11" s="52">
        <v>2751623.54</v>
      </c>
      <c r="G11" s="53">
        <v>1450000</v>
      </c>
      <c r="H11" s="55">
        <f t="shared" si="1"/>
        <v>189.76714068965518</v>
      </c>
      <c r="I11" s="500"/>
    </row>
    <row r="12" spans="1:9" ht="20.100000000000001" customHeight="1">
      <c r="A12" s="41">
        <v>9</v>
      </c>
      <c r="B12" s="27" t="s">
        <v>26</v>
      </c>
      <c r="C12" s="68">
        <v>507799.12</v>
      </c>
      <c r="D12" s="69">
        <v>280000</v>
      </c>
      <c r="E12" s="51">
        <f t="shared" si="0"/>
        <v>181.35682857142857</v>
      </c>
      <c r="F12" s="56">
        <v>774826</v>
      </c>
      <c r="G12" s="56">
        <v>530000</v>
      </c>
      <c r="H12" s="55">
        <f t="shared" si="1"/>
        <v>146.19358490566037</v>
      </c>
      <c r="I12" s="500"/>
    </row>
    <row r="13" spans="1:9" ht="20.100000000000001" customHeight="1">
      <c r="A13" s="46">
        <v>10</v>
      </c>
      <c r="B13" s="27" t="s">
        <v>27</v>
      </c>
      <c r="C13" s="68">
        <v>191708.43</v>
      </c>
      <c r="D13" s="69">
        <v>170000</v>
      </c>
      <c r="E13" s="51">
        <f t="shared" si="0"/>
        <v>112.76966470588235</v>
      </c>
      <c r="F13" s="56">
        <v>250785.84</v>
      </c>
      <c r="G13" s="56">
        <v>330000</v>
      </c>
      <c r="H13" s="550">
        <f t="shared" si="1"/>
        <v>75.995709090909088</v>
      </c>
      <c r="I13" s="80"/>
    </row>
    <row r="14" spans="1:9" ht="20.100000000000001" customHeight="1">
      <c r="A14" s="41">
        <v>11</v>
      </c>
      <c r="B14" s="27" t="s">
        <v>13</v>
      </c>
      <c r="C14" s="68">
        <v>690024.96000000008</v>
      </c>
      <c r="D14" s="69">
        <v>500000</v>
      </c>
      <c r="E14" s="51">
        <f t="shared" si="0"/>
        <v>138.00499200000002</v>
      </c>
      <c r="F14" s="52">
        <v>1532014.7200000002</v>
      </c>
      <c r="G14" s="53">
        <v>800000</v>
      </c>
      <c r="H14" s="55">
        <f t="shared" si="1"/>
        <v>191.50184000000004</v>
      </c>
      <c r="I14" s="500"/>
    </row>
    <row r="15" spans="1:9" ht="20.100000000000001" customHeight="1">
      <c r="A15" s="41">
        <v>12</v>
      </c>
      <c r="B15" s="27" t="s">
        <v>28</v>
      </c>
      <c r="C15" s="68">
        <v>317027.52</v>
      </c>
      <c r="D15" s="69">
        <v>250000</v>
      </c>
      <c r="E15" s="51">
        <f t="shared" si="0"/>
        <v>126.811008</v>
      </c>
      <c r="F15" s="56">
        <v>473479.03</v>
      </c>
      <c r="G15" s="56">
        <v>500000</v>
      </c>
      <c r="H15" s="550">
        <f t="shared" si="1"/>
        <v>94.695806000000005</v>
      </c>
      <c r="I15" s="80"/>
    </row>
    <row r="16" spans="1:9" ht="20.100000000000001" customHeight="1">
      <c r="A16" s="41">
        <v>13</v>
      </c>
      <c r="B16" s="38" t="s">
        <v>29</v>
      </c>
      <c r="C16" s="68">
        <v>163174.96000000002</v>
      </c>
      <c r="D16" s="69">
        <v>510000</v>
      </c>
      <c r="E16" s="549">
        <f t="shared" si="0"/>
        <v>31.995090196078436</v>
      </c>
      <c r="F16" s="52">
        <v>743712.38000000012</v>
      </c>
      <c r="G16" s="53">
        <v>930000</v>
      </c>
      <c r="H16" s="550">
        <f t="shared" si="1"/>
        <v>79.969073118279582</v>
      </c>
      <c r="I16" s="39"/>
    </row>
    <row r="17" spans="1:9" ht="20.100000000000001" customHeight="1">
      <c r="A17" s="46">
        <v>14</v>
      </c>
      <c r="B17" s="27" t="s">
        <v>30</v>
      </c>
      <c r="C17" s="68">
        <v>2198780.0300000003</v>
      </c>
      <c r="D17" s="69">
        <v>850000</v>
      </c>
      <c r="E17" s="51">
        <f t="shared" si="0"/>
        <v>258.68000352941181</v>
      </c>
      <c r="F17" s="52">
        <v>3095168.3800000004</v>
      </c>
      <c r="G17" s="53">
        <v>1650000</v>
      </c>
      <c r="H17" s="55">
        <f t="shared" si="1"/>
        <v>187.58596242424247</v>
      </c>
      <c r="I17" s="500"/>
    </row>
    <row r="18" spans="1:9" ht="20.100000000000001" customHeight="1">
      <c r="A18" s="41">
        <v>15</v>
      </c>
      <c r="B18" s="27" t="s">
        <v>14</v>
      </c>
      <c r="C18" s="68">
        <v>2715142.93</v>
      </c>
      <c r="D18" s="69">
        <v>700000</v>
      </c>
      <c r="E18" s="51">
        <f t="shared" si="0"/>
        <v>387.87756142857143</v>
      </c>
      <c r="F18" s="56">
        <v>4803675.91</v>
      </c>
      <c r="G18" s="56">
        <v>1400000</v>
      </c>
      <c r="H18" s="57">
        <f t="shared" si="1"/>
        <v>343.11970785714288</v>
      </c>
      <c r="I18" s="80"/>
    </row>
    <row r="19" spans="1:9" ht="20.100000000000001" customHeight="1">
      <c r="A19" s="41">
        <v>16</v>
      </c>
      <c r="B19" s="27" t="s">
        <v>31</v>
      </c>
      <c r="C19" s="68">
        <v>656657.21</v>
      </c>
      <c r="D19" s="69">
        <v>500000</v>
      </c>
      <c r="E19" s="51">
        <f t="shared" si="0"/>
        <v>131.33144200000001</v>
      </c>
      <c r="F19" s="52">
        <v>1101459.01</v>
      </c>
      <c r="G19" s="53">
        <v>980000</v>
      </c>
      <c r="H19" s="54">
        <f t="shared" si="1"/>
        <v>112.39377653061224</v>
      </c>
      <c r="I19" s="500"/>
    </row>
    <row r="20" spans="1:9" ht="20.100000000000001" customHeight="1">
      <c r="A20" s="41">
        <v>17</v>
      </c>
      <c r="B20" s="28" t="s">
        <v>46</v>
      </c>
      <c r="C20" s="68">
        <v>15333.93</v>
      </c>
      <c r="D20" s="69">
        <v>50000</v>
      </c>
      <c r="E20" s="549">
        <f t="shared" si="0"/>
        <v>30.667860000000001</v>
      </c>
      <c r="F20" s="52">
        <v>90210.950000000012</v>
      </c>
      <c r="G20" s="53">
        <v>100000</v>
      </c>
      <c r="H20" s="550">
        <f t="shared" si="1"/>
        <v>90.210950000000025</v>
      </c>
      <c r="I20" s="39"/>
    </row>
    <row r="21" spans="1:9" ht="20.100000000000001" customHeight="1">
      <c r="A21" s="46">
        <v>18</v>
      </c>
      <c r="B21" s="38" t="s">
        <v>32</v>
      </c>
      <c r="C21" s="68">
        <v>432145.54000000004</v>
      </c>
      <c r="D21" s="69">
        <v>325000</v>
      </c>
      <c r="E21" s="51">
        <f t="shared" si="0"/>
        <v>132.96785846153847</v>
      </c>
      <c r="F21" s="52">
        <v>962612.36</v>
      </c>
      <c r="G21" s="53">
        <v>625000</v>
      </c>
      <c r="H21" s="54">
        <f t="shared" si="1"/>
        <v>154.01797759999999</v>
      </c>
      <c r="I21" s="500"/>
    </row>
    <row r="22" spans="1:9" ht="20.100000000000001" customHeight="1">
      <c r="A22" s="41">
        <v>19</v>
      </c>
      <c r="B22" s="8" t="s">
        <v>16</v>
      </c>
      <c r="C22" s="70">
        <v>1100253.81</v>
      </c>
      <c r="D22" s="69">
        <v>1200000</v>
      </c>
      <c r="E22" s="549">
        <f t="shared" si="0"/>
        <v>91.687817499999994</v>
      </c>
      <c r="F22" s="52">
        <v>2182991.5099999998</v>
      </c>
      <c r="G22" s="53">
        <v>2400000</v>
      </c>
      <c r="H22" s="550">
        <f t="shared" si="1"/>
        <v>90.957979583333326</v>
      </c>
      <c r="I22" s="500"/>
    </row>
    <row r="23" spans="1:9" ht="20.100000000000001" customHeight="1">
      <c r="A23" s="41">
        <v>20</v>
      </c>
      <c r="B23" s="8" t="s">
        <v>15</v>
      </c>
      <c r="C23" s="70">
        <v>174833.23000000004</v>
      </c>
      <c r="D23" s="69">
        <v>650000</v>
      </c>
      <c r="E23" s="549">
        <f t="shared" si="0"/>
        <v>26.897420000000007</v>
      </c>
      <c r="F23" s="52">
        <v>616584.87000000011</v>
      </c>
      <c r="G23" s="53">
        <v>1150000</v>
      </c>
      <c r="H23" s="550">
        <f t="shared" si="1"/>
        <v>53.616075652173926</v>
      </c>
      <c r="I23" s="80"/>
    </row>
    <row r="24" spans="1:9" ht="20.100000000000001" customHeight="1">
      <c r="A24" s="41">
        <v>21</v>
      </c>
      <c r="B24" s="8" t="s">
        <v>33</v>
      </c>
      <c r="C24" s="70">
        <v>486599.43</v>
      </c>
      <c r="D24" s="69">
        <v>350000</v>
      </c>
      <c r="E24" s="51">
        <f t="shared" si="0"/>
        <v>139.02840857142857</v>
      </c>
      <c r="F24" s="52">
        <v>486599.43</v>
      </c>
      <c r="G24" s="53">
        <v>550000</v>
      </c>
      <c r="H24" s="551">
        <f t="shared" si="1"/>
        <v>88.472623636363636</v>
      </c>
      <c r="I24" s="39"/>
    </row>
    <row r="25" spans="1:9" ht="20.100000000000001" customHeight="1">
      <c r="A25" s="46">
        <v>22</v>
      </c>
      <c r="B25" s="8" t="s">
        <v>34</v>
      </c>
      <c r="C25" s="70">
        <v>88576.14</v>
      </c>
      <c r="D25" s="69">
        <v>300000</v>
      </c>
      <c r="E25" s="549">
        <f t="shared" si="0"/>
        <v>29.525379999999998</v>
      </c>
      <c r="F25" s="52">
        <v>218919.96000000002</v>
      </c>
      <c r="G25" s="53">
        <v>500000</v>
      </c>
      <c r="H25" s="550">
        <f t="shared" si="1"/>
        <v>43.783992000000005</v>
      </c>
      <c r="I25" s="39"/>
    </row>
    <row r="26" spans="1:9" ht="20.100000000000001" customHeight="1">
      <c r="A26" s="41">
        <v>23</v>
      </c>
      <c r="B26" s="8" t="s">
        <v>17</v>
      </c>
      <c r="C26" s="70">
        <v>898080.97999999986</v>
      </c>
      <c r="D26" s="69">
        <v>800000</v>
      </c>
      <c r="E26" s="51">
        <f t="shared" si="0"/>
        <v>112.26012249999998</v>
      </c>
      <c r="F26" s="52">
        <v>1870393.9</v>
      </c>
      <c r="G26" s="53">
        <v>1500000</v>
      </c>
      <c r="H26" s="54">
        <f t="shared" si="1"/>
        <v>124.69292666666666</v>
      </c>
      <c r="I26" s="80"/>
    </row>
    <row r="27" spans="1:9" ht="20.100000000000001" customHeight="1">
      <c r="A27" s="41">
        <v>24</v>
      </c>
      <c r="B27" s="29" t="s">
        <v>60</v>
      </c>
      <c r="C27" s="71">
        <v>654239.91999999993</v>
      </c>
      <c r="D27" s="69">
        <v>500000</v>
      </c>
      <c r="E27" s="51">
        <f t="shared" si="0"/>
        <v>130.847984</v>
      </c>
      <c r="F27" s="52">
        <v>1281963.6299999999</v>
      </c>
      <c r="G27" s="53">
        <v>900000</v>
      </c>
      <c r="H27" s="54">
        <f t="shared" si="1"/>
        <v>142.44040333333331</v>
      </c>
      <c r="I27" s="39"/>
    </row>
    <row r="28" spans="1:9" ht="20.100000000000001" customHeight="1">
      <c r="A28" s="41">
        <v>25</v>
      </c>
      <c r="B28" s="29" t="s">
        <v>61</v>
      </c>
      <c r="C28" s="71">
        <v>1663857.54</v>
      </c>
      <c r="D28" s="69">
        <v>1200000</v>
      </c>
      <c r="E28" s="51">
        <f t="shared" si="0"/>
        <v>138.65479500000001</v>
      </c>
      <c r="F28" s="52">
        <v>2654014.56</v>
      </c>
      <c r="G28" s="53">
        <v>2400000</v>
      </c>
      <c r="H28" s="55">
        <f t="shared" si="1"/>
        <v>110.58394</v>
      </c>
      <c r="I28" s="80"/>
    </row>
    <row r="29" spans="1:9" ht="20.100000000000001" customHeight="1">
      <c r="A29" s="46">
        <v>26</v>
      </c>
      <c r="B29" s="8" t="s">
        <v>35</v>
      </c>
      <c r="C29" s="70">
        <v>2648190.13</v>
      </c>
      <c r="D29" s="69">
        <v>1400000</v>
      </c>
      <c r="E29" s="51">
        <f t="shared" si="0"/>
        <v>189.15643785714286</v>
      </c>
      <c r="F29" s="52">
        <v>3883698.3</v>
      </c>
      <c r="G29" s="53">
        <v>2500000</v>
      </c>
      <c r="H29" s="55">
        <f t="shared" si="1"/>
        <v>155.34793199999999</v>
      </c>
      <c r="I29" s="80"/>
    </row>
    <row r="30" spans="1:9" ht="20.100000000000001" customHeight="1">
      <c r="A30" s="41">
        <v>27</v>
      </c>
      <c r="B30" s="30" t="s">
        <v>18</v>
      </c>
      <c r="C30" s="70">
        <v>195429.63999999998</v>
      </c>
      <c r="D30" s="69">
        <v>170000</v>
      </c>
      <c r="E30" s="51">
        <f t="shared" si="0"/>
        <v>114.95861176470588</v>
      </c>
      <c r="F30" s="52">
        <v>379689.13</v>
      </c>
      <c r="G30" s="53">
        <v>330000</v>
      </c>
      <c r="H30" s="55">
        <f t="shared" si="1"/>
        <v>115.05731212121212</v>
      </c>
      <c r="I30" s="80"/>
    </row>
    <row r="31" spans="1:9" ht="20.100000000000001" customHeight="1">
      <c r="A31" s="41">
        <v>28</v>
      </c>
      <c r="B31" s="8" t="s">
        <v>37</v>
      </c>
      <c r="C31" s="70">
        <v>1786011.1199999999</v>
      </c>
      <c r="D31" s="69">
        <v>900000</v>
      </c>
      <c r="E31" s="51">
        <f t="shared" si="0"/>
        <v>198.44568000000001</v>
      </c>
      <c r="F31" s="52">
        <v>1786642.7699999998</v>
      </c>
      <c r="G31" s="53">
        <v>1750000</v>
      </c>
      <c r="H31" s="54">
        <f t="shared" si="1"/>
        <v>102.09387257142855</v>
      </c>
      <c r="I31" s="80"/>
    </row>
    <row r="32" spans="1:9" ht="20.100000000000001" customHeight="1">
      <c r="A32" s="41">
        <v>29</v>
      </c>
      <c r="B32" s="29" t="s">
        <v>62</v>
      </c>
      <c r="C32" s="71">
        <v>679385</v>
      </c>
      <c r="D32" s="69">
        <v>550000</v>
      </c>
      <c r="E32" s="51">
        <f t="shared" si="0"/>
        <v>123.52454545454546</v>
      </c>
      <c r="F32" s="52">
        <v>1309859.02</v>
      </c>
      <c r="G32" s="53">
        <v>1050000</v>
      </c>
      <c r="H32" s="54">
        <f t="shared" si="1"/>
        <v>124.7484780952381</v>
      </c>
      <c r="I32" s="80"/>
    </row>
    <row r="33" spans="1:9" ht="20.100000000000001" customHeight="1">
      <c r="A33" s="46">
        <v>30</v>
      </c>
      <c r="B33" s="8" t="s">
        <v>38</v>
      </c>
      <c r="C33" s="70">
        <v>556243.93999999994</v>
      </c>
      <c r="D33" s="69">
        <v>400000</v>
      </c>
      <c r="E33" s="51">
        <f t="shared" si="0"/>
        <v>139.06098499999999</v>
      </c>
      <c r="F33" s="52">
        <v>901407.07</v>
      </c>
      <c r="G33" s="53">
        <v>750000</v>
      </c>
      <c r="H33" s="55">
        <f t="shared" si="1"/>
        <v>120.18760933333333</v>
      </c>
      <c r="I33" s="500"/>
    </row>
    <row r="34" spans="1:9" ht="20.100000000000001" customHeight="1">
      <c r="A34" s="41">
        <v>31</v>
      </c>
      <c r="B34" s="8" t="s">
        <v>36</v>
      </c>
      <c r="C34" s="70">
        <v>1552164.13</v>
      </c>
      <c r="D34" s="69">
        <v>1600000</v>
      </c>
      <c r="E34" s="51">
        <f t="shared" si="0"/>
        <v>97.010258124999993</v>
      </c>
      <c r="F34" s="52">
        <v>3090280.6399999997</v>
      </c>
      <c r="G34" s="53">
        <v>3200000</v>
      </c>
      <c r="H34" s="551">
        <f t="shared" si="1"/>
        <v>96.571269999999984</v>
      </c>
      <c r="I34" s="39"/>
    </row>
    <row r="35" spans="1:9" ht="20.100000000000001" customHeight="1">
      <c r="A35" s="41">
        <v>32</v>
      </c>
      <c r="B35" s="31" t="s">
        <v>45</v>
      </c>
      <c r="C35" s="70">
        <v>1462014.99</v>
      </c>
      <c r="D35" s="69">
        <v>1250000</v>
      </c>
      <c r="E35" s="51">
        <f t="shared" si="0"/>
        <v>116.9611992</v>
      </c>
      <c r="F35" s="52">
        <v>2794543.02</v>
      </c>
      <c r="G35" s="53">
        <v>2450000</v>
      </c>
      <c r="H35" s="54">
        <f t="shared" si="1"/>
        <v>114.06298040816327</v>
      </c>
      <c r="I35" s="500"/>
    </row>
    <row r="36" spans="1:9" ht="20.100000000000001" customHeight="1">
      <c r="A36" s="41">
        <v>33</v>
      </c>
      <c r="B36" s="8" t="s">
        <v>39</v>
      </c>
      <c r="C36" s="70">
        <v>866327.81</v>
      </c>
      <c r="D36" s="69">
        <v>600000</v>
      </c>
      <c r="E36" s="51">
        <f t="shared" si="0"/>
        <v>144.38796833333333</v>
      </c>
      <c r="F36" s="52">
        <v>1515036.0300000003</v>
      </c>
      <c r="G36" s="53">
        <v>1200000</v>
      </c>
      <c r="H36" s="55">
        <f t="shared" si="1"/>
        <v>126.25300250000002</v>
      </c>
      <c r="I36" s="500"/>
    </row>
    <row r="37" spans="1:9" ht="20.100000000000001" customHeight="1">
      <c r="A37" s="46">
        <v>34</v>
      </c>
      <c r="B37" s="8" t="s">
        <v>40</v>
      </c>
      <c r="C37" s="70">
        <v>156536.02000000002</v>
      </c>
      <c r="D37" s="69">
        <v>250000</v>
      </c>
      <c r="E37" s="549">
        <f t="shared" si="0"/>
        <v>62.614408000000005</v>
      </c>
      <c r="F37" s="52">
        <v>352020.64</v>
      </c>
      <c r="G37" s="53">
        <v>500000</v>
      </c>
      <c r="H37" s="551">
        <f t="shared" si="1"/>
        <v>70.404128</v>
      </c>
      <c r="I37" s="80"/>
    </row>
    <row r="38" spans="1:9" ht="20.100000000000001" customHeight="1">
      <c r="A38" s="41">
        <v>35</v>
      </c>
      <c r="B38" s="30" t="s">
        <v>19</v>
      </c>
      <c r="C38" s="70">
        <v>666723.87</v>
      </c>
      <c r="D38" s="69">
        <v>650000</v>
      </c>
      <c r="E38" s="51">
        <f t="shared" si="0"/>
        <v>102.57290307692308</v>
      </c>
      <c r="F38" s="52">
        <v>1734695.7600000002</v>
      </c>
      <c r="G38" s="53">
        <v>1150000</v>
      </c>
      <c r="H38" s="54">
        <f t="shared" si="1"/>
        <v>150.84310956521742</v>
      </c>
      <c r="I38" s="80"/>
    </row>
    <row r="39" spans="1:9" ht="20.100000000000001" customHeight="1">
      <c r="A39" s="41">
        <v>36</v>
      </c>
      <c r="B39" s="30" t="s">
        <v>20</v>
      </c>
      <c r="C39" s="70">
        <v>568947.01</v>
      </c>
      <c r="D39" s="69">
        <v>450000</v>
      </c>
      <c r="E39" s="51">
        <f t="shared" si="0"/>
        <v>126.43266888888888</v>
      </c>
      <c r="F39" s="52">
        <v>1687570.13</v>
      </c>
      <c r="G39" s="53">
        <v>850000</v>
      </c>
      <c r="H39" s="54">
        <f t="shared" si="1"/>
        <v>198.53766235294117</v>
      </c>
      <c r="I39" s="500"/>
    </row>
    <row r="40" spans="1:9" ht="20.100000000000001" customHeight="1">
      <c r="A40" s="41">
        <v>37</v>
      </c>
      <c r="B40" s="8" t="s">
        <v>41</v>
      </c>
      <c r="C40" s="70">
        <v>1744269.97</v>
      </c>
      <c r="D40" s="69">
        <v>850000</v>
      </c>
      <c r="E40" s="51">
        <f t="shared" si="0"/>
        <v>205.20823176470589</v>
      </c>
      <c r="F40" s="52">
        <v>2687802.16</v>
      </c>
      <c r="G40" s="53">
        <v>1550000</v>
      </c>
      <c r="H40" s="54">
        <f t="shared" si="1"/>
        <v>173.40659096774195</v>
      </c>
      <c r="I40" s="39"/>
    </row>
    <row r="41" spans="1:9" ht="20.100000000000001" customHeight="1">
      <c r="A41" s="46">
        <v>38</v>
      </c>
      <c r="B41" s="8" t="s">
        <v>42</v>
      </c>
      <c r="C41" s="70">
        <v>-47824</v>
      </c>
      <c r="D41" s="69">
        <v>800000</v>
      </c>
      <c r="E41" s="549">
        <f t="shared" si="0"/>
        <v>-5.9779999999999998</v>
      </c>
      <c r="F41" s="52">
        <v>389062.26</v>
      </c>
      <c r="G41" s="53">
        <v>1450000</v>
      </c>
      <c r="H41" s="550">
        <f t="shared" si="1"/>
        <v>26.831880000000002</v>
      </c>
      <c r="I41" s="80"/>
    </row>
    <row r="42" spans="1:9" ht="20.100000000000001" customHeight="1">
      <c r="A42" s="41">
        <v>40</v>
      </c>
      <c r="B42" s="32" t="s">
        <v>67</v>
      </c>
      <c r="C42" s="72">
        <v>454957.57999999996</v>
      </c>
      <c r="D42" s="69">
        <v>450000</v>
      </c>
      <c r="E42" s="51">
        <f t="shared" si="0"/>
        <v>101.10168444444443</v>
      </c>
      <c r="F42" s="52">
        <v>867340.55</v>
      </c>
      <c r="G42" s="53">
        <v>850000</v>
      </c>
      <c r="H42" s="54">
        <f t="shared" si="1"/>
        <v>102.04006470588236</v>
      </c>
      <c r="I42" s="80"/>
    </row>
    <row r="43" spans="1:9" ht="20.100000000000001" customHeight="1">
      <c r="A43" s="41">
        <v>41</v>
      </c>
      <c r="B43" s="20" t="s">
        <v>44</v>
      </c>
      <c r="C43" s="64">
        <v>638535.2699999999</v>
      </c>
      <c r="D43" s="69">
        <v>600000</v>
      </c>
      <c r="E43" s="51">
        <f t="shared" si="0"/>
        <v>106.42254499999999</v>
      </c>
      <c r="F43" s="52">
        <v>1241221.6199999999</v>
      </c>
      <c r="G43" s="53">
        <v>1200000</v>
      </c>
      <c r="H43" s="55">
        <f t="shared" si="1"/>
        <v>103.43513499999999</v>
      </c>
      <c r="I43" s="39"/>
    </row>
    <row r="44" spans="1:9" ht="20.100000000000001" customHeight="1">
      <c r="A44" s="23"/>
      <c r="B44" s="24" t="s">
        <v>47</v>
      </c>
      <c r="C44" s="49">
        <f>SUM(C4:C43)</f>
        <v>35144195.670000002</v>
      </c>
      <c r="D44" s="49">
        <f>SUM(D4:D43)</f>
        <v>26155000</v>
      </c>
      <c r="E44" s="51">
        <f t="shared" si="0"/>
        <v>134.36893775568726</v>
      </c>
      <c r="F44" s="48">
        <f>SUM(F4:F43)</f>
        <v>61942158.840000004</v>
      </c>
      <c r="G44" s="48">
        <f>SUM(G4:G43)</f>
        <v>49990000</v>
      </c>
      <c r="H44" s="55">
        <f t="shared" si="1"/>
        <v>123.90909949989998</v>
      </c>
      <c r="I44" s="548"/>
    </row>
    <row r="45" spans="1:9" ht="20.100000000000001" customHeight="1">
      <c r="A45" s="42"/>
      <c r="B45" s="34" t="s">
        <v>59</v>
      </c>
      <c r="C45" s="58"/>
      <c r="D45" s="58">
        <f>C44-D44</f>
        <v>8989195.6700000018</v>
      </c>
      <c r="E45" s="59"/>
      <c r="F45" s="60"/>
      <c r="G45" s="60">
        <f>F44-G44</f>
        <v>11952158.840000004</v>
      </c>
      <c r="H45" s="60"/>
      <c r="I45" s="76"/>
    </row>
    <row r="46" spans="1:9" ht="20.100000000000001" customHeight="1">
      <c r="F46" s="61"/>
    </row>
  </sheetData>
  <mergeCells count="3">
    <mergeCell ref="B1:H1"/>
    <mergeCell ref="C2:E2"/>
    <mergeCell ref="F2:H2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6"/>
  <sheetViews>
    <sheetView zoomScale="85" zoomScaleNormal="85" workbookViewId="0">
      <selection activeCell="C44" sqref="C44:E45"/>
    </sheetView>
  </sheetViews>
  <sheetFormatPr defaultRowHeight="20.100000000000001" customHeight="1"/>
  <cols>
    <col min="1" max="1" width="6.85546875" style="45" customWidth="1"/>
    <col min="2" max="2" width="23.85546875" style="132" customWidth="1"/>
    <col min="3" max="3" width="20.42578125" style="127" customWidth="1"/>
    <col min="4" max="4" width="19.5703125" style="127" customWidth="1"/>
    <col min="5" max="5" width="14.7109375" style="124" customWidth="1"/>
    <col min="6" max="6" width="71.42578125" style="389" customWidth="1"/>
    <col min="7" max="7" width="18.7109375" customWidth="1"/>
    <col min="8" max="8" width="10.5703125" customWidth="1"/>
    <col min="9" max="9" width="9.5703125" customWidth="1"/>
    <col min="10" max="11" width="10.7109375" customWidth="1"/>
    <col min="12" max="12" width="11.140625" customWidth="1"/>
    <col min="13" max="13" width="15.140625" customWidth="1"/>
  </cols>
  <sheetData>
    <row r="1" spans="1:11" s="501" customFormat="1" ht="48.75" customHeight="1">
      <c r="A1" s="114"/>
      <c r="B1" s="895" t="s">
        <v>444</v>
      </c>
      <c r="C1" s="895"/>
      <c r="D1" s="895"/>
      <c r="E1" s="895"/>
    </row>
    <row r="2" spans="1:11" s="501" customFormat="1" ht="26.25" customHeight="1">
      <c r="A2" s="91"/>
      <c r="B2" s="128"/>
      <c r="C2" s="896" t="s">
        <v>53</v>
      </c>
      <c r="D2" s="897"/>
      <c r="E2" s="898"/>
      <c r="F2" s="118" t="s">
        <v>65</v>
      </c>
    </row>
    <row r="3" spans="1:11" ht="24" customHeight="1">
      <c r="A3" s="120"/>
      <c r="B3" s="129" t="s">
        <v>0</v>
      </c>
      <c r="C3" s="123" t="s">
        <v>63</v>
      </c>
      <c r="D3" s="123" t="s">
        <v>81</v>
      </c>
      <c r="E3" s="122" t="s">
        <v>58</v>
      </c>
      <c r="F3" s="496"/>
    </row>
    <row r="4" spans="1:11" ht="45" customHeight="1">
      <c r="A4" s="133">
        <v>1</v>
      </c>
      <c r="B4" s="131" t="s">
        <v>21</v>
      </c>
      <c r="C4" s="125">
        <v>1167983.23</v>
      </c>
      <c r="D4" s="125">
        <v>820000</v>
      </c>
      <c r="E4" s="502">
        <f>C4*100/D4</f>
        <v>142.43697926829267</v>
      </c>
      <c r="F4" s="497" t="s">
        <v>466</v>
      </c>
      <c r="K4" t="s">
        <v>66</v>
      </c>
    </row>
    <row r="5" spans="1:11" ht="35.25" customHeight="1">
      <c r="A5" s="134">
        <v>2</v>
      </c>
      <c r="B5" s="131" t="s">
        <v>22</v>
      </c>
      <c r="C5" s="126">
        <v>2719164.38</v>
      </c>
      <c r="D5" s="126">
        <v>2000000</v>
      </c>
      <c r="E5" s="502">
        <f t="shared" ref="E5:E44" si="0">C5*100/D5</f>
        <v>135.95821900000001</v>
      </c>
      <c r="F5" s="497" t="s">
        <v>463</v>
      </c>
    </row>
    <row r="6" spans="1:11" ht="34.5" customHeight="1">
      <c r="A6" s="133">
        <v>3</v>
      </c>
      <c r="B6" s="131" t="s">
        <v>23</v>
      </c>
      <c r="C6" s="125">
        <v>2353549.79</v>
      </c>
      <c r="D6" s="125">
        <v>1725000</v>
      </c>
      <c r="E6" s="502">
        <f t="shared" si="0"/>
        <v>136.43766898550726</v>
      </c>
      <c r="F6" s="497" t="s">
        <v>464</v>
      </c>
    </row>
    <row r="7" spans="1:11" ht="32.25" customHeight="1">
      <c r="A7" s="133">
        <v>4</v>
      </c>
      <c r="B7" s="131" t="s">
        <v>24</v>
      </c>
      <c r="C7" s="125">
        <v>704229.70000000007</v>
      </c>
      <c r="D7" s="125">
        <v>820000</v>
      </c>
      <c r="E7" s="115">
        <f t="shared" si="0"/>
        <v>85.881670731707317</v>
      </c>
      <c r="F7" s="497" t="s">
        <v>460</v>
      </c>
    </row>
    <row r="8" spans="1:11" ht="36.75" customHeight="1">
      <c r="A8" s="133">
        <v>5</v>
      </c>
      <c r="B8" s="131" t="s">
        <v>25</v>
      </c>
      <c r="C8" s="125">
        <v>1184854.58</v>
      </c>
      <c r="D8" s="125">
        <v>2300000</v>
      </c>
      <c r="E8" s="115">
        <f t="shared" si="0"/>
        <v>51.515416521739134</v>
      </c>
      <c r="F8" s="498" t="s">
        <v>461</v>
      </c>
    </row>
    <row r="9" spans="1:11" ht="28.5" customHeight="1">
      <c r="A9" s="134">
        <v>6</v>
      </c>
      <c r="B9" s="131" t="s">
        <v>10</v>
      </c>
      <c r="C9" s="125">
        <v>3519491.67</v>
      </c>
      <c r="D9" s="125">
        <v>2760000</v>
      </c>
      <c r="E9" s="502">
        <f t="shared" si="0"/>
        <v>127.51781413043479</v>
      </c>
      <c r="F9" s="497" t="s">
        <v>465</v>
      </c>
    </row>
    <row r="10" spans="1:11" ht="68.25" customHeight="1">
      <c r="A10" s="133">
        <v>7</v>
      </c>
      <c r="B10" s="131" t="s">
        <v>11</v>
      </c>
      <c r="C10" s="125">
        <v>7364974.2100000009</v>
      </c>
      <c r="D10" s="125">
        <v>4830000</v>
      </c>
      <c r="E10" s="502">
        <f t="shared" si="0"/>
        <v>152.48393809523813</v>
      </c>
      <c r="F10" s="497" t="s">
        <v>471</v>
      </c>
    </row>
    <row r="11" spans="1:11" ht="60" customHeight="1">
      <c r="A11" s="133">
        <v>8</v>
      </c>
      <c r="B11" s="131" t="s">
        <v>12</v>
      </c>
      <c r="C11" s="125">
        <v>4669050.1900000004</v>
      </c>
      <c r="D11" s="125">
        <v>1900000</v>
      </c>
      <c r="E11" s="502">
        <f t="shared" si="0"/>
        <v>245.73948368421057</v>
      </c>
      <c r="F11" s="497" t="s">
        <v>459</v>
      </c>
    </row>
    <row r="12" spans="1:11" ht="42" customHeight="1">
      <c r="A12" s="133">
        <v>9</v>
      </c>
      <c r="B12" s="131" t="s">
        <v>26</v>
      </c>
      <c r="C12" s="125">
        <v>939097.79</v>
      </c>
      <c r="D12" s="125">
        <v>740000</v>
      </c>
      <c r="E12" s="502">
        <f t="shared" si="0"/>
        <v>126.90510675675675</v>
      </c>
      <c r="F12" s="497" t="s">
        <v>465</v>
      </c>
    </row>
    <row r="13" spans="1:11" ht="35.25" customHeight="1">
      <c r="A13" s="134">
        <v>10</v>
      </c>
      <c r="B13" s="131" t="s">
        <v>27</v>
      </c>
      <c r="C13" s="125">
        <v>505773.36</v>
      </c>
      <c r="D13" s="125">
        <v>420000</v>
      </c>
      <c r="E13" s="502">
        <f t="shared" si="0"/>
        <v>120.42222857142858</v>
      </c>
      <c r="F13" s="497" t="s">
        <v>465</v>
      </c>
    </row>
    <row r="14" spans="1:11" ht="40.5" customHeight="1">
      <c r="A14" s="133">
        <v>11</v>
      </c>
      <c r="B14" s="131" t="s">
        <v>13</v>
      </c>
      <c r="C14" s="125">
        <v>2201244.5700000003</v>
      </c>
      <c r="D14" s="125">
        <v>1500000</v>
      </c>
      <c r="E14" s="502">
        <f t="shared" si="0"/>
        <v>146.74963800000003</v>
      </c>
      <c r="F14" s="503" t="s">
        <v>482</v>
      </c>
    </row>
    <row r="15" spans="1:11" ht="20.25" customHeight="1">
      <c r="A15" s="133">
        <v>12</v>
      </c>
      <c r="B15" s="131" t="s">
        <v>28</v>
      </c>
      <c r="C15" s="126">
        <v>941478.64</v>
      </c>
      <c r="D15" s="126">
        <v>780000</v>
      </c>
      <c r="E15" s="502">
        <f t="shared" si="0"/>
        <v>120.70238974358975</v>
      </c>
      <c r="F15" s="503"/>
    </row>
    <row r="16" spans="1:11" ht="23.25" customHeight="1">
      <c r="A16" s="133">
        <v>13</v>
      </c>
      <c r="B16" s="131" t="s">
        <v>29</v>
      </c>
      <c r="C16" s="125">
        <v>1412093.0300000003</v>
      </c>
      <c r="D16" s="125">
        <v>1500000</v>
      </c>
      <c r="E16" s="502">
        <f t="shared" si="0"/>
        <v>94.139535333333356</v>
      </c>
      <c r="F16" s="497"/>
    </row>
    <row r="17" spans="1:6" ht="45" customHeight="1">
      <c r="A17" s="134">
        <v>14</v>
      </c>
      <c r="B17" s="131" t="s">
        <v>30</v>
      </c>
      <c r="C17" s="125">
        <v>4149052.35</v>
      </c>
      <c r="D17" s="125">
        <v>2400000</v>
      </c>
      <c r="E17" s="502">
        <f t="shared" si="0"/>
        <v>172.87718125000001</v>
      </c>
      <c r="F17" s="497" t="s">
        <v>481</v>
      </c>
    </row>
    <row r="18" spans="1:6" ht="34.5" customHeight="1">
      <c r="A18" s="133">
        <v>15</v>
      </c>
      <c r="B18" s="131" t="s">
        <v>14</v>
      </c>
      <c r="C18" s="125">
        <v>5380226.3100000005</v>
      </c>
      <c r="D18" s="125">
        <v>2200000</v>
      </c>
      <c r="E18" s="502">
        <f t="shared" si="0"/>
        <v>244.55574136363637</v>
      </c>
      <c r="F18" s="497" t="s">
        <v>477</v>
      </c>
    </row>
    <row r="19" spans="1:6" ht="35.25" customHeight="1">
      <c r="A19" s="133">
        <v>16</v>
      </c>
      <c r="B19" s="131" t="s">
        <v>31</v>
      </c>
      <c r="C19" s="126">
        <v>1799341.36</v>
      </c>
      <c r="D19" s="126">
        <v>1400000</v>
      </c>
      <c r="E19" s="502">
        <f t="shared" si="0"/>
        <v>128.52438285714285</v>
      </c>
      <c r="F19" s="497" t="s">
        <v>465</v>
      </c>
    </row>
    <row r="20" spans="1:6" ht="27" customHeight="1">
      <c r="A20" s="133">
        <v>17</v>
      </c>
      <c r="B20" s="148" t="s">
        <v>46</v>
      </c>
      <c r="C20" s="125">
        <v>150583.15000000002</v>
      </c>
      <c r="D20" s="125">
        <v>120000</v>
      </c>
      <c r="E20" s="502">
        <f t="shared" si="0"/>
        <v>125.48595833333334</v>
      </c>
      <c r="F20" s="146"/>
    </row>
    <row r="21" spans="1:6" ht="30.75" customHeight="1">
      <c r="A21" s="134">
        <v>18</v>
      </c>
      <c r="B21" s="131" t="s">
        <v>32</v>
      </c>
      <c r="C21" s="125">
        <v>1348368.3</v>
      </c>
      <c r="D21" s="125">
        <v>900000</v>
      </c>
      <c r="E21" s="502">
        <f t="shared" si="0"/>
        <v>149.81870000000001</v>
      </c>
      <c r="F21" s="575" t="s">
        <v>476</v>
      </c>
    </row>
    <row r="22" spans="1:6" ht="24" customHeight="1">
      <c r="A22" s="133">
        <v>19</v>
      </c>
      <c r="B22" s="131" t="s">
        <v>16</v>
      </c>
      <c r="C22" s="125">
        <v>3668264.94</v>
      </c>
      <c r="D22" s="125">
        <v>3700000</v>
      </c>
      <c r="E22" s="502">
        <f t="shared" si="0"/>
        <v>99.142295675675669</v>
      </c>
      <c r="F22" s="497"/>
    </row>
    <row r="23" spans="1:6" ht="46.5" customHeight="1">
      <c r="A23" s="133">
        <v>20</v>
      </c>
      <c r="B23" s="131" t="s">
        <v>15</v>
      </c>
      <c r="C23" s="125">
        <v>1219797.4500000002</v>
      </c>
      <c r="D23" s="125">
        <v>1700000</v>
      </c>
      <c r="E23" s="115">
        <f t="shared" si="0"/>
        <v>71.752791176470595</v>
      </c>
      <c r="F23" s="497" t="s">
        <v>480</v>
      </c>
    </row>
    <row r="24" spans="1:6" ht="35.25" customHeight="1">
      <c r="A24" s="133">
        <v>21</v>
      </c>
      <c r="B24" s="131" t="s">
        <v>33</v>
      </c>
      <c r="C24" s="125">
        <v>486628.47</v>
      </c>
      <c r="D24" s="125">
        <v>600000</v>
      </c>
      <c r="E24" s="115">
        <f t="shared" si="0"/>
        <v>81.104744999999994</v>
      </c>
      <c r="F24" s="497" t="s">
        <v>470</v>
      </c>
    </row>
    <row r="25" spans="1:6" ht="54" customHeight="1">
      <c r="A25" s="134">
        <v>22</v>
      </c>
      <c r="B25" s="131" t="s">
        <v>34</v>
      </c>
      <c r="C25" s="126">
        <v>564640.43000000005</v>
      </c>
      <c r="D25" s="126">
        <v>700000</v>
      </c>
      <c r="E25" s="115">
        <f t="shared" si="0"/>
        <v>80.662918571428577</v>
      </c>
      <c r="F25" s="497" t="s">
        <v>462</v>
      </c>
    </row>
    <row r="26" spans="1:6" ht="48.75" customHeight="1">
      <c r="A26" s="133">
        <v>23</v>
      </c>
      <c r="B26" s="131" t="s">
        <v>17</v>
      </c>
      <c r="C26" s="125">
        <v>2917994.18</v>
      </c>
      <c r="D26" s="125">
        <v>2100000</v>
      </c>
      <c r="E26" s="502">
        <f t="shared" si="0"/>
        <v>138.95210380952381</v>
      </c>
      <c r="F26" s="497" t="s">
        <v>467</v>
      </c>
    </row>
    <row r="27" spans="1:6" ht="57" customHeight="1">
      <c r="A27" s="133">
        <v>24</v>
      </c>
      <c r="B27" s="130" t="s">
        <v>60</v>
      </c>
      <c r="C27" s="125">
        <v>2113460.27</v>
      </c>
      <c r="D27" s="125">
        <v>1300000</v>
      </c>
      <c r="E27" s="502">
        <f t="shared" si="0"/>
        <v>162.57386692307693</v>
      </c>
      <c r="F27" s="575" t="s">
        <v>475</v>
      </c>
    </row>
    <row r="28" spans="1:6" ht="30" customHeight="1">
      <c r="A28" s="133">
        <v>25</v>
      </c>
      <c r="B28" s="130" t="s">
        <v>61</v>
      </c>
      <c r="C28" s="125">
        <v>4224060.7200000007</v>
      </c>
      <c r="D28" s="125">
        <v>3600000</v>
      </c>
      <c r="E28" s="502">
        <f t="shared" si="0"/>
        <v>117.33502000000001</v>
      </c>
      <c r="F28" s="146"/>
    </row>
    <row r="29" spans="1:6" ht="33" customHeight="1">
      <c r="A29" s="134">
        <v>26</v>
      </c>
      <c r="B29" s="131" t="s">
        <v>35</v>
      </c>
      <c r="C29" s="125">
        <v>4068250.21</v>
      </c>
      <c r="D29" s="125">
        <v>3600000</v>
      </c>
      <c r="E29" s="502">
        <f t="shared" si="0"/>
        <v>113.00695027777778</v>
      </c>
      <c r="F29" s="497"/>
    </row>
    <row r="30" spans="1:6" ht="51" customHeight="1">
      <c r="A30" s="133">
        <v>27</v>
      </c>
      <c r="B30" s="149" t="s">
        <v>18</v>
      </c>
      <c r="C30" s="125">
        <v>689211.38</v>
      </c>
      <c r="D30" s="125">
        <v>440000</v>
      </c>
      <c r="E30" s="502">
        <f t="shared" si="0"/>
        <v>156.63894999999999</v>
      </c>
      <c r="F30" s="574" t="s">
        <v>466</v>
      </c>
    </row>
    <row r="31" spans="1:6" ht="32.25" customHeight="1">
      <c r="A31" s="133">
        <v>28</v>
      </c>
      <c r="B31" s="131" t="s">
        <v>37</v>
      </c>
      <c r="C31" s="125">
        <v>2460823.7999999998</v>
      </c>
      <c r="D31" s="125">
        <v>2600000</v>
      </c>
      <c r="E31" s="502">
        <f t="shared" si="0"/>
        <v>94.647069230769219</v>
      </c>
      <c r="F31" s="497"/>
    </row>
    <row r="32" spans="1:6" ht="36" customHeight="1">
      <c r="A32" s="133">
        <v>29</v>
      </c>
      <c r="B32" s="130" t="s">
        <v>62</v>
      </c>
      <c r="C32" s="125">
        <v>2340426.8199999998</v>
      </c>
      <c r="D32" s="125">
        <v>1600000</v>
      </c>
      <c r="E32" s="502">
        <f t="shared" si="0"/>
        <v>146.27667624999998</v>
      </c>
      <c r="F32" s="497" t="s">
        <v>479</v>
      </c>
    </row>
    <row r="33" spans="1:6" ht="48.75" customHeight="1">
      <c r="A33" s="134">
        <v>30</v>
      </c>
      <c r="B33" s="131" t="s">
        <v>38</v>
      </c>
      <c r="C33" s="125">
        <v>1734494.52</v>
      </c>
      <c r="D33" s="125">
        <v>1100000</v>
      </c>
      <c r="E33" s="502">
        <f t="shared" si="0"/>
        <v>157.68132</v>
      </c>
      <c r="F33" s="497" t="s">
        <v>478</v>
      </c>
    </row>
    <row r="34" spans="1:6" ht="27.75" customHeight="1">
      <c r="A34" s="133">
        <v>31</v>
      </c>
      <c r="B34" s="131" t="s">
        <v>36</v>
      </c>
      <c r="C34" s="125">
        <v>5172829</v>
      </c>
      <c r="D34" s="125">
        <v>4300000</v>
      </c>
      <c r="E34" s="502">
        <f t="shared" si="0"/>
        <v>120.2983488372093</v>
      </c>
      <c r="F34" s="498"/>
    </row>
    <row r="35" spans="1:6" ht="24.75" customHeight="1">
      <c r="A35" s="133">
        <v>32</v>
      </c>
      <c r="B35" s="148" t="s">
        <v>45</v>
      </c>
      <c r="C35" s="125">
        <v>4370723.76</v>
      </c>
      <c r="D35" s="125">
        <v>3600000</v>
      </c>
      <c r="E35" s="502">
        <f t="shared" si="0"/>
        <v>121.40899333333333</v>
      </c>
      <c r="F35" s="499" t="s">
        <v>69</v>
      </c>
    </row>
    <row r="36" spans="1:6" ht="33" customHeight="1">
      <c r="A36" s="133">
        <v>33</v>
      </c>
      <c r="B36" s="131" t="s">
        <v>39</v>
      </c>
      <c r="C36" s="125">
        <v>2260028.5200000005</v>
      </c>
      <c r="D36" s="125">
        <v>1800000</v>
      </c>
      <c r="E36" s="502">
        <f t="shared" si="0"/>
        <v>125.55714000000003</v>
      </c>
      <c r="F36" s="497" t="s">
        <v>465</v>
      </c>
    </row>
    <row r="37" spans="1:6" ht="45" customHeight="1">
      <c r="A37" s="134">
        <v>34</v>
      </c>
      <c r="B37" s="131" t="s">
        <v>40</v>
      </c>
      <c r="C37" s="125">
        <v>613452.59000000008</v>
      </c>
      <c r="D37" s="125">
        <v>800000</v>
      </c>
      <c r="E37" s="115">
        <f t="shared" si="0"/>
        <v>76.681573750000013</v>
      </c>
      <c r="F37" s="497" t="s">
        <v>474</v>
      </c>
    </row>
    <row r="38" spans="1:6" ht="58.5" customHeight="1">
      <c r="A38" s="133">
        <v>35</v>
      </c>
      <c r="B38" s="149" t="s">
        <v>19</v>
      </c>
      <c r="C38" s="125">
        <v>2571655.64</v>
      </c>
      <c r="D38" s="125">
        <v>1400000</v>
      </c>
      <c r="E38" s="502">
        <f t="shared" si="0"/>
        <v>183.68968857142858</v>
      </c>
      <c r="F38" s="497" t="s">
        <v>473</v>
      </c>
    </row>
    <row r="39" spans="1:6" ht="39.75" customHeight="1">
      <c r="A39" s="133">
        <v>36</v>
      </c>
      <c r="B39" s="149" t="s">
        <v>20</v>
      </c>
      <c r="C39" s="125">
        <v>2036908.64</v>
      </c>
      <c r="D39" s="125">
        <v>1200000</v>
      </c>
      <c r="E39" s="502">
        <f t="shared" si="0"/>
        <v>169.74238666666668</v>
      </c>
      <c r="F39" s="497" t="s">
        <v>469</v>
      </c>
    </row>
    <row r="40" spans="1:6" ht="47.25" customHeight="1">
      <c r="A40" s="133">
        <v>37</v>
      </c>
      <c r="B40" s="131" t="s">
        <v>41</v>
      </c>
      <c r="C40" s="125">
        <v>3625966.67</v>
      </c>
      <c r="D40" s="125">
        <v>2000000</v>
      </c>
      <c r="E40" s="502">
        <f t="shared" si="0"/>
        <v>181.29833350000001</v>
      </c>
      <c r="F40" s="497" t="s">
        <v>468</v>
      </c>
    </row>
    <row r="41" spans="1:6" ht="85.5" customHeight="1">
      <c r="A41" s="134">
        <v>38</v>
      </c>
      <c r="B41" s="131" t="s">
        <v>42</v>
      </c>
      <c r="C41" s="125">
        <v>920365.44</v>
      </c>
      <c r="D41" s="125">
        <v>2300000</v>
      </c>
      <c r="E41" s="115">
        <f t="shared" si="0"/>
        <v>40.015888695652173</v>
      </c>
      <c r="F41" s="503" t="s">
        <v>472</v>
      </c>
    </row>
    <row r="42" spans="1:6" ht="20.100000000000001" customHeight="1">
      <c r="A42" s="133">
        <v>39</v>
      </c>
      <c r="B42" s="130" t="s">
        <v>67</v>
      </c>
      <c r="C42" s="125">
        <v>1539464.9</v>
      </c>
      <c r="D42" s="125">
        <v>1300000</v>
      </c>
      <c r="E42" s="502">
        <f t="shared" si="0"/>
        <v>118.42037692307693</v>
      </c>
      <c r="F42" s="503"/>
    </row>
    <row r="43" spans="1:6" ht="20.100000000000001" customHeight="1">
      <c r="A43" s="133">
        <v>40</v>
      </c>
      <c r="B43" s="131" t="s">
        <v>44</v>
      </c>
      <c r="C43" s="125">
        <v>1554112.0699999998</v>
      </c>
      <c r="D43" s="125">
        <v>1600000</v>
      </c>
      <c r="E43" s="502">
        <f t="shared" si="0"/>
        <v>97.13200437499998</v>
      </c>
      <c r="F43" s="499"/>
    </row>
    <row r="44" spans="1:6" s="86" customFormat="1" ht="24.75" customHeight="1">
      <c r="A44" s="91"/>
      <c r="B44" s="541" t="s">
        <v>161</v>
      </c>
      <c r="C44" s="112">
        <f>SUM(C4:C43)</f>
        <v>93664117.030000001</v>
      </c>
      <c r="D44" s="112">
        <f>SUM(D4:D43)</f>
        <v>72455000</v>
      </c>
      <c r="E44" s="112">
        <f t="shared" si="0"/>
        <v>129.27212342833482</v>
      </c>
      <c r="F44" s="109"/>
    </row>
    <row r="45" spans="1:6" s="501" customFormat="1" ht="20.100000000000001" customHeight="1">
      <c r="A45" s="91"/>
      <c r="B45" s="542" t="s">
        <v>429</v>
      </c>
      <c r="C45" s="113"/>
      <c r="D45" s="119">
        <f>C44-D44</f>
        <v>21209117.030000001</v>
      </c>
      <c r="E45" s="113"/>
      <c r="F45" s="109"/>
    </row>
    <row r="46" spans="1:6" ht="20.100000000000001" customHeight="1">
      <c r="A46" s="111"/>
    </row>
  </sheetData>
  <mergeCells count="2">
    <mergeCell ref="B1:E1"/>
    <mergeCell ref="C2:E2"/>
  </mergeCells>
  <pageMargins left="0.59055118110236227" right="0" top="0" bottom="0" header="0.31496062992125984" footer="0.31496062992125984"/>
  <pageSetup paperSize="9" scale="9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46"/>
  <sheetViews>
    <sheetView topLeftCell="A31" workbookViewId="0">
      <selection activeCell="L7" sqref="L7"/>
    </sheetView>
  </sheetViews>
  <sheetFormatPr defaultRowHeight="21.95" customHeight="1"/>
  <cols>
    <col min="1" max="1" width="4.85546875" style="45" customWidth="1"/>
    <col min="2" max="2" width="15.5703125" customWidth="1"/>
    <col min="3" max="3" width="12.42578125" style="61" customWidth="1"/>
    <col min="4" max="4" width="12.28515625" style="62" customWidth="1"/>
    <col min="5" max="5" width="10.28515625" style="62" customWidth="1"/>
    <col min="6" max="6" width="14.7109375" style="65" customWidth="1"/>
    <col min="7" max="7" width="14.5703125" style="62" customWidth="1"/>
    <col min="8" max="8" width="10" style="62" customWidth="1"/>
    <col min="9" max="9" width="84.42578125" style="4" customWidth="1"/>
    <col min="10" max="10" width="10.5703125" customWidth="1"/>
    <col min="11" max="11" width="9" customWidth="1"/>
    <col min="12" max="12" width="8.5703125" customWidth="1"/>
  </cols>
  <sheetData>
    <row r="1" spans="1:9" ht="29.25" customHeight="1">
      <c r="A1" s="43"/>
      <c r="B1" s="899" t="s">
        <v>454</v>
      </c>
      <c r="C1" s="899"/>
      <c r="D1" s="899"/>
      <c r="E1" s="899"/>
      <c r="F1" s="899"/>
      <c r="G1" s="899"/>
      <c r="H1" s="899"/>
    </row>
    <row r="2" spans="1:9" ht="19.5" customHeight="1">
      <c r="A2" s="44"/>
      <c r="B2" s="36"/>
      <c r="C2" s="900" t="s">
        <v>3</v>
      </c>
      <c r="D2" s="900"/>
      <c r="E2" s="901"/>
      <c r="F2" s="902" t="s">
        <v>54</v>
      </c>
      <c r="G2" s="902"/>
      <c r="H2" s="902"/>
      <c r="I2" s="78" t="s">
        <v>65</v>
      </c>
    </row>
    <row r="3" spans="1:9" ht="21.95" customHeight="1">
      <c r="B3" s="35" t="s">
        <v>0</v>
      </c>
      <c r="C3" s="74" t="s">
        <v>82</v>
      </c>
      <c r="D3" s="73" t="s">
        <v>81</v>
      </c>
      <c r="E3" s="66" t="s">
        <v>58</v>
      </c>
      <c r="F3" s="50" t="s">
        <v>82</v>
      </c>
      <c r="G3" s="50" t="s">
        <v>81</v>
      </c>
      <c r="H3" s="67" t="s">
        <v>58</v>
      </c>
      <c r="I3" s="40"/>
    </row>
    <row r="4" spans="1:9" ht="21.95" customHeight="1">
      <c r="A4" s="41">
        <v>1</v>
      </c>
      <c r="B4" s="27" t="s">
        <v>21</v>
      </c>
      <c r="C4" s="68">
        <v>511130.95</v>
      </c>
      <c r="D4" s="69">
        <v>330000</v>
      </c>
      <c r="E4" s="51">
        <f>C4*100/D4</f>
        <v>154.88816666666668</v>
      </c>
      <c r="F4" s="52">
        <v>1167983.23</v>
      </c>
      <c r="G4" s="53">
        <v>960000</v>
      </c>
      <c r="H4" s="54">
        <f>F4*100/G4</f>
        <v>121.66491979166666</v>
      </c>
      <c r="I4" s="497"/>
    </row>
    <row r="5" spans="1:9" ht="21.95" customHeight="1">
      <c r="A5" s="46">
        <v>2</v>
      </c>
      <c r="B5" s="38" t="s">
        <v>22</v>
      </c>
      <c r="C5" s="68">
        <v>1007170.89</v>
      </c>
      <c r="D5" s="69">
        <v>700000</v>
      </c>
      <c r="E5" s="51">
        <f t="shared" ref="E5:E44" si="0">C5*100/D5</f>
        <v>143.88155571428572</v>
      </c>
      <c r="F5" s="52">
        <v>2719164.38</v>
      </c>
      <c r="G5" s="53">
        <v>2050000</v>
      </c>
      <c r="H5" s="55">
        <f t="shared" ref="H5:H44" si="1">F5*100/G5</f>
        <v>132.64216487804879</v>
      </c>
      <c r="I5" s="497"/>
    </row>
    <row r="6" spans="1:9" ht="21.95" customHeight="1">
      <c r="A6" s="41">
        <v>3</v>
      </c>
      <c r="B6" s="27" t="s">
        <v>23</v>
      </c>
      <c r="C6" s="68">
        <v>1019229.8800000001</v>
      </c>
      <c r="D6" s="69">
        <v>650000</v>
      </c>
      <c r="E6" s="51">
        <f t="shared" si="0"/>
        <v>156.80459692307696</v>
      </c>
      <c r="F6" s="52">
        <v>2353549.79</v>
      </c>
      <c r="G6" s="53">
        <v>1900000</v>
      </c>
      <c r="H6" s="55">
        <f t="shared" si="1"/>
        <v>123.87104157894737</v>
      </c>
      <c r="I6" s="497"/>
    </row>
    <row r="7" spans="1:9" ht="33" customHeight="1">
      <c r="A7" s="41">
        <v>4</v>
      </c>
      <c r="B7" s="27" t="s">
        <v>24</v>
      </c>
      <c r="C7" s="68">
        <v>243998.57</v>
      </c>
      <c r="D7" s="69">
        <v>285000</v>
      </c>
      <c r="E7" s="549">
        <f t="shared" si="0"/>
        <v>85.613533333333336</v>
      </c>
      <c r="F7" s="52">
        <v>704229.70000000007</v>
      </c>
      <c r="G7" s="53">
        <v>820000</v>
      </c>
      <c r="H7" s="550">
        <f t="shared" si="1"/>
        <v>85.881670731707317</v>
      </c>
      <c r="I7" s="497" t="s">
        <v>460</v>
      </c>
    </row>
    <row r="8" spans="1:9" ht="51" customHeight="1">
      <c r="A8" s="41">
        <v>5</v>
      </c>
      <c r="B8" s="27" t="s">
        <v>25</v>
      </c>
      <c r="C8" s="68">
        <v>566850.46</v>
      </c>
      <c r="D8" s="69">
        <v>800000</v>
      </c>
      <c r="E8" s="549">
        <f t="shared" si="0"/>
        <v>70.8563075</v>
      </c>
      <c r="F8" s="52">
        <v>1184854.58</v>
      </c>
      <c r="G8" s="53">
        <v>2350000</v>
      </c>
      <c r="H8" s="550">
        <f t="shared" si="1"/>
        <v>50.419343829787231</v>
      </c>
      <c r="I8" s="498" t="s">
        <v>483</v>
      </c>
    </row>
    <row r="9" spans="1:9" ht="21.95" customHeight="1">
      <c r="A9" s="46">
        <v>6</v>
      </c>
      <c r="B9" s="27" t="s">
        <v>10</v>
      </c>
      <c r="C9" s="68">
        <v>1425914.9500000002</v>
      </c>
      <c r="D9" s="69">
        <v>1000000</v>
      </c>
      <c r="E9" s="51">
        <f t="shared" si="0"/>
        <v>142.59149500000004</v>
      </c>
      <c r="F9" s="52">
        <v>3519491.67</v>
      </c>
      <c r="G9" s="53">
        <v>3000000</v>
      </c>
      <c r="H9" s="55">
        <f t="shared" si="1"/>
        <v>117.316389</v>
      </c>
      <c r="I9" s="497"/>
    </row>
    <row r="10" spans="1:9" ht="21.95" customHeight="1">
      <c r="A10" s="41">
        <v>7</v>
      </c>
      <c r="B10" s="27" t="s">
        <v>11</v>
      </c>
      <c r="C10" s="68">
        <v>2877418.6900000004</v>
      </c>
      <c r="D10" s="69">
        <v>1630000</v>
      </c>
      <c r="E10" s="51">
        <f t="shared" si="0"/>
        <v>176.52875398773008</v>
      </c>
      <c r="F10" s="52">
        <v>7364974.2100000009</v>
      </c>
      <c r="G10" s="53">
        <v>4830000</v>
      </c>
      <c r="H10" s="55">
        <f t="shared" si="1"/>
        <v>152.48393809523813</v>
      </c>
      <c r="I10" s="497"/>
    </row>
    <row r="11" spans="1:9" ht="21.95" customHeight="1">
      <c r="A11" s="41">
        <v>8</v>
      </c>
      <c r="B11" s="27" t="s">
        <v>12</v>
      </c>
      <c r="C11" s="68">
        <v>1917420.65</v>
      </c>
      <c r="D11" s="69">
        <v>750000</v>
      </c>
      <c r="E11" s="51">
        <f t="shared" si="0"/>
        <v>255.65608666666665</v>
      </c>
      <c r="F11" s="52">
        <v>4669050.1900000004</v>
      </c>
      <c r="G11" s="53">
        <v>2200000</v>
      </c>
      <c r="H11" s="55">
        <f t="shared" si="1"/>
        <v>212.22955409090912</v>
      </c>
      <c r="I11" s="497"/>
    </row>
    <row r="12" spans="1:9" ht="33" customHeight="1">
      <c r="A12" s="41">
        <v>9</v>
      </c>
      <c r="B12" s="27" t="s">
        <v>26</v>
      </c>
      <c r="C12" s="68">
        <v>164271.78999999998</v>
      </c>
      <c r="D12" s="69">
        <v>300000</v>
      </c>
      <c r="E12" s="549">
        <f t="shared" si="0"/>
        <v>54.757263333333327</v>
      </c>
      <c r="F12" s="56">
        <v>939097.79</v>
      </c>
      <c r="G12" s="56">
        <v>830000</v>
      </c>
      <c r="H12" s="55">
        <f t="shared" si="1"/>
        <v>113.14431204819277</v>
      </c>
      <c r="I12" s="497" t="s">
        <v>484</v>
      </c>
    </row>
    <row r="13" spans="1:9" ht="21.95" customHeight="1">
      <c r="A13" s="46">
        <v>10</v>
      </c>
      <c r="B13" s="27" t="s">
        <v>27</v>
      </c>
      <c r="C13" s="68">
        <v>254987.51999999999</v>
      </c>
      <c r="D13" s="69">
        <v>170000</v>
      </c>
      <c r="E13" s="51">
        <f t="shared" si="0"/>
        <v>149.99265882352941</v>
      </c>
      <c r="F13" s="56">
        <v>505773.36</v>
      </c>
      <c r="G13" s="56">
        <v>500000</v>
      </c>
      <c r="H13" s="55">
        <f t="shared" si="1"/>
        <v>101.15467200000001</v>
      </c>
      <c r="I13" s="497"/>
    </row>
    <row r="14" spans="1:9" ht="21.95" customHeight="1">
      <c r="A14" s="41">
        <v>11</v>
      </c>
      <c r="B14" s="27" t="s">
        <v>13</v>
      </c>
      <c r="C14" s="68">
        <v>669229.85</v>
      </c>
      <c r="D14" s="69">
        <v>700000</v>
      </c>
      <c r="E14" s="51">
        <f t="shared" si="0"/>
        <v>95.604264285714279</v>
      </c>
      <c r="F14" s="52">
        <v>2201244.5700000003</v>
      </c>
      <c r="G14" s="53">
        <v>1500000</v>
      </c>
      <c r="H14" s="55">
        <f t="shared" si="1"/>
        <v>146.74963800000003</v>
      </c>
      <c r="I14" s="503"/>
    </row>
    <row r="15" spans="1:9" ht="21.95" customHeight="1">
      <c r="A15" s="41">
        <v>12</v>
      </c>
      <c r="B15" s="27" t="s">
        <v>28</v>
      </c>
      <c r="C15" s="68">
        <v>468000.26</v>
      </c>
      <c r="D15" s="69">
        <v>300000</v>
      </c>
      <c r="E15" s="51">
        <f t="shared" si="0"/>
        <v>156.00008666666668</v>
      </c>
      <c r="F15" s="56">
        <v>941478.64</v>
      </c>
      <c r="G15" s="56">
        <v>800000</v>
      </c>
      <c r="H15" s="55">
        <f t="shared" si="1"/>
        <v>117.68483000000001</v>
      </c>
      <c r="I15" s="503"/>
    </row>
    <row r="16" spans="1:9" ht="21.95" customHeight="1">
      <c r="A16" s="41">
        <v>13</v>
      </c>
      <c r="B16" s="38" t="s">
        <v>29</v>
      </c>
      <c r="C16" s="68">
        <v>668380.65</v>
      </c>
      <c r="D16" s="69">
        <v>570000</v>
      </c>
      <c r="E16" s="51">
        <f t="shared" si="0"/>
        <v>117.25976315789474</v>
      </c>
      <c r="F16" s="52">
        <v>1412093.0300000003</v>
      </c>
      <c r="G16" s="53">
        <v>1500000</v>
      </c>
      <c r="H16" s="55">
        <f t="shared" si="1"/>
        <v>94.139535333333356</v>
      </c>
      <c r="I16" s="497"/>
    </row>
    <row r="17" spans="1:9" ht="20.25" customHeight="1">
      <c r="A17" s="46">
        <v>14</v>
      </c>
      <c r="B17" s="27" t="s">
        <v>30</v>
      </c>
      <c r="C17" s="68">
        <v>1053883.58</v>
      </c>
      <c r="D17" s="69">
        <v>850000</v>
      </c>
      <c r="E17" s="51">
        <f t="shared" si="0"/>
        <v>123.98630352941177</v>
      </c>
      <c r="F17" s="52">
        <v>4149052.35</v>
      </c>
      <c r="G17" s="53">
        <v>2500000</v>
      </c>
      <c r="H17" s="55">
        <f t="shared" si="1"/>
        <v>165.96209400000001</v>
      </c>
      <c r="I17" s="497"/>
    </row>
    <row r="18" spans="1:9" ht="32.25" customHeight="1">
      <c r="A18" s="41">
        <v>15</v>
      </c>
      <c r="B18" s="27" t="s">
        <v>14</v>
      </c>
      <c r="C18" s="68">
        <v>576550.40000000002</v>
      </c>
      <c r="D18" s="69">
        <v>800000</v>
      </c>
      <c r="E18" s="549">
        <f t="shared" si="0"/>
        <v>72.068799999999996</v>
      </c>
      <c r="F18" s="56">
        <v>5380226.3100000005</v>
      </c>
      <c r="G18" s="56">
        <v>2200000</v>
      </c>
      <c r="H18" s="57">
        <f t="shared" si="1"/>
        <v>244.55574136363637</v>
      </c>
      <c r="I18" s="497" t="s">
        <v>489</v>
      </c>
    </row>
    <row r="19" spans="1:9" ht="19.5" customHeight="1">
      <c r="A19" s="41">
        <v>16</v>
      </c>
      <c r="B19" s="27" t="s">
        <v>31</v>
      </c>
      <c r="C19" s="68">
        <v>697882.35000000009</v>
      </c>
      <c r="D19" s="69">
        <v>520000</v>
      </c>
      <c r="E19" s="51">
        <f t="shared" si="0"/>
        <v>134.20814423076925</v>
      </c>
      <c r="F19" s="52">
        <v>1799341.36</v>
      </c>
      <c r="G19" s="53">
        <v>1500000</v>
      </c>
      <c r="H19" s="54">
        <f t="shared" si="1"/>
        <v>119.95609066666667</v>
      </c>
      <c r="I19" s="497"/>
    </row>
    <row r="20" spans="1:9" ht="21.95" customHeight="1">
      <c r="A20" s="41">
        <v>17</v>
      </c>
      <c r="B20" s="28" t="s">
        <v>46</v>
      </c>
      <c r="C20" s="68">
        <v>60372.2</v>
      </c>
      <c r="D20" s="69">
        <v>50000</v>
      </c>
      <c r="E20" s="51">
        <f t="shared" si="0"/>
        <v>120.7444</v>
      </c>
      <c r="F20" s="52">
        <v>150583.15000000002</v>
      </c>
      <c r="G20" s="53">
        <v>150000</v>
      </c>
      <c r="H20" s="55">
        <f t="shared" si="1"/>
        <v>100.38876666666668</v>
      </c>
      <c r="I20" s="146"/>
    </row>
    <row r="21" spans="1:9" ht="21.95" customHeight="1">
      <c r="A21" s="46">
        <v>18</v>
      </c>
      <c r="B21" s="38" t="s">
        <v>32</v>
      </c>
      <c r="C21" s="68">
        <v>385755.94000000006</v>
      </c>
      <c r="D21" s="69">
        <v>325000</v>
      </c>
      <c r="E21" s="51">
        <f t="shared" si="0"/>
        <v>118.69413538461541</v>
      </c>
      <c r="F21" s="52">
        <v>1348368.3</v>
      </c>
      <c r="G21" s="53">
        <v>950000</v>
      </c>
      <c r="H21" s="54">
        <f t="shared" si="1"/>
        <v>141.93350526315788</v>
      </c>
      <c r="I21" s="575"/>
    </row>
    <row r="22" spans="1:9" ht="21.95" customHeight="1">
      <c r="A22" s="41">
        <v>19</v>
      </c>
      <c r="B22" s="8" t="s">
        <v>16</v>
      </c>
      <c r="C22" s="70">
        <v>1485273.4300000002</v>
      </c>
      <c r="D22" s="69">
        <v>1300000</v>
      </c>
      <c r="E22" s="51">
        <f t="shared" si="0"/>
        <v>114.25180230769233</v>
      </c>
      <c r="F22" s="52">
        <v>3668264.94</v>
      </c>
      <c r="G22" s="53">
        <v>3700000</v>
      </c>
      <c r="H22" s="55">
        <f t="shared" si="1"/>
        <v>99.142295675675669</v>
      </c>
      <c r="I22" s="497"/>
    </row>
    <row r="23" spans="1:9" ht="56.25" customHeight="1">
      <c r="A23" s="41">
        <v>20</v>
      </c>
      <c r="B23" s="8" t="s">
        <v>15</v>
      </c>
      <c r="C23" s="70">
        <v>603212.58000000007</v>
      </c>
      <c r="D23" s="69">
        <v>650000</v>
      </c>
      <c r="E23" s="51">
        <f t="shared" si="0"/>
        <v>92.80193538461539</v>
      </c>
      <c r="F23" s="52">
        <v>1219797.4500000002</v>
      </c>
      <c r="G23" s="53">
        <v>1800000</v>
      </c>
      <c r="H23" s="550">
        <f t="shared" si="1"/>
        <v>67.766525000000001</v>
      </c>
      <c r="I23" s="497" t="s">
        <v>485</v>
      </c>
    </row>
    <row r="24" spans="1:9" ht="33" customHeight="1">
      <c r="A24" s="41">
        <v>21</v>
      </c>
      <c r="B24" s="8" t="s">
        <v>33</v>
      </c>
      <c r="C24" s="70">
        <v>29.04</v>
      </c>
      <c r="D24" s="69">
        <v>350000</v>
      </c>
      <c r="E24" s="549">
        <f t="shared" si="0"/>
        <v>8.2971428571428571E-3</v>
      </c>
      <c r="F24" s="52">
        <v>486628.47</v>
      </c>
      <c r="G24" s="53">
        <v>900000</v>
      </c>
      <c r="H24" s="551">
        <f t="shared" si="1"/>
        <v>54.069830000000003</v>
      </c>
      <c r="I24" s="497" t="s">
        <v>486</v>
      </c>
    </row>
    <row r="25" spans="1:9" ht="45.75" customHeight="1">
      <c r="A25" s="46">
        <v>22</v>
      </c>
      <c r="B25" s="8" t="s">
        <v>34</v>
      </c>
      <c r="C25" s="70">
        <v>345721.61000000004</v>
      </c>
      <c r="D25" s="69">
        <v>350000</v>
      </c>
      <c r="E25" s="51">
        <f t="shared" si="0"/>
        <v>98.777602857142881</v>
      </c>
      <c r="F25" s="52">
        <v>564640.43000000005</v>
      </c>
      <c r="G25" s="53">
        <v>850000</v>
      </c>
      <c r="H25" s="550">
        <f t="shared" si="1"/>
        <v>66.428285882352952</v>
      </c>
      <c r="I25" s="497" t="s">
        <v>462</v>
      </c>
    </row>
    <row r="26" spans="1:9" ht="21.95" customHeight="1">
      <c r="A26" s="41">
        <v>23</v>
      </c>
      <c r="B26" s="8" t="s">
        <v>17</v>
      </c>
      <c r="C26" s="70">
        <v>1047601.14</v>
      </c>
      <c r="D26" s="69">
        <v>800000</v>
      </c>
      <c r="E26" s="51">
        <f t="shared" si="0"/>
        <v>130.9501425</v>
      </c>
      <c r="F26" s="52">
        <v>2917994.18</v>
      </c>
      <c r="G26" s="53">
        <v>2300000</v>
      </c>
      <c r="H26" s="54">
        <f t="shared" si="1"/>
        <v>126.86931217391304</v>
      </c>
      <c r="I26" s="497"/>
    </row>
    <row r="27" spans="1:9" ht="21.95" customHeight="1">
      <c r="A27" s="41">
        <v>24</v>
      </c>
      <c r="B27" s="29" t="s">
        <v>60</v>
      </c>
      <c r="C27" s="71">
        <v>831496.64</v>
      </c>
      <c r="D27" s="69">
        <v>500000</v>
      </c>
      <c r="E27" s="51">
        <f t="shared" si="0"/>
        <v>166.299328</v>
      </c>
      <c r="F27" s="52">
        <v>2113460.27</v>
      </c>
      <c r="G27" s="53">
        <v>1400000</v>
      </c>
      <c r="H27" s="54">
        <f t="shared" si="1"/>
        <v>150.96144785714284</v>
      </c>
      <c r="I27" s="575"/>
    </row>
    <row r="28" spans="1:9" ht="21.95" customHeight="1">
      <c r="A28" s="41">
        <v>25</v>
      </c>
      <c r="B28" s="29" t="s">
        <v>61</v>
      </c>
      <c r="C28" s="71">
        <v>1570046.1600000001</v>
      </c>
      <c r="D28" s="69">
        <v>1300000</v>
      </c>
      <c r="E28" s="51">
        <f t="shared" si="0"/>
        <v>120.77278153846154</v>
      </c>
      <c r="F28" s="52">
        <v>4224060.7200000007</v>
      </c>
      <c r="G28" s="53">
        <v>3700000</v>
      </c>
      <c r="H28" s="55">
        <f t="shared" si="1"/>
        <v>114.16380324324327</v>
      </c>
      <c r="I28" s="146"/>
    </row>
    <row r="29" spans="1:9" ht="21.95" customHeight="1">
      <c r="A29" s="46">
        <v>26</v>
      </c>
      <c r="B29" s="8" t="s">
        <v>35</v>
      </c>
      <c r="C29" s="70">
        <v>2137865.4699999997</v>
      </c>
      <c r="D29" s="69">
        <v>1400000</v>
      </c>
      <c r="E29" s="51">
        <f t="shared" si="0"/>
        <v>152.70467642857142</v>
      </c>
      <c r="F29" s="52">
        <v>4068250.21</v>
      </c>
      <c r="G29" s="53">
        <v>3900000</v>
      </c>
      <c r="H29" s="55">
        <f t="shared" si="1"/>
        <v>104.31410794871795</v>
      </c>
      <c r="I29" s="497"/>
    </row>
    <row r="30" spans="1:9" ht="21.75" customHeight="1">
      <c r="A30" s="41">
        <v>27</v>
      </c>
      <c r="B30" s="30" t="s">
        <v>18</v>
      </c>
      <c r="C30" s="70">
        <v>309522.25</v>
      </c>
      <c r="D30" s="69">
        <v>170000</v>
      </c>
      <c r="E30" s="51">
        <f t="shared" si="0"/>
        <v>182.07191176470587</v>
      </c>
      <c r="F30" s="52">
        <v>689211.38</v>
      </c>
      <c r="G30" s="53">
        <v>500000</v>
      </c>
      <c r="H30" s="55">
        <f t="shared" si="1"/>
        <v>137.842276</v>
      </c>
      <c r="I30" s="503"/>
    </row>
    <row r="31" spans="1:9" ht="30.75" customHeight="1">
      <c r="A31" s="41">
        <v>28</v>
      </c>
      <c r="B31" s="8" t="s">
        <v>37</v>
      </c>
      <c r="C31" s="70">
        <v>674181.03</v>
      </c>
      <c r="D31" s="69">
        <v>950000</v>
      </c>
      <c r="E31" s="549">
        <f t="shared" si="0"/>
        <v>70.966424210526313</v>
      </c>
      <c r="F31" s="52">
        <v>2460823.7999999998</v>
      </c>
      <c r="G31" s="53">
        <v>2700000</v>
      </c>
      <c r="H31" s="551">
        <f t="shared" si="1"/>
        <v>91.14162222222221</v>
      </c>
      <c r="I31" s="497" t="s">
        <v>487</v>
      </c>
    </row>
    <row r="32" spans="1:9" ht="21.95" customHeight="1">
      <c r="A32" s="41">
        <v>29</v>
      </c>
      <c r="B32" s="29" t="s">
        <v>62</v>
      </c>
      <c r="C32" s="71">
        <v>1030567.7999999999</v>
      </c>
      <c r="D32" s="69">
        <v>550000</v>
      </c>
      <c r="E32" s="51">
        <f t="shared" si="0"/>
        <v>187.37596363636365</v>
      </c>
      <c r="F32" s="52">
        <v>2340426.8199999998</v>
      </c>
      <c r="G32" s="53">
        <v>1600000</v>
      </c>
      <c r="H32" s="54">
        <f t="shared" si="1"/>
        <v>146.27667624999998</v>
      </c>
      <c r="I32" s="497"/>
    </row>
    <row r="33" spans="1:9" ht="21.95" customHeight="1">
      <c r="A33" s="46">
        <v>30</v>
      </c>
      <c r="B33" s="8" t="s">
        <v>38</v>
      </c>
      <c r="C33" s="70">
        <v>833087.45000000007</v>
      </c>
      <c r="D33" s="69">
        <v>450000</v>
      </c>
      <c r="E33" s="51">
        <f t="shared" si="0"/>
        <v>185.13054444444444</v>
      </c>
      <c r="F33" s="52">
        <v>1734494.52</v>
      </c>
      <c r="G33" s="53">
        <v>1200000</v>
      </c>
      <c r="H33" s="55">
        <f t="shared" si="1"/>
        <v>144.54121000000001</v>
      </c>
      <c r="I33" s="497"/>
    </row>
    <row r="34" spans="1:9" ht="21.95" customHeight="1">
      <c r="A34" s="41">
        <v>31</v>
      </c>
      <c r="B34" s="8" t="s">
        <v>36</v>
      </c>
      <c r="C34" s="70">
        <v>2082548.36</v>
      </c>
      <c r="D34" s="69">
        <v>1600000</v>
      </c>
      <c r="E34" s="51">
        <f t="shared" si="0"/>
        <v>130.15927249999999</v>
      </c>
      <c r="F34" s="52">
        <v>5172829</v>
      </c>
      <c r="G34" s="53">
        <v>4800000</v>
      </c>
      <c r="H34" s="54">
        <f t="shared" si="1"/>
        <v>107.76727083333333</v>
      </c>
      <c r="I34" s="498"/>
    </row>
    <row r="35" spans="1:9" ht="21.95" customHeight="1">
      <c r="A35" s="41">
        <v>32</v>
      </c>
      <c r="B35" s="31" t="s">
        <v>45</v>
      </c>
      <c r="C35" s="70">
        <v>1576180.74</v>
      </c>
      <c r="D35" s="69">
        <v>1250000</v>
      </c>
      <c r="E35" s="51">
        <f t="shared" si="0"/>
        <v>126.0944592</v>
      </c>
      <c r="F35" s="52">
        <v>4370723.76</v>
      </c>
      <c r="G35" s="53">
        <v>3700000</v>
      </c>
      <c r="H35" s="54">
        <f t="shared" si="1"/>
        <v>118.12766918918919</v>
      </c>
      <c r="I35" s="499" t="s">
        <v>69</v>
      </c>
    </row>
    <row r="36" spans="1:9" ht="21.95" customHeight="1">
      <c r="A36" s="41">
        <v>33</v>
      </c>
      <c r="B36" s="8" t="s">
        <v>39</v>
      </c>
      <c r="C36" s="70">
        <v>744992.49</v>
      </c>
      <c r="D36" s="69">
        <v>700000</v>
      </c>
      <c r="E36" s="51">
        <f t="shared" si="0"/>
        <v>106.42749857142857</v>
      </c>
      <c r="F36" s="52">
        <v>2260028.5200000005</v>
      </c>
      <c r="G36" s="53">
        <v>1900000</v>
      </c>
      <c r="H36" s="55">
        <f t="shared" si="1"/>
        <v>118.94886947368424</v>
      </c>
      <c r="I36" s="497"/>
    </row>
    <row r="37" spans="1:9" ht="30.75" customHeight="1">
      <c r="A37" s="46">
        <v>34</v>
      </c>
      <c r="B37" s="8" t="s">
        <v>40</v>
      </c>
      <c r="C37" s="70">
        <v>261431.95</v>
      </c>
      <c r="D37" s="69">
        <v>300000</v>
      </c>
      <c r="E37" s="549">
        <f t="shared" si="0"/>
        <v>87.143983333333338</v>
      </c>
      <c r="F37" s="52">
        <v>613452.59000000008</v>
      </c>
      <c r="G37" s="53">
        <v>800000</v>
      </c>
      <c r="H37" s="551">
        <f t="shared" si="1"/>
        <v>76.681573750000013</v>
      </c>
      <c r="I37" s="497" t="s">
        <v>474</v>
      </c>
    </row>
    <row r="38" spans="1:9" ht="21.95" customHeight="1">
      <c r="A38" s="41">
        <v>35</v>
      </c>
      <c r="B38" s="30" t="s">
        <v>19</v>
      </c>
      <c r="C38" s="70">
        <v>836959.88</v>
      </c>
      <c r="D38" s="69">
        <v>650000</v>
      </c>
      <c r="E38" s="51">
        <f t="shared" si="0"/>
        <v>128.76305846153846</v>
      </c>
      <c r="F38" s="52">
        <v>2571655.64</v>
      </c>
      <c r="G38" s="53">
        <v>1800000</v>
      </c>
      <c r="H38" s="54">
        <f t="shared" si="1"/>
        <v>142.86975777777778</v>
      </c>
      <c r="I38" s="497"/>
    </row>
    <row r="39" spans="1:9" ht="21.95" customHeight="1">
      <c r="A39" s="41">
        <v>36</v>
      </c>
      <c r="B39" s="30" t="s">
        <v>20</v>
      </c>
      <c r="C39" s="70">
        <v>349338.51</v>
      </c>
      <c r="D39" s="69">
        <v>450000</v>
      </c>
      <c r="E39" s="51">
        <f t="shared" si="0"/>
        <v>77.630780000000001</v>
      </c>
      <c r="F39" s="52">
        <v>2036908.64</v>
      </c>
      <c r="G39" s="53">
        <v>1300000</v>
      </c>
      <c r="H39" s="54">
        <f t="shared" si="1"/>
        <v>156.68528000000001</v>
      </c>
      <c r="I39" s="497"/>
    </row>
    <row r="40" spans="1:9" ht="21.95" customHeight="1">
      <c r="A40" s="41">
        <v>37</v>
      </c>
      <c r="B40" s="8" t="s">
        <v>41</v>
      </c>
      <c r="C40" s="70">
        <v>938163.82</v>
      </c>
      <c r="D40" s="69">
        <v>850000</v>
      </c>
      <c r="E40" s="51">
        <f t="shared" si="0"/>
        <v>110.37221411764706</v>
      </c>
      <c r="F40" s="52">
        <v>3625966.67</v>
      </c>
      <c r="G40" s="53">
        <v>2400000</v>
      </c>
      <c r="H40" s="54">
        <f t="shared" si="1"/>
        <v>151.08194458333332</v>
      </c>
      <c r="I40" s="497"/>
    </row>
    <row r="41" spans="1:9" ht="77.25" customHeight="1">
      <c r="A41" s="46">
        <v>38</v>
      </c>
      <c r="B41" s="8" t="s">
        <v>42</v>
      </c>
      <c r="C41" s="70">
        <v>531303.62</v>
      </c>
      <c r="D41" s="69">
        <v>850000</v>
      </c>
      <c r="E41" s="549">
        <f t="shared" si="0"/>
        <v>62.506308235294121</v>
      </c>
      <c r="F41" s="52">
        <v>920365.44</v>
      </c>
      <c r="G41" s="53">
        <v>2300000</v>
      </c>
      <c r="H41" s="550">
        <f t="shared" si="1"/>
        <v>40.015888695652173</v>
      </c>
      <c r="I41" s="503" t="s">
        <v>472</v>
      </c>
    </row>
    <row r="42" spans="1:9" ht="21.95" customHeight="1">
      <c r="A42" s="41">
        <v>40</v>
      </c>
      <c r="B42" s="32" t="s">
        <v>67</v>
      </c>
      <c r="C42" s="72">
        <v>672123.92999999993</v>
      </c>
      <c r="D42" s="69">
        <v>550000</v>
      </c>
      <c r="E42" s="51">
        <f t="shared" si="0"/>
        <v>122.20435090909091</v>
      </c>
      <c r="F42" s="52">
        <v>1539464.9</v>
      </c>
      <c r="G42" s="53">
        <v>1400000</v>
      </c>
      <c r="H42" s="54">
        <f t="shared" si="1"/>
        <v>109.96177857142857</v>
      </c>
      <c r="I42" s="503"/>
    </row>
    <row r="43" spans="1:9" ht="45.75" customHeight="1">
      <c r="A43" s="41">
        <v>41</v>
      </c>
      <c r="B43" s="20" t="s">
        <v>44</v>
      </c>
      <c r="C43" s="64">
        <v>314881.45</v>
      </c>
      <c r="D43" s="69">
        <v>600000</v>
      </c>
      <c r="E43" s="549">
        <f t="shared" si="0"/>
        <v>52.480241666666664</v>
      </c>
      <c r="F43" s="52">
        <v>1554112.0699999998</v>
      </c>
      <c r="G43" s="53">
        <v>1800000</v>
      </c>
      <c r="H43" s="550">
        <f t="shared" si="1"/>
        <v>86.339559444444433</v>
      </c>
      <c r="I43" s="39" t="s">
        <v>488</v>
      </c>
    </row>
    <row r="44" spans="1:9" ht="21.95" customHeight="1">
      <c r="A44" s="23"/>
      <c r="B44" s="24" t="s">
        <v>47</v>
      </c>
      <c r="C44" s="49">
        <f>SUM(C4:C43)</f>
        <v>33744978.93</v>
      </c>
      <c r="D44" s="49">
        <f>SUM(D4:D43)</f>
        <v>27300000</v>
      </c>
      <c r="E44" s="51">
        <f t="shared" si="0"/>
        <v>123.60798142857143</v>
      </c>
      <c r="F44" s="48">
        <f>SUM(F4:F43)</f>
        <v>93664117.030000001</v>
      </c>
      <c r="G44" s="48">
        <f>SUM(G4:G43)</f>
        <v>77290000</v>
      </c>
      <c r="H44" s="55">
        <f t="shared" si="1"/>
        <v>121.1852982662699</v>
      </c>
      <c r="I44" s="548"/>
    </row>
    <row r="45" spans="1:9" ht="21.95" customHeight="1">
      <c r="A45" s="42"/>
      <c r="B45" s="34" t="s">
        <v>59</v>
      </c>
      <c r="C45" s="58"/>
      <c r="D45" s="58">
        <f>C44-D44</f>
        <v>6444978.9299999997</v>
      </c>
      <c r="E45" s="59"/>
      <c r="F45" s="60"/>
      <c r="G45" s="60">
        <f>F44-G44</f>
        <v>16374117.030000001</v>
      </c>
      <c r="H45" s="60"/>
      <c r="I45" s="76"/>
    </row>
    <row r="46" spans="1:9" ht="21.95" customHeight="1">
      <c r="F46" s="61"/>
    </row>
  </sheetData>
  <mergeCells count="3">
    <mergeCell ref="B1:H1"/>
    <mergeCell ref="C2:E2"/>
    <mergeCell ref="F2:H2"/>
  </mergeCells>
  <pageMargins left="0" right="0" top="0.35433070866141736" bottom="0.74803149606299213" header="0.31496062992125984" footer="0.31496062992125984"/>
  <pageSetup paperSize="9" scale="8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46"/>
  <sheetViews>
    <sheetView workbookViewId="0">
      <selection activeCell="M24" sqref="M24"/>
    </sheetView>
  </sheetViews>
  <sheetFormatPr defaultRowHeight="20.100000000000001" customHeight="1"/>
  <cols>
    <col min="1" max="1" width="4.85546875" style="45" customWidth="1"/>
    <col min="2" max="2" width="15.5703125" customWidth="1"/>
    <col min="3" max="3" width="13.42578125" style="61" customWidth="1"/>
    <col min="4" max="4" width="13" style="62" customWidth="1"/>
    <col min="5" max="5" width="10.28515625" style="62" customWidth="1"/>
    <col min="6" max="6" width="14.7109375" style="65" customWidth="1"/>
    <col min="7" max="7" width="14.5703125" style="62" customWidth="1"/>
    <col min="8" max="8" width="9.5703125" style="62" customWidth="1"/>
    <col min="9" max="9" width="14.28515625" style="62" customWidth="1"/>
    <col min="10" max="10" width="24.7109375" style="573" customWidth="1"/>
    <col min="11" max="11" width="84.42578125" style="4" customWidth="1"/>
  </cols>
  <sheetData>
    <row r="1" spans="1:11" ht="51" customHeight="1">
      <c r="A1" s="43"/>
      <c r="B1" s="899" t="s">
        <v>454</v>
      </c>
      <c r="C1" s="899"/>
      <c r="D1" s="899"/>
      <c r="E1" s="899"/>
      <c r="F1" s="899"/>
      <c r="G1" s="899"/>
      <c r="H1" s="899"/>
      <c r="I1" s="150"/>
      <c r="J1" s="568"/>
    </row>
    <row r="2" spans="1:11" ht="20.100000000000001" customHeight="1">
      <c r="A2" s="44"/>
      <c r="B2" s="36"/>
      <c r="C2" s="900" t="s">
        <v>3</v>
      </c>
      <c r="D2" s="900"/>
      <c r="E2" s="901"/>
      <c r="F2" s="902" t="s">
        <v>54</v>
      </c>
      <c r="G2" s="902"/>
      <c r="H2" s="902"/>
      <c r="I2" s="565"/>
      <c r="J2" s="569"/>
      <c r="K2" s="78" t="s">
        <v>65</v>
      </c>
    </row>
    <row r="3" spans="1:11" ht="20.100000000000001" customHeight="1">
      <c r="B3" s="35" t="s">
        <v>0</v>
      </c>
      <c r="C3" s="74" t="s">
        <v>82</v>
      </c>
      <c r="D3" s="73" t="s">
        <v>81</v>
      </c>
      <c r="E3" s="66" t="s">
        <v>58</v>
      </c>
      <c r="F3" s="50" t="s">
        <v>82</v>
      </c>
      <c r="G3" s="50" t="s">
        <v>81</v>
      </c>
      <c r="H3" s="67" t="s">
        <v>58</v>
      </c>
      <c r="I3" s="566"/>
      <c r="J3" s="564"/>
      <c r="K3" s="40"/>
    </row>
    <row r="4" spans="1:11" ht="20.100000000000001" customHeight="1">
      <c r="A4" s="41">
        <v>1</v>
      </c>
      <c r="B4" s="27" t="s">
        <v>21</v>
      </c>
      <c r="C4" s="68">
        <v>511130.95</v>
      </c>
      <c r="D4" s="69">
        <v>330000</v>
      </c>
      <c r="E4" s="51">
        <f>C4*100/D4</f>
        <v>154.88816666666668</v>
      </c>
      <c r="F4" s="52">
        <v>1167983.23</v>
      </c>
      <c r="G4" s="53">
        <v>960000</v>
      </c>
      <c r="H4" s="54">
        <f>F4*100/G4</f>
        <v>121.66491979166666</v>
      </c>
      <c r="I4" s="567"/>
      <c r="J4" s="570"/>
      <c r="K4" s="39"/>
    </row>
    <row r="5" spans="1:11" ht="36" customHeight="1">
      <c r="A5" s="46">
        <v>2</v>
      </c>
      <c r="B5" s="38" t="s">
        <v>22</v>
      </c>
      <c r="C5" s="68">
        <v>1007170.89</v>
      </c>
      <c r="D5" s="69">
        <v>700000</v>
      </c>
      <c r="E5" s="51">
        <f t="shared" ref="E5:E44" si="0">C5*100/D5</f>
        <v>143.88155571428572</v>
      </c>
      <c r="F5" s="52">
        <v>2719164.38</v>
      </c>
      <c r="G5" s="53">
        <v>2050000</v>
      </c>
      <c r="H5" s="55">
        <f t="shared" ref="H5:H44" si="1">F5*100/G5</f>
        <v>132.64216487804879</v>
      </c>
      <c r="I5" s="567">
        <f t="shared" ref="I5:I44" si="2">F5-G5</f>
        <v>669164.37999999989</v>
      </c>
      <c r="J5" s="571" t="s">
        <v>458</v>
      </c>
      <c r="K5" s="80"/>
    </row>
    <row r="6" spans="1:11" ht="21" customHeight="1">
      <c r="A6" s="41">
        <v>3</v>
      </c>
      <c r="B6" s="27" t="s">
        <v>23</v>
      </c>
      <c r="C6" s="68">
        <v>1019229.8800000001</v>
      </c>
      <c r="D6" s="69">
        <v>650000</v>
      </c>
      <c r="E6" s="51">
        <f t="shared" si="0"/>
        <v>156.80459692307696</v>
      </c>
      <c r="F6" s="52">
        <v>2353549.79</v>
      </c>
      <c r="G6" s="53">
        <v>1900000</v>
      </c>
      <c r="H6" s="55">
        <f t="shared" si="1"/>
        <v>123.87104157894737</v>
      </c>
      <c r="I6" s="567">
        <f t="shared" si="2"/>
        <v>453549.79000000004</v>
      </c>
      <c r="J6" s="570"/>
      <c r="K6" s="500"/>
    </row>
    <row r="7" spans="1:11" ht="18" customHeight="1">
      <c r="A7" s="41">
        <v>4</v>
      </c>
      <c r="B7" s="27" t="s">
        <v>24</v>
      </c>
      <c r="C7" s="68">
        <v>243998.57</v>
      </c>
      <c r="D7" s="69">
        <v>285000</v>
      </c>
      <c r="E7" s="549">
        <f t="shared" si="0"/>
        <v>85.613533333333336</v>
      </c>
      <c r="F7" s="52">
        <v>704229.70000000007</v>
      </c>
      <c r="G7" s="53">
        <v>820000</v>
      </c>
      <c r="H7" s="550">
        <f t="shared" si="1"/>
        <v>85.881670731707317</v>
      </c>
      <c r="I7" s="567"/>
      <c r="J7" s="570"/>
      <c r="K7" s="500" t="s">
        <v>456</v>
      </c>
    </row>
    <row r="8" spans="1:11" ht="18" customHeight="1">
      <c r="A8" s="41">
        <v>5</v>
      </c>
      <c r="B8" s="27" t="s">
        <v>25</v>
      </c>
      <c r="C8" s="68">
        <v>566850.46</v>
      </c>
      <c r="D8" s="69">
        <v>800000</v>
      </c>
      <c r="E8" s="549">
        <f t="shared" si="0"/>
        <v>70.8563075</v>
      </c>
      <c r="F8" s="52">
        <v>1184854.58</v>
      </c>
      <c r="G8" s="53">
        <v>2350000</v>
      </c>
      <c r="H8" s="550">
        <f t="shared" si="1"/>
        <v>50.419343829787231</v>
      </c>
      <c r="I8" s="567"/>
      <c r="J8" s="570"/>
      <c r="K8" s="39" t="s">
        <v>457</v>
      </c>
    </row>
    <row r="9" spans="1:11" ht="20.100000000000001" customHeight="1">
      <c r="A9" s="46">
        <v>6</v>
      </c>
      <c r="B9" s="27" t="s">
        <v>10</v>
      </c>
      <c r="C9" s="68">
        <v>1425914.9500000002</v>
      </c>
      <c r="D9" s="69">
        <v>1000000</v>
      </c>
      <c r="E9" s="51">
        <f t="shared" si="0"/>
        <v>142.59149500000004</v>
      </c>
      <c r="F9" s="52">
        <v>3519491.67</v>
      </c>
      <c r="G9" s="53">
        <v>3000000</v>
      </c>
      <c r="H9" s="55">
        <f t="shared" si="1"/>
        <v>117.316389</v>
      </c>
      <c r="I9" s="567">
        <f t="shared" si="2"/>
        <v>519491.66999999993</v>
      </c>
      <c r="J9" s="570"/>
      <c r="K9" s="39"/>
    </row>
    <row r="10" spans="1:11" ht="20.100000000000001" customHeight="1">
      <c r="A10" s="41">
        <v>7</v>
      </c>
      <c r="B10" s="27" t="s">
        <v>11</v>
      </c>
      <c r="C10" s="68">
        <v>2877418.6900000004</v>
      </c>
      <c r="D10" s="69">
        <v>1630000</v>
      </c>
      <c r="E10" s="51">
        <f t="shared" si="0"/>
        <v>176.52875398773008</v>
      </c>
      <c r="F10" s="52">
        <v>7364974.2100000009</v>
      </c>
      <c r="G10" s="53">
        <v>4830000</v>
      </c>
      <c r="H10" s="55">
        <f t="shared" si="1"/>
        <v>152.48393809523813</v>
      </c>
      <c r="I10" s="567">
        <f t="shared" si="2"/>
        <v>2534974.2100000009</v>
      </c>
      <c r="J10" s="570"/>
      <c r="K10" s="80"/>
    </row>
    <row r="11" spans="1:11" ht="20.100000000000001" customHeight="1">
      <c r="A11" s="41">
        <v>8</v>
      </c>
      <c r="B11" s="27" t="s">
        <v>12</v>
      </c>
      <c r="C11" s="68">
        <v>1917420.65</v>
      </c>
      <c r="D11" s="69">
        <v>750000</v>
      </c>
      <c r="E11" s="51">
        <f t="shared" si="0"/>
        <v>255.65608666666665</v>
      </c>
      <c r="F11" s="52">
        <v>4669050.1900000004</v>
      </c>
      <c r="G11" s="53">
        <v>2200000</v>
      </c>
      <c r="H11" s="55">
        <f t="shared" si="1"/>
        <v>212.22955409090912</v>
      </c>
      <c r="I11" s="567">
        <f t="shared" si="2"/>
        <v>2469050.1900000004</v>
      </c>
      <c r="J11" s="570"/>
      <c r="K11" s="500"/>
    </row>
    <row r="12" spans="1:11" ht="33" customHeight="1">
      <c r="A12" s="41">
        <v>9</v>
      </c>
      <c r="B12" s="27" t="s">
        <v>26</v>
      </c>
      <c r="C12" s="68">
        <v>164271.78999999998</v>
      </c>
      <c r="D12" s="69">
        <v>300000</v>
      </c>
      <c r="E12" s="549">
        <f t="shared" si="0"/>
        <v>54.757263333333327</v>
      </c>
      <c r="F12" s="56">
        <v>939097.79</v>
      </c>
      <c r="G12" s="56">
        <v>830000</v>
      </c>
      <c r="H12" s="55">
        <f t="shared" si="1"/>
        <v>113.14431204819277</v>
      </c>
      <c r="I12" s="567"/>
      <c r="J12" s="570"/>
      <c r="K12" s="500" t="s">
        <v>455</v>
      </c>
    </row>
    <row r="13" spans="1:11" ht="20.100000000000001" customHeight="1">
      <c r="A13" s="46">
        <v>10</v>
      </c>
      <c r="B13" s="27" t="s">
        <v>27</v>
      </c>
      <c r="C13" s="68">
        <v>254987.51999999999</v>
      </c>
      <c r="D13" s="69">
        <v>170000</v>
      </c>
      <c r="E13" s="51">
        <f t="shared" si="0"/>
        <v>149.99265882352941</v>
      </c>
      <c r="F13" s="56">
        <v>505773.36</v>
      </c>
      <c r="G13" s="56">
        <v>500000</v>
      </c>
      <c r="H13" s="55">
        <f t="shared" si="1"/>
        <v>101.15467200000001</v>
      </c>
      <c r="I13" s="567"/>
      <c r="J13" s="570"/>
      <c r="K13" s="80"/>
    </row>
    <row r="14" spans="1:11" ht="20.100000000000001" customHeight="1">
      <c r="A14" s="41">
        <v>11</v>
      </c>
      <c r="B14" s="27" t="s">
        <v>13</v>
      </c>
      <c r="C14" s="68">
        <v>669229.85</v>
      </c>
      <c r="D14" s="69">
        <v>700000</v>
      </c>
      <c r="E14" s="51">
        <f t="shared" si="0"/>
        <v>95.604264285714279</v>
      </c>
      <c r="F14" s="52">
        <v>2201244.5700000003</v>
      </c>
      <c r="G14" s="53">
        <v>1500000</v>
      </c>
      <c r="H14" s="55">
        <f t="shared" si="1"/>
        <v>146.74963800000003</v>
      </c>
      <c r="I14" s="567">
        <f t="shared" si="2"/>
        <v>701244.5700000003</v>
      </c>
      <c r="J14" s="570"/>
      <c r="K14" s="500"/>
    </row>
    <row r="15" spans="1:11" ht="20.100000000000001" customHeight="1">
      <c r="A15" s="41">
        <v>12</v>
      </c>
      <c r="B15" s="27" t="s">
        <v>28</v>
      </c>
      <c r="C15" s="68">
        <v>468000.26</v>
      </c>
      <c r="D15" s="69">
        <v>300000</v>
      </c>
      <c r="E15" s="51">
        <f t="shared" si="0"/>
        <v>156.00008666666668</v>
      </c>
      <c r="F15" s="56">
        <v>941478.64</v>
      </c>
      <c r="G15" s="56">
        <v>800000</v>
      </c>
      <c r="H15" s="55">
        <f t="shared" si="1"/>
        <v>117.68483000000001</v>
      </c>
      <c r="I15" s="567"/>
      <c r="J15" s="570"/>
      <c r="K15" s="80"/>
    </row>
    <row r="16" spans="1:11" ht="20.100000000000001" customHeight="1">
      <c r="A16" s="41">
        <v>13</v>
      </c>
      <c r="B16" s="38" t="s">
        <v>29</v>
      </c>
      <c r="C16" s="68">
        <v>668380.65</v>
      </c>
      <c r="D16" s="69">
        <v>570000</v>
      </c>
      <c r="E16" s="51">
        <f t="shared" si="0"/>
        <v>117.25976315789474</v>
      </c>
      <c r="F16" s="52">
        <v>1412093.0300000003</v>
      </c>
      <c r="G16" s="53">
        <v>1500000</v>
      </c>
      <c r="H16" s="55">
        <f t="shared" si="1"/>
        <v>94.139535333333356</v>
      </c>
      <c r="I16" s="567"/>
      <c r="J16" s="570"/>
      <c r="K16" s="39"/>
    </row>
    <row r="17" spans="1:12" ht="20.100000000000001" customHeight="1">
      <c r="A17" s="46">
        <v>14</v>
      </c>
      <c r="B17" s="27" t="s">
        <v>30</v>
      </c>
      <c r="C17" s="68">
        <v>1053883.58</v>
      </c>
      <c r="D17" s="69">
        <v>850000</v>
      </c>
      <c r="E17" s="51">
        <f t="shared" si="0"/>
        <v>123.98630352941177</v>
      </c>
      <c r="F17" s="52">
        <v>4149052.35</v>
      </c>
      <c r="G17" s="53">
        <v>2500000</v>
      </c>
      <c r="H17" s="55">
        <f t="shared" si="1"/>
        <v>165.96209400000001</v>
      </c>
      <c r="I17" s="567">
        <f t="shared" si="2"/>
        <v>1649052.35</v>
      </c>
      <c r="J17" s="570"/>
      <c r="K17" s="500"/>
    </row>
    <row r="18" spans="1:12" ht="20.100000000000001" customHeight="1">
      <c r="A18" s="41">
        <v>15</v>
      </c>
      <c r="B18" s="27" t="s">
        <v>14</v>
      </c>
      <c r="C18" s="68">
        <v>576550.40000000002</v>
      </c>
      <c r="D18" s="69">
        <v>800000</v>
      </c>
      <c r="E18" s="51">
        <f t="shared" si="0"/>
        <v>72.068799999999996</v>
      </c>
      <c r="F18" s="56">
        <v>5380226.3100000005</v>
      </c>
      <c r="G18" s="56">
        <v>2200000</v>
      </c>
      <c r="H18" s="57">
        <f t="shared" si="1"/>
        <v>244.55574136363637</v>
      </c>
      <c r="I18" s="567">
        <f t="shared" si="2"/>
        <v>3180226.3100000005</v>
      </c>
      <c r="J18" s="570"/>
      <c r="K18" s="80"/>
    </row>
    <row r="19" spans="1:12" ht="20.100000000000001" customHeight="1">
      <c r="A19" s="41">
        <v>16</v>
      </c>
      <c r="B19" s="27" t="s">
        <v>31</v>
      </c>
      <c r="C19" s="68">
        <v>697882.35000000009</v>
      </c>
      <c r="D19" s="69">
        <v>520000</v>
      </c>
      <c r="E19" s="51">
        <f t="shared" si="0"/>
        <v>134.20814423076925</v>
      </c>
      <c r="F19" s="52">
        <v>1799341.36</v>
      </c>
      <c r="G19" s="53">
        <v>1500000</v>
      </c>
      <c r="H19" s="54">
        <f t="shared" si="1"/>
        <v>119.95609066666667</v>
      </c>
      <c r="I19" s="567"/>
      <c r="J19" s="570"/>
      <c r="K19" s="500"/>
    </row>
    <row r="20" spans="1:12" ht="20.100000000000001" customHeight="1">
      <c r="A20" s="41">
        <v>17</v>
      </c>
      <c r="B20" s="28" t="s">
        <v>46</v>
      </c>
      <c r="C20" s="68">
        <v>60372.2</v>
      </c>
      <c r="D20" s="69">
        <v>50000</v>
      </c>
      <c r="E20" s="51">
        <f t="shared" si="0"/>
        <v>120.7444</v>
      </c>
      <c r="F20" s="52">
        <v>150583.15000000002</v>
      </c>
      <c r="G20" s="53">
        <v>150000</v>
      </c>
      <c r="H20" s="55">
        <f t="shared" si="1"/>
        <v>100.38876666666668</v>
      </c>
      <c r="I20" s="567"/>
      <c r="J20" s="570"/>
      <c r="K20" s="39"/>
    </row>
    <row r="21" spans="1:12" ht="20.100000000000001" customHeight="1">
      <c r="A21" s="46">
        <v>18</v>
      </c>
      <c r="B21" s="38" t="s">
        <v>32</v>
      </c>
      <c r="C21" s="68">
        <v>385755.94000000006</v>
      </c>
      <c r="D21" s="69">
        <v>325000</v>
      </c>
      <c r="E21" s="51">
        <f t="shared" si="0"/>
        <v>118.69413538461541</v>
      </c>
      <c r="F21" s="52">
        <v>1348368.3</v>
      </c>
      <c r="G21" s="53">
        <v>950000</v>
      </c>
      <c r="H21" s="54">
        <f t="shared" si="1"/>
        <v>141.93350526315788</v>
      </c>
      <c r="I21" s="567"/>
      <c r="J21" s="570"/>
      <c r="K21" s="500"/>
    </row>
    <row r="22" spans="1:12" ht="20.100000000000001" customHeight="1">
      <c r="A22" s="41">
        <v>19</v>
      </c>
      <c r="B22" s="8" t="s">
        <v>16</v>
      </c>
      <c r="C22" s="70">
        <v>1485273.4300000002</v>
      </c>
      <c r="D22" s="69">
        <v>1300000</v>
      </c>
      <c r="E22" s="51">
        <f t="shared" si="0"/>
        <v>114.25180230769233</v>
      </c>
      <c r="F22" s="52">
        <v>3668264.94</v>
      </c>
      <c r="G22" s="53">
        <v>3700000</v>
      </c>
      <c r="H22" s="55">
        <f t="shared" si="1"/>
        <v>99.142295675675669</v>
      </c>
      <c r="I22" s="567"/>
      <c r="J22" s="570"/>
      <c r="K22" s="500"/>
    </row>
    <row r="23" spans="1:12" ht="20.100000000000001" customHeight="1">
      <c r="A23" s="41">
        <v>20</v>
      </c>
      <c r="B23" s="8" t="s">
        <v>15</v>
      </c>
      <c r="C23" s="70">
        <v>603212.58000000007</v>
      </c>
      <c r="D23" s="69">
        <v>650000</v>
      </c>
      <c r="E23" s="51">
        <f t="shared" si="0"/>
        <v>92.80193538461539</v>
      </c>
      <c r="F23" s="52">
        <v>1219797.4500000002</v>
      </c>
      <c r="G23" s="53">
        <v>1800000</v>
      </c>
      <c r="H23" s="550">
        <f t="shared" si="1"/>
        <v>67.766525000000001</v>
      </c>
      <c r="I23" s="567"/>
      <c r="J23" s="570"/>
      <c r="K23" s="80"/>
    </row>
    <row r="24" spans="1:12" ht="36.75" customHeight="1">
      <c r="A24" s="41">
        <v>21</v>
      </c>
      <c r="B24" s="8" t="s">
        <v>33</v>
      </c>
      <c r="C24" s="70">
        <v>29.04</v>
      </c>
      <c r="D24" s="69">
        <v>350000</v>
      </c>
      <c r="E24" s="51">
        <f t="shared" si="0"/>
        <v>8.2971428571428571E-3</v>
      </c>
      <c r="F24" s="52">
        <v>486628.47</v>
      </c>
      <c r="G24" s="53">
        <v>900000</v>
      </c>
      <c r="H24" s="551">
        <f t="shared" si="1"/>
        <v>54.069830000000003</v>
      </c>
      <c r="I24" s="567"/>
      <c r="J24" s="570"/>
      <c r="K24" s="39" t="s">
        <v>490</v>
      </c>
    </row>
    <row r="25" spans="1:12" ht="20.100000000000001" customHeight="1">
      <c r="A25" s="46">
        <v>22</v>
      </c>
      <c r="B25" s="8" t="s">
        <v>34</v>
      </c>
      <c r="C25" s="70">
        <v>345721.61000000004</v>
      </c>
      <c r="D25" s="69">
        <v>350000</v>
      </c>
      <c r="E25" s="51">
        <f t="shared" si="0"/>
        <v>98.777602857142881</v>
      </c>
      <c r="F25" s="52">
        <v>564640.43000000005</v>
      </c>
      <c r="G25" s="53">
        <v>850000</v>
      </c>
      <c r="H25" s="550">
        <f t="shared" si="1"/>
        <v>66.428285882352952</v>
      </c>
      <c r="I25" s="567"/>
      <c r="J25" s="570"/>
      <c r="K25" s="39"/>
    </row>
    <row r="26" spans="1:12" ht="20.100000000000001" customHeight="1">
      <c r="A26" s="41">
        <v>23</v>
      </c>
      <c r="B26" s="8" t="s">
        <v>17</v>
      </c>
      <c r="C26" s="70">
        <v>1047601.14</v>
      </c>
      <c r="D26" s="69">
        <v>800000</v>
      </c>
      <c r="E26" s="51">
        <f t="shared" si="0"/>
        <v>130.9501425</v>
      </c>
      <c r="F26" s="52">
        <v>2917994.18</v>
      </c>
      <c r="G26" s="53">
        <v>2300000</v>
      </c>
      <c r="H26" s="54">
        <f t="shared" si="1"/>
        <v>126.86931217391304</v>
      </c>
      <c r="I26" s="567">
        <f t="shared" si="2"/>
        <v>617994.18000000017</v>
      </c>
      <c r="J26" s="570"/>
      <c r="K26" s="80"/>
    </row>
    <row r="27" spans="1:12" ht="20.100000000000001" customHeight="1">
      <c r="A27" s="41">
        <v>24</v>
      </c>
      <c r="B27" s="29" t="s">
        <v>60</v>
      </c>
      <c r="C27" s="71">
        <v>831496.64</v>
      </c>
      <c r="D27" s="69">
        <v>500000</v>
      </c>
      <c r="E27" s="51">
        <f t="shared" si="0"/>
        <v>166.299328</v>
      </c>
      <c r="F27" s="52">
        <v>2113460.27</v>
      </c>
      <c r="G27" s="53">
        <v>1400000</v>
      </c>
      <c r="H27" s="54">
        <f t="shared" si="1"/>
        <v>150.96144785714284</v>
      </c>
      <c r="I27" s="567">
        <f t="shared" si="2"/>
        <v>713460.27</v>
      </c>
      <c r="J27" s="570"/>
      <c r="K27" s="39"/>
    </row>
    <row r="28" spans="1:12" ht="20.100000000000001" customHeight="1">
      <c r="A28" s="41">
        <v>25</v>
      </c>
      <c r="B28" s="29" t="s">
        <v>61</v>
      </c>
      <c r="C28" s="71">
        <v>1570046.1600000001</v>
      </c>
      <c r="D28" s="69">
        <v>1300000</v>
      </c>
      <c r="E28" s="51">
        <f t="shared" si="0"/>
        <v>120.77278153846154</v>
      </c>
      <c r="F28" s="52">
        <v>4224060.7200000007</v>
      </c>
      <c r="G28" s="53">
        <v>3700000</v>
      </c>
      <c r="H28" s="55">
        <f t="shared" si="1"/>
        <v>114.16380324324327</v>
      </c>
      <c r="I28" s="567">
        <f t="shared" si="2"/>
        <v>524060.72000000067</v>
      </c>
      <c r="J28" s="570"/>
      <c r="K28" s="80"/>
    </row>
    <row r="29" spans="1:12" ht="20.100000000000001" customHeight="1">
      <c r="A29" s="46">
        <v>26</v>
      </c>
      <c r="B29" s="8" t="s">
        <v>35</v>
      </c>
      <c r="C29" s="70">
        <v>2137865.4699999997</v>
      </c>
      <c r="D29" s="69">
        <v>1400000</v>
      </c>
      <c r="E29" s="51">
        <f t="shared" si="0"/>
        <v>152.70467642857142</v>
      </c>
      <c r="F29" s="52">
        <v>4068250.21</v>
      </c>
      <c r="G29" s="53">
        <v>3900000</v>
      </c>
      <c r="H29" s="55">
        <f t="shared" si="1"/>
        <v>104.31410794871795</v>
      </c>
      <c r="I29" s="567">
        <f t="shared" si="2"/>
        <v>168250.20999999996</v>
      </c>
      <c r="J29" s="570"/>
      <c r="K29" s="80"/>
    </row>
    <row r="30" spans="1:12" ht="20.100000000000001" customHeight="1">
      <c r="A30" s="41">
        <v>27</v>
      </c>
      <c r="B30" s="30" t="s">
        <v>18</v>
      </c>
      <c r="C30" s="70">
        <v>309522.25</v>
      </c>
      <c r="D30" s="69">
        <v>170000</v>
      </c>
      <c r="E30" s="51">
        <f t="shared" si="0"/>
        <v>182.07191176470587</v>
      </c>
      <c r="F30" s="52">
        <v>689211.38</v>
      </c>
      <c r="G30" s="53">
        <v>500000</v>
      </c>
      <c r="H30" s="55">
        <f t="shared" si="1"/>
        <v>137.842276</v>
      </c>
      <c r="I30" s="567">
        <f t="shared" si="2"/>
        <v>189211.38</v>
      </c>
      <c r="J30" s="570"/>
      <c r="K30" s="80"/>
    </row>
    <row r="31" spans="1:12" ht="20.100000000000001" customHeight="1">
      <c r="A31" s="41">
        <v>28</v>
      </c>
      <c r="B31" s="8" t="s">
        <v>37</v>
      </c>
      <c r="C31" s="70">
        <v>674181.03</v>
      </c>
      <c r="D31" s="69">
        <v>950000</v>
      </c>
      <c r="E31" s="51">
        <f t="shared" si="0"/>
        <v>70.966424210526313</v>
      </c>
      <c r="F31" s="52">
        <v>2460823.7999999998</v>
      </c>
      <c r="G31" s="53">
        <v>2700000</v>
      </c>
      <c r="H31" s="551">
        <f t="shared" si="1"/>
        <v>91.14162222222221</v>
      </c>
      <c r="I31" s="567"/>
      <c r="J31" s="570"/>
      <c r="K31" s="576"/>
      <c r="L31">
        <f>K31*100/D31</f>
        <v>0</v>
      </c>
    </row>
    <row r="32" spans="1:12" ht="20.100000000000001" customHeight="1">
      <c r="A32" s="41">
        <v>29</v>
      </c>
      <c r="B32" s="29" t="s">
        <v>62</v>
      </c>
      <c r="C32" s="71">
        <v>1030567.7999999999</v>
      </c>
      <c r="D32" s="69">
        <v>550000</v>
      </c>
      <c r="E32" s="51">
        <f t="shared" si="0"/>
        <v>187.37596363636365</v>
      </c>
      <c r="F32" s="52">
        <v>2340426.8199999998</v>
      </c>
      <c r="G32" s="53">
        <v>1600000</v>
      </c>
      <c r="H32" s="54">
        <f t="shared" si="1"/>
        <v>146.27667624999998</v>
      </c>
      <c r="I32" s="567">
        <f t="shared" si="2"/>
        <v>740426.81999999983</v>
      </c>
      <c r="J32" s="570"/>
      <c r="K32" s="80"/>
    </row>
    <row r="33" spans="1:11" ht="21" customHeight="1">
      <c r="A33" s="46">
        <v>30</v>
      </c>
      <c r="B33" s="8" t="s">
        <v>38</v>
      </c>
      <c r="C33" s="70">
        <v>833087.45000000007</v>
      </c>
      <c r="D33" s="69">
        <v>450000</v>
      </c>
      <c r="E33" s="51">
        <f t="shared" si="0"/>
        <v>185.13054444444444</v>
      </c>
      <c r="F33" s="52">
        <v>1734494.52</v>
      </c>
      <c r="G33" s="53">
        <v>1200000</v>
      </c>
      <c r="H33" s="55">
        <f t="shared" si="1"/>
        <v>144.54121000000001</v>
      </c>
      <c r="I33" s="567">
        <f t="shared" si="2"/>
        <v>534494.52</v>
      </c>
      <c r="J33" s="570"/>
      <c r="K33" s="500"/>
    </row>
    <row r="34" spans="1:11" ht="20.100000000000001" customHeight="1">
      <c r="A34" s="41">
        <v>31</v>
      </c>
      <c r="B34" s="8" t="s">
        <v>36</v>
      </c>
      <c r="C34" s="70">
        <v>2082548.36</v>
      </c>
      <c r="D34" s="69">
        <v>1600000</v>
      </c>
      <c r="E34" s="51">
        <f t="shared" si="0"/>
        <v>130.15927249999999</v>
      </c>
      <c r="F34" s="52">
        <v>5172829</v>
      </c>
      <c r="G34" s="53">
        <v>4800000</v>
      </c>
      <c r="H34" s="54">
        <f t="shared" si="1"/>
        <v>107.76727083333333</v>
      </c>
      <c r="I34" s="567">
        <f t="shared" si="2"/>
        <v>372829</v>
      </c>
      <c r="J34" s="570"/>
      <c r="K34" s="39"/>
    </row>
    <row r="35" spans="1:11" ht="20.100000000000001" customHeight="1">
      <c r="A35" s="41">
        <v>32</v>
      </c>
      <c r="B35" s="31" t="s">
        <v>45</v>
      </c>
      <c r="C35" s="70">
        <v>1576180.74</v>
      </c>
      <c r="D35" s="69">
        <v>1250000</v>
      </c>
      <c r="E35" s="51">
        <f t="shared" si="0"/>
        <v>126.0944592</v>
      </c>
      <c r="F35" s="52">
        <v>4370723.76</v>
      </c>
      <c r="G35" s="53">
        <v>3700000</v>
      </c>
      <c r="H35" s="54">
        <f t="shared" si="1"/>
        <v>118.12766918918919</v>
      </c>
      <c r="I35" s="567">
        <f t="shared" si="2"/>
        <v>670723.75999999978</v>
      </c>
      <c r="J35" s="570"/>
      <c r="K35" s="500"/>
    </row>
    <row r="36" spans="1:11" ht="20.100000000000001" customHeight="1">
      <c r="A36" s="41">
        <v>33</v>
      </c>
      <c r="B36" s="8" t="s">
        <v>39</v>
      </c>
      <c r="C36" s="70">
        <v>744992.49</v>
      </c>
      <c r="D36" s="69">
        <v>700000</v>
      </c>
      <c r="E36" s="51">
        <f t="shared" si="0"/>
        <v>106.42749857142857</v>
      </c>
      <c r="F36" s="52">
        <v>2260028.5200000005</v>
      </c>
      <c r="G36" s="53">
        <v>1900000</v>
      </c>
      <c r="H36" s="55">
        <f t="shared" si="1"/>
        <v>118.94886947368424</v>
      </c>
      <c r="I36" s="567">
        <f t="shared" si="2"/>
        <v>360028.52000000048</v>
      </c>
      <c r="J36" s="570"/>
      <c r="K36" s="500"/>
    </row>
    <row r="37" spans="1:11" ht="20.100000000000001" customHeight="1">
      <c r="A37" s="46">
        <v>34</v>
      </c>
      <c r="B37" s="8" t="s">
        <v>40</v>
      </c>
      <c r="C37" s="70">
        <v>261431.95</v>
      </c>
      <c r="D37" s="69">
        <v>300000</v>
      </c>
      <c r="E37" s="51">
        <f t="shared" si="0"/>
        <v>87.143983333333338</v>
      </c>
      <c r="F37" s="52">
        <v>613452.59000000008</v>
      </c>
      <c r="G37" s="53">
        <v>800000</v>
      </c>
      <c r="H37" s="551">
        <f t="shared" si="1"/>
        <v>76.681573750000013</v>
      </c>
      <c r="I37" s="567"/>
      <c r="J37" s="570"/>
      <c r="K37" s="80"/>
    </row>
    <row r="38" spans="1:11" ht="20.100000000000001" customHeight="1">
      <c r="A38" s="41">
        <v>35</v>
      </c>
      <c r="B38" s="30" t="s">
        <v>19</v>
      </c>
      <c r="C38" s="70">
        <v>836959.88</v>
      </c>
      <c r="D38" s="69">
        <v>650000</v>
      </c>
      <c r="E38" s="51">
        <f t="shared" si="0"/>
        <v>128.76305846153846</v>
      </c>
      <c r="F38" s="52">
        <v>2571655.64</v>
      </c>
      <c r="G38" s="53">
        <v>1800000</v>
      </c>
      <c r="H38" s="54">
        <f t="shared" si="1"/>
        <v>142.86975777777778</v>
      </c>
      <c r="I38" s="567">
        <f t="shared" si="2"/>
        <v>771655.64000000013</v>
      </c>
      <c r="J38" s="570"/>
      <c r="K38" s="80"/>
    </row>
    <row r="39" spans="1:11" ht="20.100000000000001" customHeight="1">
      <c r="A39" s="41">
        <v>36</v>
      </c>
      <c r="B39" s="30" t="s">
        <v>20</v>
      </c>
      <c r="C39" s="70">
        <v>349338.51</v>
      </c>
      <c r="D39" s="69">
        <v>450000</v>
      </c>
      <c r="E39" s="51">
        <f t="shared" si="0"/>
        <v>77.630780000000001</v>
      </c>
      <c r="F39" s="52">
        <v>2036908.64</v>
      </c>
      <c r="G39" s="53">
        <v>1300000</v>
      </c>
      <c r="H39" s="54">
        <f t="shared" si="1"/>
        <v>156.68528000000001</v>
      </c>
      <c r="I39" s="567">
        <f t="shared" si="2"/>
        <v>736908.6399999999</v>
      </c>
      <c r="J39" s="570"/>
      <c r="K39" s="500"/>
    </row>
    <row r="40" spans="1:11" ht="20.100000000000001" customHeight="1">
      <c r="A40" s="41">
        <v>37</v>
      </c>
      <c r="B40" s="8" t="s">
        <v>41</v>
      </c>
      <c r="C40" s="70">
        <v>938163.82</v>
      </c>
      <c r="D40" s="69">
        <v>850000</v>
      </c>
      <c r="E40" s="51">
        <f t="shared" si="0"/>
        <v>110.37221411764706</v>
      </c>
      <c r="F40" s="52">
        <v>3625966.67</v>
      </c>
      <c r="G40" s="53">
        <v>2400000</v>
      </c>
      <c r="H40" s="54">
        <f t="shared" si="1"/>
        <v>151.08194458333332</v>
      </c>
      <c r="I40" s="567">
        <f t="shared" si="2"/>
        <v>1225966.67</v>
      </c>
      <c r="J40" s="570"/>
      <c r="K40" s="39"/>
    </row>
    <row r="41" spans="1:11" ht="20.100000000000001" customHeight="1">
      <c r="A41" s="46">
        <v>38</v>
      </c>
      <c r="B41" s="8" t="s">
        <v>42</v>
      </c>
      <c r="C41" s="70">
        <v>531303.62</v>
      </c>
      <c r="D41" s="69">
        <v>850000</v>
      </c>
      <c r="E41" s="51">
        <f t="shared" si="0"/>
        <v>62.506308235294121</v>
      </c>
      <c r="F41" s="52">
        <v>920365.44</v>
      </c>
      <c r="G41" s="53">
        <v>2300000</v>
      </c>
      <c r="H41" s="550">
        <f t="shared" si="1"/>
        <v>40.015888695652173</v>
      </c>
      <c r="I41" s="567"/>
      <c r="J41" s="570"/>
      <c r="K41" s="80"/>
    </row>
    <row r="42" spans="1:11" ht="20.100000000000001" customHeight="1">
      <c r="A42" s="41">
        <v>40</v>
      </c>
      <c r="B42" s="32" t="s">
        <v>67</v>
      </c>
      <c r="C42" s="72">
        <v>672123.92999999993</v>
      </c>
      <c r="D42" s="69">
        <v>550000</v>
      </c>
      <c r="E42" s="51">
        <f t="shared" si="0"/>
        <v>122.20435090909091</v>
      </c>
      <c r="F42" s="52">
        <v>1539464.9</v>
      </c>
      <c r="G42" s="53">
        <v>1400000</v>
      </c>
      <c r="H42" s="54">
        <f t="shared" si="1"/>
        <v>109.96177857142857</v>
      </c>
      <c r="I42" s="567">
        <f t="shared" si="2"/>
        <v>139464.89999999991</v>
      </c>
      <c r="J42" s="570"/>
      <c r="K42" s="80"/>
    </row>
    <row r="43" spans="1:11" ht="20.100000000000001" customHeight="1">
      <c r="A43" s="41">
        <v>41</v>
      </c>
      <c r="B43" s="20" t="s">
        <v>44</v>
      </c>
      <c r="C43" s="64">
        <v>314881.45</v>
      </c>
      <c r="D43" s="69">
        <v>600000</v>
      </c>
      <c r="E43" s="51">
        <f t="shared" si="0"/>
        <v>52.480241666666664</v>
      </c>
      <c r="F43" s="52">
        <v>1554112.0699999998</v>
      </c>
      <c r="G43" s="53">
        <v>1800000</v>
      </c>
      <c r="H43" s="550">
        <f t="shared" si="1"/>
        <v>86.339559444444433</v>
      </c>
      <c r="I43" s="567"/>
      <c r="J43" s="570"/>
      <c r="K43" s="39"/>
    </row>
    <row r="44" spans="1:11" ht="20.100000000000001" customHeight="1">
      <c r="A44" s="23"/>
      <c r="B44" s="24" t="s">
        <v>47</v>
      </c>
      <c r="C44" s="49">
        <f>SUM(C4:C43)</f>
        <v>33744978.93</v>
      </c>
      <c r="D44" s="49">
        <f>SUM(D4:D43)</f>
        <v>27300000</v>
      </c>
      <c r="E44" s="51">
        <f t="shared" si="0"/>
        <v>123.60798142857143</v>
      </c>
      <c r="F44" s="48">
        <f>SUM(F4:F43)</f>
        <v>93664117.030000001</v>
      </c>
      <c r="G44" s="48">
        <f>SUM(G4:G43)</f>
        <v>77290000</v>
      </c>
      <c r="H44" s="55">
        <f t="shared" si="1"/>
        <v>121.1852982662699</v>
      </c>
      <c r="I44" s="567">
        <f t="shared" si="2"/>
        <v>16374117.030000001</v>
      </c>
      <c r="J44" s="570"/>
      <c r="K44" s="548"/>
    </row>
    <row r="45" spans="1:11" ht="20.100000000000001" customHeight="1">
      <c r="A45" s="42"/>
      <c r="B45" s="34" t="s">
        <v>59</v>
      </c>
      <c r="C45" s="58"/>
      <c r="D45" s="58">
        <f>C44-D44</f>
        <v>6444978.9299999997</v>
      </c>
      <c r="E45" s="59"/>
      <c r="F45" s="60"/>
      <c r="G45" s="60">
        <f>F44-G44</f>
        <v>16374117.030000001</v>
      </c>
      <c r="H45" s="60"/>
      <c r="I45" s="60"/>
      <c r="J45" s="572"/>
      <c r="K45" s="76"/>
    </row>
    <row r="46" spans="1:11" ht="20.100000000000001" customHeight="1">
      <c r="F46" s="61"/>
    </row>
  </sheetData>
  <mergeCells count="3">
    <mergeCell ref="B1:H1"/>
    <mergeCell ref="C2:E2"/>
    <mergeCell ref="F2:H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6"/>
  <sheetViews>
    <sheetView zoomScale="85" zoomScaleNormal="85" workbookViewId="0">
      <selection activeCell="J12" sqref="J12"/>
    </sheetView>
  </sheetViews>
  <sheetFormatPr defaultRowHeight="20.100000000000001" customHeight="1"/>
  <cols>
    <col min="1" max="1" width="6.85546875" style="45" customWidth="1"/>
    <col min="2" max="2" width="20.28515625" style="132" customWidth="1"/>
    <col min="3" max="3" width="18" style="127" customWidth="1"/>
    <col min="4" max="4" width="16.7109375" style="127" customWidth="1"/>
    <col min="5" max="5" width="12.85546875" style="124" customWidth="1"/>
    <col min="6" max="6" width="71.42578125" style="389" customWidth="1"/>
    <col min="7" max="7" width="9.42578125" customWidth="1"/>
    <col min="8" max="8" width="8.85546875" customWidth="1"/>
    <col min="9" max="9" width="8.28515625" customWidth="1"/>
    <col min="10" max="10" width="8.7109375" customWidth="1"/>
    <col min="11" max="12" width="9.140625" customWidth="1"/>
    <col min="13" max="13" width="9.7109375" customWidth="1"/>
  </cols>
  <sheetData>
    <row r="1" spans="1:11" s="501" customFormat="1" ht="57" customHeight="1">
      <c r="A1" s="114"/>
      <c r="B1" s="895" t="s">
        <v>491</v>
      </c>
      <c r="C1" s="895"/>
      <c r="D1" s="895"/>
      <c r="E1" s="895"/>
    </row>
    <row r="2" spans="1:11" s="501" customFormat="1" ht="26.25" customHeight="1">
      <c r="A2" s="91"/>
      <c r="B2" s="128"/>
      <c r="C2" s="896" t="s">
        <v>55</v>
      </c>
      <c r="D2" s="897"/>
      <c r="E2" s="898"/>
      <c r="F2" s="118" t="s">
        <v>65</v>
      </c>
    </row>
    <row r="3" spans="1:11" ht="24" customHeight="1">
      <c r="A3" s="120"/>
      <c r="B3" s="129" t="s">
        <v>0</v>
      </c>
      <c r="C3" s="123" t="s">
        <v>63</v>
      </c>
      <c r="D3" s="123" t="s">
        <v>81</v>
      </c>
      <c r="E3" s="122" t="s">
        <v>58</v>
      </c>
      <c r="F3" s="496"/>
    </row>
    <row r="4" spans="1:11" ht="45" customHeight="1">
      <c r="A4" s="133">
        <v>1</v>
      </c>
      <c r="B4" s="131" t="s">
        <v>21</v>
      </c>
      <c r="C4" s="125">
        <v>1708137.0699999998</v>
      </c>
      <c r="D4" s="125">
        <v>1120000</v>
      </c>
      <c r="E4" s="502">
        <f>C4*100/D4</f>
        <v>152.51223839285711</v>
      </c>
      <c r="F4" s="497" t="s">
        <v>466</v>
      </c>
      <c r="K4" t="s">
        <v>66</v>
      </c>
    </row>
    <row r="5" spans="1:11" ht="35.25" customHeight="1">
      <c r="A5" s="134">
        <v>2</v>
      </c>
      <c r="B5" s="131" t="s">
        <v>22</v>
      </c>
      <c r="C5" s="126">
        <v>3212283.12</v>
      </c>
      <c r="D5" s="126">
        <v>2725000</v>
      </c>
      <c r="E5" s="502">
        <f t="shared" ref="E5:E44" si="0">C5*100/D5</f>
        <v>117.88194935779816</v>
      </c>
      <c r="F5" s="497"/>
    </row>
    <row r="6" spans="1:11" ht="34.5" customHeight="1">
      <c r="A6" s="133">
        <v>3</v>
      </c>
      <c r="B6" s="131" t="s">
        <v>23</v>
      </c>
      <c r="C6" s="125">
        <v>3038931.24</v>
      </c>
      <c r="D6" s="125">
        <v>2350000</v>
      </c>
      <c r="E6" s="502">
        <f t="shared" si="0"/>
        <v>129.3162229787234</v>
      </c>
      <c r="F6" s="497" t="s">
        <v>464</v>
      </c>
    </row>
    <row r="7" spans="1:11" ht="32.25" customHeight="1">
      <c r="A7" s="133">
        <v>4</v>
      </c>
      <c r="B7" s="131" t="s">
        <v>24</v>
      </c>
      <c r="C7" s="125">
        <v>1084429.43</v>
      </c>
      <c r="D7" s="125">
        <v>1110000</v>
      </c>
      <c r="E7" s="502">
        <f t="shared" si="0"/>
        <v>97.696345045045049</v>
      </c>
      <c r="F7" s="497" t="s">
        <v>460</v>
      </c>
    </row>
    <row r="8" spans="1:11" ht="36.75" customHeight="1">
      <c r="A8" s="133">
        <v>5</v>
      </c>
      <c r="B8" s="131" t="s">
        <v>25</v>
      </c>
      <c r="C8" s="125">
        <v>1740819.7400000002</v>
      </c>
      <c r="D8" s="125">
        <v>3130000</v>
      </c>
      <c r="E8" s="115">
        <f t="shared" si="0"/>
        <v>55.617244089456875</v>
      </c>
      <c r="F8" s="498" t="s">
        <v>461</v>
      </c>
    </row>
    <row r="9" spans="1:11" ht="28.5" customHeight="1">
      <c r="A9" s="134">
        <v>6</v>
      </c>
      <c r="B9" s="131" t="s">
        <v>10</v>
      </c>
      <c r="C9" s="125">
        <v>6201598.6500000004</v>
      </c>
      <c r="D9" s="125">
        <v>3760000</v>
      </c>
      <c r="E9" s="502">
        <f t="shared" si="0"/>
        <v>164.93613430851065</v>
      </c>
      <c r="F9" s="497" t="s">
        <v>465</v>
      </c>
    </row>
    <row r="10" spans="1:11" ht="68.25" customHeight="1">
      <c r="A10" s="133">
        <v>7</v>
      </c>
      <c r="B10" s="131" t="s">
        <v>11</v>
      </c>
      <c r="C10" s="125">
        <v>9139009.7100000009</v>
      </c>
      <c r="D10" s="125">
        <v>6580000</v>
      </c>
      <c r="E10" s="502">
        <f t="shared" si="0"/>
        <v>138.89072507598786</v>
      </c>
      <c r="F10" s="497" t="s">
        <v>471</v>
      </c>
    </row>
    <row r="11" spans="1:11" ht="60" customHeight="1">
      <c r="A11" s="133">
        <v>8</v>
      </c>
      <c r="B11" s="131" t="s">
        <v>12</v>
      </c>
      <c r="C11" s="125">
        <v>5758106.5100000007</v>
      </c>
      <c r="D11" s="125">
        <v>2600000</v>
      </c>
      <c r="E11" s="502">
        <f t="shared" si="0"/>
        <v>221.46563500000005</v>
      </c>
      <c r="F11" s="497" t="s">
        <v>459</v>
      </c>
    </row>
    <row r="12" spans="1:11" ht="42" customHeight="1">
      <c r="A12" s="133">
        <v>9</v>
      </c>
      <c r="B12" s="131" t="s">
        <v>26</v>
      </c>
      <c r="C12" s="125">
        <v>1304296.6800000002</v>
      </c>
      <c r="D12" s="125">
        <v>1010000</v>
      </c>
      <c r="E12" s="502">
        <f t="shared" si="0"/>
        <v>129.13828514851485</v>
      </c>
      <c r="F12" s="497" t="s">
        <v>465</v>
      </c>
    </row>
    <row r="13" spans="1:11" ht="35.25" customHeight="1">
      <c r="A13" s="134">
        <v>10</v>
      </c>
      <c r="B13" s="131" t="s">
        <v>27</v>
      </c>
      <c r="C13" s="125">
        <v>693645.15999999992</v>
      </c>
      <c r="D13" s="125">
        <v>570000</v>
      </c>
      <c r="E13" s="502">
        <f t="shared" si="0"/>
        <v>121.6921333333333</v>
      </c>
      <c r="F13" s="497" t="s">
        <v>465</v>
      </c>
    </row>
    <row r="14" spans="1:11" ht="40.5" customHeight="1">
      <c r="A14" s="133">
        <v>11</v>
      </c>
      <c r="B14" s="131" t="s">
        <v>13</v>
      </c>
      <c r="C14" s="125">
        <v>2917055.33</v>
      </c>
      <c r="D14" s="125">
        <v>2100000</v>
      </c>
      <c r="E14" s="502">
        <f t="shared" si="0"/>
        <v>138.90739666666667</v>
      </c>
      <c r="F14" s="503" t="s">
        <v>482</v>
      </c>
    </row>
    <row r="15" spans="1:11" ht="20.25" customHeight="1">
      <c r="A15" s="133">
        <v>12</v>
      </c>
      <c r="B15" s="131" t="s">
        <v>28</v>
      </c>
      <c r="C15" s="126">
        <v>1098174.72</v>
      </c>
      <c r="D15" s="126">
        <v>1060000</v>
      </c>
      <c r="E15" s="502">
        <f t="shared" si="0"/>
        <v>103.60138867924529</v>
      </c>
      <c r="F15" s="503"/>
    </row>
    <row r="16" spans="1:11" ht="23.25" customHeight="1">
      <c r="A16" s="133">
        <v>13</v>
      </c>
      <c r="B16" s="131" t="s">
        <v>29</v>
      </c>
      <c r="C16" s="125">
        <v>2023259.7800000003</v>
      </c>
      <c r="D16" s="125">
        <v>2000000</v>
      </c>
      <c r="E16" s="502">
        <f t="shared" si="0"/>
        <v>101.16298900000001</v>
      </c>
      <c r="F16" s="497"/>
    </row>
    <row r="17" spans="1:6" ht="45" customHeight="1">
      <c r="A17" s="134">
        <v>14</v>
      </c>
      <c r="B17" s="131" t="s">
        <v>30</v>
      </c>
      <c r="C17" s="125">
        <v>5062824</v>
      </c>
      <c r="D17" s="125">
        <v>3200000</v>
      </c>
      <c r="E17" s="502">
        <f t="shared" si="0"/>
        <v>158.21324999999999</v>
      </c>
      <c r="F17" s="497" t="s">
        <v>481</v>
      </c>
    </row>
    <row r="18" spans="1:6" ht="34.5" customHeight="1">
      <c r="A18" s="133">
        <v>15</v>
      </c>
      <c r="B18" s="131" t="s">
        <v>14</v>
      </c>
      <c r="C18" s="125">
        <v>6825157.7000000002</v>
      </c>
      <c r="D18" s="125">
        <v>3000000</v>
      </c>
      <c r="E18" s="502">
        <f t="shared" si="0"/>
        <v>227.50525666666667</v>
      </c>
      <c r="F18" s="497" t="s">
        <v>477</v>
      </c>
    </row>
    <row r="19" spans="1:6" ht="35.25" customHeight="1">
      <c r="A19" s="133">
        <v>16</v>
      </c>
      <c r="B19" s="131" t="s">
        <v>31</v>
      </c>
      <c r="C19" s="126">
        <v>2659282.77</v>
      </c>
      <c r="D19" s="126">
        <v>1900000</v>
      </c>
      <c r="E19" s="502">
        <f t="shared" si="0"/>
        <v>139.96225105263159</v>
      </c>
      <c r="F19" s="497" t="s">
        <v>465</v>
      </c>
    </row>
    <row r="20" spans="1:6" ht="27" customHeight="1">
      <c r="A20" s="133">
        <v>17</v>
      </c>
      <c r="B20" s="148" t="s">
        <v>46</v>
      </c>
      <c r="C20" s="125">
        <v>200646.75000000003</v>
      </c>
      <c r="D20" s="125">
        <v>160000</v>
      </c>
      <c r="E20" s="502">
        <f t="shared" si="0"/>
        <v>125.40421875000003</v>
      </c>
      <c r="F20" s="146"/>
    </row>
    <row r="21" spans="1:6" ht="30.75" customHeight="1">
      <c r="A21" s="134">
        <v>18</v>
      </c>
      <c r="B21" s="131" t="s">
        <v>32</v>
      </c>
      <c r="C21" s="125">
        <v>1893748.7</v>
      </c>
      <c r="D21" s="125">
        <v>1210000</v>
      </c>
      <c r="E21" s="502">
        <f t="shared" si="0"/>
        <v>156.50815702479338</v>
      </c>
      <c r="F21" s="575" t="s">
        <v>476</v>
      </c>
    </row>
    <row r="22" spans="1:6" ht="24" customHeight="1">
      <c r="A22" s="133">
        <v>19</v>
      </c>
      <c r="B22" s="131" t="s">
        <v>16</v>
      </c>
      <c r="C22" s="125">
        <v>5052500.4399999995</v>
      </c>
      <c r="D22" s="125">
        <v>5000000</v>
      </c>
      <c r="E22" s="502">
        <f t="shared" si="0"/>
        <v>101.05000879999999</v>
      </c>
      <c r="F22" s="497"/>
    </row>
    <row r="23" spans="1:6" ht="46.5" customHeight="1">
      <c r="A23" s="133">
        <v>20</v>
      </c>
      <c r="B23" s="131" t="s">
        <v>15</v>
      </c>
      <c r="C23" s="125">
        <v>1932770.2700000003</v>
      </c>
      <c r="D23" s="125">
        <v>2300000</v>
      </c>
      <c r="E23" s="115">
        <f t="shared" si="0"/>
        <v>84.033490000000015</v>
      </c>
      <c r="F23" s="497" t="s">
        <v>493</v>
      </c>
    </row>
    <row r="24" spans="1:6" ht="35.25" customHeight="1">
      <c r="A24" s="133">
        <v>21</v>
      </c>
      <c r="B24" s="131" t="s">
        <v>33</v>
      </c>
      <c r="C24" s="125">
        <v>1026982.94</v>
      </c>
      <c r="D24" s="125">
        <v>1000000</v>
      </c>
      <c r="E24" s="502">
        <f t="shared" si="0"/>
        <v>102.698294</v>
      </c>
      <c r="F24" s="497"/>
    </row>
    <row r="25" spans="1:6" ht="38.25" customHeight="1">
      <c r="A25" s="134">
        <v>22</v>
      </c>
      <c r="B25" s="131" t="s">
        <v>34</v>
      </c>
      <c r="C25" s="126">
        <v>771133.76</v>
      </c>
      <c r="D25" s="126">
        <v>970000</v>
      </c>
      <c r="E25" s="115">
        <f t="shared" si="0"/>
        <v>79.498325773195873</v>
      </c>
      <c r="F25" s="497" t="s">
        <v>494</v>
      </c>
    </row>
    <row r="26" spans="1:6" ht="48.75" customHeight="1">
      <c r="A26" s="133">
        <v>23</v>
      </c>
      <c r="B26" s="131" t="s">
        <v>17</v>
      </c>
      <c r="C26" s="125">
        <v>3815603.24</v>
      </c>
      <c r="D26" s="125">
        <v>2900000</v>
      </c>
      <c r="E26" s="502">
        <f t="shared" si="0"/>
        <v>131.57252551724139</v>
      </c>
      <c r="F26" s="497" t="s">
        <v>467</v>
      </c>
    </row>
    <row r="27" spans="1:6" ht="57" customHeight="1">
      <c r="A27" s="133">
        <v>24</v>
      </c>
      <c r="B27" s="130" t="s">
        <v>60</v>
      </c>
      <c r="C27" s="125">
        <v>3114573.99</v>
      </c>
      <c r="D27" s="125">
        <v>1800000</v>
      </c>
      <c r="E27" s="502">
        <f t="shared" si="0"/>
        <v>173.03188833333334</v>
      </c>
      <c r="F27" s="575" t="s">
        <v>475</v>
      </c>
    </row>
    <row r="28" spans="1:6" ht="30" customHeight="1">
      <c r="A28" s="133">
        <v>25</v>
      </c>
      <c r="B28" s="130" t="s">
        <v>61</v>
      </c>
      <c r="C28" s="125">
        <v>5966042.2000000011</v>
      </c>
      <c r="D28" s="125">
        <v>4800000</v>
      </c>
      <c r="E28" s="502">
        <f t="shared" si="0"/>
        <v>124.29254583333336</v>
      </c>
      <c r="F28" s="146"/>
    </row>
    <row r="29" spans="1:6" ht="33" customHeight="1">
      <c r="A29" s="134">
        <v>26</v>
      </c>
      <c r="B29" s="131" t="s">
        <v>35</v>
      </c>
      <c r="C29" s="125">
        <v>5314658.0999999996</v>
      </c>
      <c r="D29" s="125">
        <v>4800000</v>
      </c>
      <c r="E29" s="502">
        <f t="shared" si="0"/>
        <v>110.72204374999998</v>
      </c>
      <c r="F29" s="497"/>
    </row>
    <row r="30" spans="1:6" ht="51" customHeight="1">
      <c r="A30" s="133">
        <v>27</v>
      </c>
      <c r="B30" s="149" t="s">
        <v>18</v>
      </c>
      <c r="C30" s="125">
        <v>1039231.06</v>
      </c>
      <c r="D30" s="125">
        <v>590000</v>
      </c>
      <c r="E30" s="502">
        <f t="shared" si="0"/>
        <v>176.14085762711863</v>
      </c>
      <c r="F30" s="503" t="s">
        <v>466</v>
      </c>
    </row>
    <row r="31" spans="1:6" ht="48.75" customHeight="1">
      <c r="A31" s="133">
        <v>28</v>
      </c>
      <c r="B31" s="131" t="s">
        <v>37</v>
      </c>
      <c r="C31" s="125">
        <v>4757114.5499999989</v>
      </c>
      <c r="D31" s="125">
        <v>3500000</v>
      </c>
      <c r="E31" s="502">
        <f t="shared" si="0"/>
        <v>135.91755857142854</v>
      </c>
      <c r="F31" s="497" t="s">
        <v>467</v>
      </c>
    </row>
    <row r="32" spans="1:6" ht="36" customHeight="1">
      <c r="A32" s="133">
        <v>29</v>
      </c>
      <c r="B32" s="130" t="s">
        <v>62</v>
      </c>
      <c r="C32" s="125">
        <v>3388920.32</v>
      </c>
      <c r="D32" s="125">
        <v>2150000</v>
      </c>
      <c r="E32" s="502">
        <f t="shared" si="0"/>
        <v>157.62420093023255</v>
      </c>
      <c r="F32" s="497" t="s">
        <v>479</v>
      </c>
    </row>
    <row r="33" spans="1:6" ht="48.75" customHeight="1">
      <c r="A33" s="134">
        <v>30</v>
      </c>
      <c r="B33" s="131" t="s">
        <v>38</v>
      </c>
      <c r="C33" s="125">
        <v>2636806.75</v>
      </c>
      <c r="D33" s="125">
        <v>1500000</v>
      </c>
      <c r="E33" s="502">
        <f t="shared" si="0"/>
        <v>175.78711666666666</v>
      </c>
      <c r="F33" s="497" t="s">
        <v>478</v>
      </c>
    </row>
    <row r="34" spans="1:6" ht="27.75" customHeight="1">
      <c r="A34" s="133">
        <v>31</v>
      </c>
      <c r="B34" s="131" t="s">
        <v>36</v>
      </c>
      <c r="C34" s="125">
        <v>7209650.9099999992</v>
      </c>
      <c r="D34" s="125">
        <v>5800000</v>
      </c>
      <c r="E34" s="502">
        <f t="shared" si="0"/>
        <v>124.30432603448274</v>
      </c>
      <c r="F34" s="498"/>
    </row>
    <row r="35" spans="1:6" ht="24.75" customHeight="1">
      <c r="A35" s="133">
        <v>32</v>
      </c>
      <c r="B35" s="148" t="s">
        <v>45</v>
      </c>
      <c r="C35" s="125">
        <v>5938497.5199999996</v>
      </c>
      <c r="D35" s="125">
        <v>4800000</v>
      </c>
      <c r="E35" s="502">
        <f t="shared" si="0"/>
        <v>123.71869833333334</v>
      </c>
      <c r="F35" s="499" t="s">
        <v>69</v>
      </c>
    </row>
    <row r="36" spans="1:6" ht="33" customHeight="1">
      <c r="A36" s="133">
        <v>33</v>
      </c>
      <c r="B36" s="131" t="s">
        <v>39</v>
      </c>
      <c r="C36" s="125">
        <v>2996071.46</v>
      </c>
      <c r="D36" s="125">
        <v>2400000</v>
      </c>
      <c r="E36" s="502">
        <f t="shared" si="0"/>
        <v>124.83631083333333</v>
      </c>
      <c r="F36" s="497" t="s">
        <v>465</v>
      </c>
    </row>
    <row r="37" spans="1:6" ht="25.5" customHeight="1">
      <c r="A37" s="134">
        <v>34</v>
      </c>
      <c r="B37" s="131" t="s">
        <v>40</v>
      </c>
      <c r="C37" s="125">
        <v>911416.35</v>
      </c>
      <c r="D37" s="125">
        <v>1100000</v>
      </c>
      <c r="E37" s="115">
        <f t="shared" si="0"/>
        <v>82.856031818181819</v>
      </c>
      <c r="F37" s="497" t="s">
        <v>495</v>
      </c>
    </row>
    <row r="38" spans="1:6" ht="58.5" customHeight="1">
      <c r="A38" s="133">
        <v>35</v>
      </c>
      <c r="B38" s="149" t="s">
        <v>19</v>
      </c>
      <c r="C38" s="125">
        <v>3262283.71</v>
      </c>
      <c r="D38" s="125">
        <v>1900000</v>
      </c>
      <c r="E38" s="502">
        <f t="shared" si="0"/>
        <v>171.69914263157895</v>
      </c>
      <c r="F38" s="497" t="s">
        <v>473</v>
      </c>
    </row>
    <row r="39" spans="1:6" ht="39.75" customHeight="1">
      <c r="A39" s="133">
        <v>36</v>
      </c>
      <c r="B39" s="149" t="s">
        <v>20</v>
      </c>
      <c r="C39" s="125">
        <v>2281954.15</v>
      </c>
      <c r="D39" s="125">
        <v>1600000</v>
      </c>
      <c r="E39" s="502">
        <f t="shared" si="0"/>
        <v>142.622134375</v>
      </c>
      <c r="F39" s="497" t="s">
        <v>469</v>
      </c>
    </row>
    <row r="40" spans="1:6" ht="47.25" customHeight="1">
      <c r="A40" s="133">
        <v>37</v>
      </c>
      <c r="B40" s="131" t="s">
        <v>41</v>
      </c>
      <c r="C40" s="125">
        <v>5576589.0700000003</v>
      </c>
      <c r="D40" s="125">
        <v>2700000</v>
      </c>
      <c r="E40" s="502">
        <f t="shared" si="0"/>
        <v>206.54033592592592</v>
      </c>
      <c r="F40" s="497" t="s">
        <v>468</v>
      </c>
    </row>
    <row r="41" spans="1:6" ht="56.25" customHeight="1">
      <c r="A41" s="134">
        <v>38</v>
      </c>
      <c r="B41" s="131" t="s">
        <v>42</v>
      </c>
      <c r="C41" s="125">
        <v>1589575.1</v>
      </c>
      <c r="D41" s="125">
        <v>3150000</v>
      </c>
      <c r="E41" s="115">
        <f t="shared" si="0"/>
        <v>50.462701587301588</v>
      </c>
      <c r="F41" s="503" t="s">
        <v>496</v>
      </c>
    </row>
    <row r="42" spans="1:6" ht="20.100000000000001" customHeight="1">
      <c r="A42" s="133">
        <v>39</v>
      </c>
      <c r="B42" s="130" t="s">
        <v>67</v>
      </c>
      <c r="C42" s="125">
        <v>2056921.94</v>
      </c>
      <c r="D42" s="125">
        <v>1800000</v>
      </c>
      <c r="E42" s="502">
        <f t="shared" si="0"/>
        <v>114.27344111111111</v>
      </c>
      <c r="F42" s="503"/>
    </row>
    <row r="43" spans="1:6" ht="20.100000000000001" customHeight="1">
      <c r="A43" s="133">
        <v>40</v>
      </c>
      <c r="B43" s="131" t="s">
        <v>44</v>
      </c>
      <c r="C43" s="125">
        <v>2314180.1599999992</v>
      </c>
      <c r="D43" s="125">
        <v>2150000</v>
      </c>
      <c r="E43" s="502">
        <f t="shared" si="0"/>
        <v>107.63628651162786</v>
      </c>
      <c r="F43" s="499"/>
    </row>
    <row r="44" spans="1:6" s="86" customFormat="1" ht="24.75" customHeight="1">
      <c r="A44" s="91"/>
      <c r="B44" s="541" t="s">
        <v>161</v>
      </c>
      <c r="C44" s="112">
        <f>SUM(C4:C43)</f>
        <v>129514885.04999995</v>
      </c>
      <c r="D44" s="112">
        <f>SUM(D4:D43)</f>
        <v>98295000</v>
      </c>
      <c r="E44" s="112">
        <f t="shared" si="0"/>
        <v>131.76141721348998</v>
      </c>
      <c r="F44" s="109"/>
    </row>
    <row r="45" spans="1:6" s="501" customFormat="1" ht="20.100000000000001" customHeight="1">
      <c r="A45" s="91"/>
      <c r="B45" s="542" t="s">
        <v>429</v>
      </c>
      <c r="C45" s="113"/>
      <c r="D45" s="119">
        <f>C44-D44</f>
        <v>31219885.049999952</v>
      </c>
      <c r="E45" s="113"/>
      <c r="F45" s="109"/>
    </row>
    <row r="46" spans="1:6" ht="20.100000000000001" customHeight="1">
      <c r="A46" s="111"/>
    </row>
  </sheetData>
  <mergeCells count="2">
    <mergeCell ref="B1:E1"/>
    <mergeCell ref="C2:E2"/>
  </mergeCells>
  <pageMargins left="0.59055118110236227" right="0" top="0" bottom="0" header="0.31496062992125984" footer="0.31496062992125984"/>
  <pageSetup paperSize="9" scale="9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K16" sqref="K16"/>
    </sheetView>
  </sheetViews>
  <sheetFormatPr defaultRowHeight="21.95" customHeight="1"/>
  <cols>
    <col min="1" max="1" width="4.85546875" style="45" customWidth="1"/>
    <col min="2" max="2" width="15.5703125" customWidth="1"/>
    <col min="3" max="3" width="12.42578125" style="61" customWidth="1"/>
    <col min="4" max="4" width="12.28515625" style="62" customWidth="1"/>
    <col min="5" max="5" width="10.28515625" style="62" customWidth="1"/>
    <col min="6" max="6" width="14.7109375" style="65" customWidth="1"/>
    <col min="7" max="7" width="14.5703125" style="62" customWidth="1"/>
    <col min="8" max="8" width="10" style="62" customWidth="1"/>
    <col min="9" max="9" width="83.42578125" style="4" customWidth="1"/>
    <col min="10" max="10" width="10.5703125" customWidth="1"/>
    <col min="11" max="11" width="9" customWidth="1"/>
    <col min="12" max="12" width="8.5703125" customWidth="1"/>
  </cols>
  <sheetData>
    <row r="1" spans="1:9" ht="29.25" customHeight="1">
      <c r="A1" s="43"/>
      <c r="B1" s="899" t="s">
        <v>497</v>
      </c>
      <c r="C1" s="899"/>
      <c r="D1" s="899"/>
      <c r="E1" s="899"/>
      <c r="F1" s="899"/>
      <c r="G1" s="899"/>
      <c r="H1" s="899"/>
    </row>
    <row r="2" spans="1:9" ht="19.5" customHeight="1">
      <c r="A2" s="44"/>
      <c r="B2" s="36"/>
      <c r="C2" s="900" t="s">
        <v>4</v>
      </c>
      <c r="D2" s="900"/>
      <c r="E2" s="901"/>
      <c r="F2" s="903" t="s">
        <v>492</v>
      </c>
      <c r="G2" s="903"/>
      <c r="H2" s="903"/>
      <c r="I2" s="78" t="s">
        <v>65</v>
      </c>
    </row>
    <row r="3" spans="1:9" ht="21.95" customHeight="1">
      <c r="B3" s="35" t="s">
        <v>0</v>
      </c>
      <c r="C3" s="74" t="s">
        <v>82</v>
      </c>
      <c r="D3" s="73" t="s">
        <v>81</v>
      </c>
      <c r="E3" s="66" t="s">
        <v>58</v>
      </c>
      <c r="F3" s="587" t="s">
        <v>82</v>
      </c>
      <c r="G3" s="587" t="s">
        <v>81</v>
      </c>
      <c r="H3" s="588" t="s">
        <v>58</v>
      </c>
      <c r="I3" s="40"/>
    </row>
    <row r="4" spans="1:9" ht="21.95" customHeight="1">
      <c r="A4" s="41">
        <v>1</v>
      </c>
      <c r="B4" s="27" t="s">
        <v>21</v>
      </c>
      <c r="C4" s="68">
        <v>540153.84</v>
      </c>
      <c r="D4" s="69">
        <v>340000</v>
      </c>
      <c r="E4" s="51">
        <f>C4*100/D4</f>
        <v>158.86877647058824</v>
      </c>
      <c r="F4" s="589">
        <v>1708137.0699999998</v>
      </c>
      <c r="G4" s="79">
        <v>1300000</v>
      </c>
      <c r="H4" s="590">
        <f>F4*100/G4</f>
        <v>131.3951592307692</v>
      </c>
      <c r="I4" s="497"/>
    </row>
    <row r="5" spans="1:9" ht="21.95" customHeight="1">
      <c r="A5" s="46">
        <v>2</v>
      </c>
      <c r="B5" s="38" t="s">
        <v>22</v>
      </c>
      <c r="C5" s="68">
        <v>493118.74</v>
      </c>
      <c r="D5" s="69">
        <v>725000</v>
      </c>
      <c r="E5" s="549">
        <f t="shared" ref="E5:E44" si="0">C5*100/D5</f>
        <v>68.016377931034484</v>
      </c>
      <c r="F5" s="589">
        <v>3212283.12</v>
      </c>
      <c r="G5" s="79">
        <v>2775000</v>
      </c>
      <c r="H5" s="591">
        <f t="shared" ref="H5:H44" si="1">F5*100/G5</f>
        <v>115.75795027027027</v>
      </c>
      <c r="I5" s="497"/>
    </row>
    <row r="6" spans="1:9" ht="21.95" customHeight="1">
      <c r="A6" s="41">
        <v>3</v>
      </c>
      <c r="B6" s="27" t="s">
        <v>23</v>
      </c>
      <c r="C6" s="68">
        <v>685381.45</v>
      </c>
      <c r="D6" s="69">
        <v>670000</v>
      </c>
      <c r="E6" s="51">
        <f t="shared" si="0"/>
        <v>102.29573880597015</v>
      </c>
      <c r="F6" s="589">
        <v>3038931.24</v>
      </c>
      <c r="G6" s="79">
        <v>2570000</v>
      </c>
      <c r="H6" s="591">
        <f t="shared" si="1"/>
        <v>118.24635175097276</v>
      </c>
      <c r="I6" s="497"/>
    </row>
    <row r="7" spans="1:9" ht="21.75" customHeight="1">
      <c r="A7" s="41">
        <v>4</v>
      </c>
      <c r="B7" s="27" t="s">
        <v>24</v>
      </c>
      <c r="C7" s="68">
        <v>380200.08999999997</v>
      </c>
      <c r="D7" s="69">
        <v>290000</v>
      </c>
      <c r="E7" s="51">
        <f t="shared" si="0"/>
        <v>131.10347931034482</v>
      </c>
      <c r="F7" s="589">
        <v>1084429.43</v>
      </c>
      <c r="G7" s="79">
        <v>1110000</v>
      </c>
      <c r="H7" s="591">
        <f t="shared" si="1"/>
        <v>97.696345045045049</v>
      </c>
      <c r="I7" s="497"/>
    </row>
    <row r="8" spans="1:9" ht="51" customHeight="1">
      <c r="A8" s="41">
        <v>5</v>
      </c>
      <c r="B8" s="27" t="s">
        <v>25</v>
      </c>
      <c r="C8" s="68">
        <v>555965.16</v>
      </c>
      <c r="D8" s="69">
        <v>830000</v>
      </c>
      <c r="E8" s="549">
        <f t="shared" si="0"/>
        <v>66.983754216867467</v>
      </c>
      <c r="F8" s="589">
        <v>1740819.7400000002</v>
      </c>
      <c r="G8" s="79">
        <v>3180000</v>
      </c>
      <c r="H8" s="550">
        <f t="shared" si="1"/>
        <v>54.742759119496867</v>
      </c>
      <c r="I8" s="498" t="s">
        <v>483</v>
      </c>
    </row>
    <row r="9" spans="1:9" ht="21.95" customHeight="1">
      <c r="A9" s="46">
        <v>6</v>
      </c>
      <c r="B9" s="27" t="s">
        <v>10</v>
      </c>
      <c r="C9" s="68">
        <v>2682107.08</v>
      </c>
      <c r="D9" s="69">
        <v>1100000</v>
      </c>
      <c r="E9" s="51">
        <f t="shared" si="0"/>
        <v>243.82791636363638</v>
      </c>
      <c r="F9" s="589">
        <v>6201598.6500000004</v>
      </c>
      <c r="G9" s="79">
        <v>4100000</v>
      </c>
      <c r="H9" s="591">
        <f t="shared" si="1"/>
        <v>151.2585036585366</v>
      </c>
      <c r="I9" s="497"/>
    </row>
    <row r="10" spans="1:9" ht="21.95" customHeight="1">
      <c r="A10" s="41">
        <v>7</v>
      </c>
      <c r="B10" s="27" t="s">
        <v>11</v>
      </c>
      <c r="C10" s="68">
        <v>1774035.5</v>
      </c>
      <c r="D10" s="69">
        <v>1750000</v>
      </c>
      <c r="E10" s="51">
        <f t="shared" si="0"/>
        <v>101.37345714285715</v>
      </c>
      <c r="F10" s="589">
        <v>9139009.7100000009</v>
      </c>
      <c r="G10" s="79">
        <v>6580000</v>
      </c>
      <c r="H10" s="591">
        <f t="shared" si="1"/>
        <v>138.89072507598786</v>
      </c>
      <c r="I10" s="497"/>
    </row>
    <row r="11" spans="1:9" ht="21.95" customHeight="1">
      <c r="A11" s="41">
        <v>8</v>
      </c>
      <c r="B11" s="27" t="s">
        <v>12</v>
      </c>
      <c r="C11" s="68">
        <v>1089056.32</v>
      </c>
      <c r="D11" s="69">
        <v>800000</v>
      </c>
      <c r="E11" s="51">
        <f t="shared" si="0"/>
        <v>136.13203999999999</v>
      </c>
      <c r="F11" s="589">
        <v>5758106.5100000007</v>
      </c>
      <c r="G11" s="79">
        <v>3000000</v>
      </c>
      <c r="H11" s="591">
        <f t="shared" si="1"/>
        <v>191.93688366666672</v>
      </c>
      <c r="I11" s="497"/>
    </row>
    <row r="12" spans="1:9" ht="20.25" customHeight="1">
      <c r="A12" s="41">
        <v>9</v>
      </c>
      <c r="B12" s="27" t="s">
        <v>26</v>
      </c>
      <c r="C12" s="68">
        <v>365198.89</v>
      </c>
      <c r="D12" s="69">
        <v>320000</v>
      </c>
      <c r="E12" s="51">
        <f t="shared" si="0"/>
        <v>114.12465312499999</v>
      </c>
      <c r="F12" s="592">
        <v>1304296.6800000002</v>
      </c>
      <c r="G12" s="592">
        <v>1150000</v>
      </c>
      <c r="H12" s="591">
        <f t="shared" si="1"/>
        <v>113.41710260869567</v>
      </c>
      <c r="I12" s="497"/>
    </row>
    <row r="13" spans="1:9" ht="21.95" customHeight="1">
      <c r="A13" s="46">
        <v>10</v>
      </c>
      <c r="B13" s="27" t="s">
        <v>27</v>
      </c>
      <c r="C13" s="68">
        <v>187871.8</v>
      </c>
      <c r="D13" s="69">
        <v>180000</v>
      </c>
      <c r="E13" s="51">
        <f t="shared" si="0"/>
        <v>104.37322222222222</v>
      </c>
      <c r="F13" s="592">
        <v>693645.15999999992</v>
      </c>
      <c r="G13" s="592">
        <v>680000</v>
      </c>
      <c r="H13" s="591">
        <f t="shared" si="1"/>
        <v>102.00664117647057</v>
      </c>
      <c r="I13" s="497"/>
    </row>
    <row r="14" spans="1:9" ht="21.95" customHeight="1">
      <c r="A14" s="41">
        <v>11</v>
      </c>
      <c r="B14" s="27" t="s">
        <v>13</v>
      </c>
      <c r="C14" s="68">
        <v>715810.15999999992</v>
      </c>
      <c r="D14" s="69">
        <v>600000</v>
      </c>
      <c r="E14" s="51">
        <f t="shared" si="0"/>
        <v>119.3016933333333</v>
      </c>
      <c r="F14" s="589">
        <v>2917055.33</v>
      </c>
      <c r="G14" s="79">
        <v>2100000</v>
      </c>
      <c r="H14" s="591">
        <f t="shared" si="1"/>
        <v>138.90739666666667</v>
      </c>
      <c r="I14" s="503"/>
    </row>
    <row r="15" spans="1:9" ht="21.95" customHeight="1">
      <c r="A15" s="41">
        <v>12</v>
      </c>
      <c r="B15" s="27" t="s">
        <v>28</v>
      </c>
      <c r="C15" s="68">
        <v>156696.08000000002</v>
      </c>
      <c r="D15" s="69">
        <v>290000</v>
      </c>
      <c r="E15" s="549">
        <f t="shared" si="0"/>
        <v>54.033131034482764</v>
      </c>
      <c r="F15" s="592">
        <v>1098174.72</v>
      </c>
      <c r="G15" s="592">
        <v>1090000</v>
      </c>
      <c r="H15" s="591">
        <f t="shared" si="1"/>
        <v>100.74997431192661</v>
      </c>
      <c r="I15" s="503"/>
    </row>
    <row r="16" spans="1:9" ht="21.95" customHeight="1">
      <c r="A16" s="41">
        <v>13</v>
      </c>
      <c r="B16" s="38" t="s">
        <v>29</v>
      </c>
      <c r="C16" s="68">
        <v>611166.75</v>
      </c>
      <c r="D16" s="69">
        <v>500000</v>
      </c>
      <c r="E16" s="51">
        <f t="shared" si="0"/>
        <v>122.23335</v>
      </c>
      <c r="F16" s="589">
        <v>2023259.7800000003</v>
      </c>
      <c r="G16" s="79">
        <v>2000000</v>
      </c>
      <c r="H16" s="591">
        <f t="shared" si="1"/>
        <v>101.16298900000001</v>
      </c>
      <c r="I16" s="497"/>
    </row>
    <row r="17" spans="1:9" ht="20.25" customHeight="1">
      <c r="A17" s="46">
        <v>14</v>
      </c>
      <c r="B17" s="27" t="s">
        <v>30</v>
      </c>
      <c r="C17" s="68">
        <v>913771.65</v>
      </c>
      <c r="D17" s="69">
        <v>900000</v>
      </c>
      <c r="E17" s="51">
        <f t="shared" si="0"/>
        <v>101.53018333333333</v>
      </c>
      <c r="F17" s="589">
        <v>5062824</v>
      </c>
      <c r="G17" s="79">
        <v>3400000</v>
      </c>
      <c r="H17" s="591">
        <f t="shared" si="1"/>
        <v>148.90658823529412</v>
      </c>
      <c r="I17" s="497"/>
    </row>
    <row r="18" spans="1:9" ht="18.75" customHeight="1">
      <c r="A18" s="41">
        <v>15</v>
      </c>
      <c r="B18" s="27" t="s">
        <v>14</v>
      </c>
      <c r="C18" s="68">
        <v>1444931.9899999998</v>
      </c>
      <c r="D18" s="69">
        <v>800000</v>
      </c>
      <c r="E18" s="51">
        <f t="shared" si="0"/>
        <v>180.61649874999998</v>
      </c>
      <c r="F18" s="592">
        <v>6825157.7000000002</v>
      </c>
      <c r="G18" s="592">
        <v>3000000</v>
      </c>
      <c r="H18" s="593">
        <f t="shared" si="1"/>
        <v>227.50525666666667</v>
      </c>
      <c r="I18" s="497"/>
    </row>
    <row r="19" spans="1:9" ht="19.5" customHeight="1">
      <c r="A19" s="41">
        <v>16</v>
      </c>
      <c r="B19" s="27" t="s">
        <v>31</v>
      </c>
      <c r="C19" s="68">
        <v>859941.47000000009</v>
      </c>
      <c r="D19" s="69">
        <v>550000</v>
      </c>
      <c r="E19" s="51">
        <f t="shared" si="0"/>
        <v>156.35299454545458</v>
      </c>
      <c r="F19" s="589">
        <v>2659282.77</v>
      </c>
      <c r="G19" s="79">
        <v>2050000</v>
      </c>
      <c r="H19" s="590">
        <f t="shared" si="1"/>
        <v>129.72111073170731</v>
      </c>
      <c r="I19" s="497"/>
    </row>
    <row r="20" spans="1:9" ht="21.95" customHeight="1">
      <c r="A20" s="41">
        <v>17</v>
      </c>
      <c r="B20" s="28" t="s">
        <v>46</v>
      </c>
      <c r="C20" s="68">
        <v>50063.6</v>
      </c>
      <c r="D20" s="69">
        <v>50000</v>
      </c>
      <c r="E20" s="51">
        <f t="shared" si="0"/>
        <v>100.1272</v>
      </c>
      <c r="F20" s="589">
        <v>200646.75000000003</v>
      </c>
      <c r="G20" s="79">
        <v>200000</v>
      </c>
      <c r="H20" s="591">
        <f t="shared" si="1"/>
        <v>100.32337500000001</v>
      </c>
      <c r="I20" s="146"/>
    </row>
    <row r="21" spans="1:9" ht="21.95" customHeight="1">
      <c r="A21" s="46">
        <v>18</v>
      </c>
      <c r="B21" s="38" t="s">
        <v>32</v>
      </c>
      <c r="C21" s="68">
        <v>545380.39</v>
      </c>
      <c r="D21" s="69">
        <v>330000</v>
      </c>
      <c r="E21" s="51">
        <f t="shared" si="0"/>
        <v>165.26678484848486</v>
      </c>
      <c r="F21" s="589">
        <v>1893748.7</v>
      </c>
      <c r="G21" s="79">
        <v>1280000</v>
      </c>
      <c r="H21" s="590">
        <f t="shared" si="1"/>
        <v>147.94911718750001</v>
      </c>
      <c r="I21" s="575"/>
    </row>
    <row r="22" spans="1:9" ht="21.95" customHeight="1">
      <c r="A22" s="41">
        <v>19</v>
      </c>
      <c r="B22" s="8" t="s">
        <v>16</v>
      </c>
      <c r="C22" s="70">
        <v>1384235.5</v>
      </c>
      <c r="D22" s="69">
        <v>1300000</v>
      </c>
      <c r="E22" s="51">
        <f t="shared" si="0"/>
        <v>106.47965384615385</v>
      </c>
      <c r="F22" s="589">
        <v>5052500.4399999995</v>
      </c>
      <c r="G22" s="79">
        <v>5000000</v>
      </c>
      <c r="H22" s="591">
        <f t="shared" si="1"/>
        <v>101.05000879999999</v>
      </c>
      <c r="I22" s="497"/>
    </row>
    <row r="23" spans="1:9" ht="56.25" customHeight="1">
      <c r="A23" s="41">
        <v>20</v>
      </c>
      <c r="B23" s="8" t="s">
        <v>15</v>
      </c>
      <c r="C23" s="70">
        <v>712972.82000000007</v>
      </c>
      <c r="D23" s="69">
        <v>700000</v>
      </c>
      <c r="E23" s="51">
        <f t="shared" si="0"/>
        <v>101.85326000000001</v>
      </c>
      <c r="F23" s="589">
        <v>1932770.2700000003</v>
      </c>
      <c r="G23" s="79">
        <v>2500000</v>
      </c>
      <c r="H23" s="550">
        <f t="shared" si="1"/>
        <v>77.310810800000013</v>
      </c>
      <c r="I23" s="497" t="s">
        <v>499</v>
      </c>
    </row>
    <row r="24" spans="1:9" ht="21" customHeight="1">
      <c r="A24" s="41">
        <v>21</v>
      </c>
      <c r="B24" s="8" t="s">
        <v>33</v>
      </c>
      <c r="C24" s="70">
        <v>540354.47</v>
      </c>
      <c r="D24" s="69">
        <v>400000</v>
      </c>
      <c r="E24" s="51">
        <f t="shared" si="0"/>
        <v>135.0886175</v>
      </c>
      <c r="F24" s="589">
        <v>1026982.94</v>
      </c>
      <c r="G24" s="79">
        <v>1300000</v>
      </c>
      <c r="H24" s="551">
        <f t="shared" si="1"/>
        <v>78.998687692307698</v>
      </c>
      <c r="I24" s="497"/>
    </row>
    <row r="25" spans="1:9" ht="45.75" customHeight="1">
      <c r="A25" s="46">
        <v>22</v>
      </c>
      <c r="B25" s="8" t="s">
        <v>34</v>
      </c>
      <c r="C25" s="70">
        <v>206492.18999999997</v>
      </c>
      <c r="D25" s="69">
        <v>320000</v>
      </c>
      <c r="E25" s="549">
        <f t="shared" si="0"/>
        <v>64.528809374999994</v>
      </c>
      <c r="F25" s="589">
        <v>771133.76</v>
      </c>
      <c r="G25" s="79">
        <v>1170000</v>
      </c>
      <c r="H25" s="550">
        <f t="shared" si="1"/>
        <v>65.908868376068369</v>
      </c>
      <c r="I25" s="497" t="s">
        <v>462</v>
      </c>
    </row>
    <row r="26" spans="1:9" ht="21.95" customHeight="1">
      <c r="A26" s="41">
        <v>23</v>
      </c>
      <c r="B26" s="8" t="s">
        <v>17</v>
      </c>
      <c r="C26" s="70">
        <v>897609.05999999994</v>
      </c>
      <c r="D26" s="69">
        <v>800000</v>
      </c>
      <c r="E26" s="51">
        <f t="shared" si="0"/>
        <v>112.2011325</v>
      </c>
      <c r="F26" s="589">
        <v>3815603.24</v>
      </c>
      <c r="G26" s="79">
        <v>3100000</v>
      </c>
      <c r="H26" s="590">
        <f t="shared" si="1"/>
        <v>123.08397548387097</v>
      </c>
      <c r="I26" s="497"/>
    </row>
    <row r="27" spans="1:9" ht="21.95" customHeight="1">
      <c r="A27" s="41">
        <v>24</v>
      </c>
      <c r="B27" s="29" t="s">
        <v>60</v>
      </c>
      <c r="C27" s="71">
        <v>1001113.72</v>
      </c>
      <c r="D27" s="69">
        <v>500000</v>
      </c>
      <c r="E27" s="51">
        <f t="shared" si="0"/>
        <v>200.22274400000001</v>
      </c>
      <c r="F27" s="589">
        <v>3114573.99</v>
      </c>
      <c r="G27" s="79">
        <v>1900000</v>
      </c>
      <c r="H27" s="590">
        <f t="shared" si="1"/>
        <v>163.92494684210527</v>
      </c>
      <c r="I27" s="575"/>
    </row>
    <row r="28" spans="1:9" ht="21.95" customHeight="1">
      <c r="A28" s="41">
        <v>25</v>
      </c>
      <c r="B28" s="29" t="s">
        <v>61</v>
      </c>
      <c r="C28" s="71">
        <v>1741981.48</v>
      </c>
      <c r="D28" s="69">
        <v>1300000</v>
      </c>
      <c r="E28" s="51">
        <f t="shared" si="0"/>
        <v>133.99857538461538</v>
      </c>
      <c r="F28" s="589">
        <v>5966042.2000000011</v>
      </c>
      <c r="G28" s="79">
        <v>5000000</v>
      </c>
      <c r="H28" s="591">
        <f t="shared" si="1"/>
        <v>119.32084400000002</v>
      </c>
      <c r="I28" s="146"/>
    </row>
    <row r="29" spans="1:9" ht="21.95" customHeight="1">
      <c r="A29" s="46">
        <v>26</v>
      </c>
      <c r="B29" s="8" t="s">
        <v>35</v>
      </c>
      <c r="C29" s="70">
        <v>1246407.8900000001</v>
      </c>
      <c r="D29" s="69">
        <v>1300000</v>
      </c>
      <c r="E29" s="51">
        <f t="shared" si="0"/>
        <v>95.877530000000007</v>
      </c>
      <c r="F29" s="589">
        <v>5314658.0999999996</v>
      </c>
      <c r="G29" s="79">
        <v>5200000</v>
      </c>
      <c r="H29" s="591">
        <f t="shared" si="1"/>
        <v>102.20496346153845</v>
      </c>
      <c r="I29" s="497"/>
    </row>
    <row r="30" spans="1:9" ht="21.75" customHeight="1">
      <c r="A30" s="41">
        <v>27</v>
      </c>
      <c r="B30" s="30" t="s">
        <v>18</v>
      </c>
      <c r="C30" s="70">
        <v>350019.68</v>
      </c>
      <c r="D30" s="69">
        <v>170000</v>
      </c>
      <c r="E30" s="51">
        <f t="shared" si="0"/>
        <v>205.8939294117647</v>
      </c>
      <c r="F30" s="589">
        <v>1039231.06</v>
      </c>
      <c r="G30" s="79">
        <v>670000</v>
      </c>
      <c r="H30" s="591">
        <f t="shared" si="1"/>
        <v>155.10911343283581</v>
      </c>
      <c r="I30" s="503"/>
    </row>
    <row r="31" spans="1:9" ht="23.25" customHeight="1">
      <c r="A31" s="41">
        <v>28</v>
      </c>
      <c r="B31" s="8" t="s">
        <v>37</v>
      </c>
      <c r="C31" s="70">
        <v>2296290.7499999995</v>
      </c>
      <c r="D31" s="69">
        <v>950000</v>
      </c>
      <c r="E31" s="51">
        <f t="shared" si="0"/>
        <v>241.71481578947362</v>
      </c>
      <c r="F31" s="589">
        <v>4757114.5499999989</v>
      </c>
      <c r="G31" s="79">
        <v>3650000</v>
      </c>
      <c r="H31" s="590">
        <f t="shared" si="1"/>
        <v>130.33190547945202</v>
      </c>
      <c r="I31" s="497"/>
    </row>
    <row r="32" spans="1:9" ht="21.95" customHeight="1">
      <c r="A32" s="41">
        <v>29</v>
      </c>
      <c r="B32" s="29" t="s">
        <v>62</v>
      </c>
      <c r="C32" s="71">
        <v>1048493.5000000001</v>
      </c>
      <c r="D32" s="69">
        <v>600000</v>
      </c>
      <c r="E32" s="51">
        <f t="shared" si="0"/>
        <v>174.7489166666667</v>
      </c>
      <c r="F32" s="589">
        <v>3388920.32</v>
      </c>
      <c r="G32" s="79">
        <v>2200000</v>
      </c>
      <c r="H32" s="590">
        <f t="shared" si="1"/>
        <v>154.04183272727272</v>
      </c>
      <c r="I32" s="497"/>
    </row>
    <row r="33" spans="1:9" ht="21.95" customHeight="1">
      <c r="A33" s="46">
        <v>30</v>
      </c>
      <c r="B33" s="8" t="s">
        <v>38</v>
      </c>
      <c r="C33" s="70">
        <v>902312.23</v>
      </c>
      <c r="D33" s="69">
        <v>450000</v>
      </c>
      <c r="E33" s="51">
        <f t="shared" si="0"/>
        <v>200.5138288888889</v>
      </c>
      <c r="F33" s="589">
        <v>2636806.75</v>
      </c>
      <c r="G33" s="79">
        <v>1650000</v>
      </c>
      <c r="H33" s="591">
        <f t="shared" si="1"/>
        <v>159.80646969696969</v>
      </c>
      <c r="I33" s="497"/>
    </row>
    <row r="34" spans="1:9" ht="21.95" customHeight="1">
      <c r="A34" s="41">
        <v>31</v>
      </c>
      <c r="B34" s="8" t="s">
        <v>36</v>
      </c>
      <c r="C34" s="70">
        <v>2036821.78</v>
      </c>
      <c r="D34" s="69">
        <v>1600000</v>
      </c>
      <c r="E34" s="51">
        <f t="shared" si="0"/>
        <v>127.30136125</v>
      </c>
      <c r="F34" s="589">
        <v>7209650.9099999992</v>
      </c>
      <c r="G34" s="79">
        <v>6400000</v>
      </c>
      <c r="H34" s="590">
        <f t="shared" si="1"/>
        <v>112.65079546874998</v>
      </c>
      <c r="I34" s="498"/>
    </row>
    <row r="35" spans="1:9" ht="21.95" customHeight="1">
      <c r="A35" s="41">
        <v>32</v>
      </c>
      <c r="B35" s="31" t="s">
        <v>45</v>
      </c>
      <c r="C35" s="70">
        <v>1567773.76</v>
      </c>
      <c r="D35" s="69">
        <v>1250000</v>
      </c>
      <c r="E35" s="51">
        <f t="shared" si="0"/>
        <v>125.4219008</v>
      </c>
      <c r="F35" s="589">
        <v>5938497.5199999996</v>
      </c>
      <c r="G35" s="79">
        <v>4950000</v>
      </c>
      <c r="H35" s="590">
        <f t="shared" si="1"/>
        <v>119.96964686868687</v>
      </c>
      <c r="I35" s="499" t="s">
        <v>69</v>
      </c>
    </row>
    <row r="36" spans="1:9" ht="21.95" customHeight="1">
      <c r="A36" s="41">
        <v>33</v>
      </c>
      <c r="B36" s="8" t="s">
        <v>39</v>
      </c>
      <c r="C36" s="70">
        <v>736043.03999999992</v>
      </c>
      <c r="D36" s="69">
        <v>700000</v>
      </c>
      <c r="E36" s="51">
        <f t="shared" si="0"/>
        <v>105.14900571428569</v>
      </c>
      <c r="F36" s="589">
        <v>2996071.46</v>
      </c>
      <c r="G36" s="79">
        <v>2600000</v>
      </c>
      <c r="H36" s="591">
        <f t="shared" si="1"/>
        <v>115.23351769230769</v>
      </c>
      <c r="I36" s="497"/>
    </row>
    <row r="37" spans="1:9" ht="30.75" customHeight="1">
      <c r="A37" s="46">
        <v>34</v>
      </c>
      <c r="B37" s="8" t="s">
        <v>40</v>
      </c>
      <c r="C37" s="70">
        <v>297963.72000000003</v>
      </c>
      <c r="D37" s="69">
        <v>300000</v>
      </c>
      <c r="E37" s="51">
        <f t="shared" si="0"/>
        <v>99.321240000000017</v>
      </c>
      <c r="F37" s="589">
        <v>911416.35</v>
      </c>
      <c r="G37" s="79">
        <v>1100000</v>
      </c>
      <c r="H37" s="551">
        <f t="shared" si="1"/>
        <v>82.856031818181819</v>
      </c>
      <c r="I37" s="497" t="s">
        <v>474</v>
      </c>
    </row>
    <row r="38" spans="1:9" ht="21.95" customHeight="1">
      <c r="A38" s="41">
        <v>35</v>
      </c>
      <c r="B38" s="30" t="s">
        <v>19</v>
      </c>
      <c r="C38" s="70">
        <v>690628.07000000007</v>
      </c>
      <c r="D38" s="69">
        <v>650000</v>
      </c>
      <c r="E38" s="51">
        <f t="shared" si="0"/>
        <v>106.25047230769231</v>
      </c>
      <c r="F38" s="589">
        <v>3262283.71</v>
      </c>
      <c r="G38" s="79">
        <v>2450000</v>
      </c>
      <c r="H38" s="590">
        <f t="shared" si="1"/>
        <v>133.15443714285715</v>
      </c>
      <c r="I38" s="497"/>
    </row>
    <row r="39" spans="1:9" ht="21.95" customHeight="1">
      <c r="A39" s="41">
        <v>36</v>
      </c>
      <c r="B39" s="30" t="s">
        <v>20</v>
      </c>
      <c r="C39" s="70">
        <v>245045.51</v>
      </c>
      <c r="D39" s="69">
        <v>450000</v>
      </c>
      <c r="E39" s="549">
        <f t="shared" si="0"/>
        <v>54.454557777777779</v>
      </c>
      <c r="F39" s="589">
        <v>2281954.15</v>
      </c>
      <c r="G39" s="79">
        <v>1750000</v>
      </c>
      <c r="H39" s="590">
        <f t="shared" si="1"/>
        <v>130.39738</v>
      </c>
      <c r="I39" s="497"/>
    </row>
    <row r="40" spans="1:9" ht="21.95" customHeight="1">
      <c r="A40" s="41">
        <v>37</v>
      </c>
      <c r="B40" s="8" t="s">
        <v>41</v>
      </c>
      <c r="C40" s="70">
        <v>1950622.4</v>
      </c>
      <c r="D40" s="69">
        <v>850000</v>
      </c>
      <c r="E40" s="51">
        <f t="shared" si="0"/>
        <v>229.48498823529411</v>
      </c>
      <c r="F40" s="589">
        <v>5576589.0700000003</v>
      </c>
      <c r="G40" s="79">
        <v>3250000</v>
      </c>
      <c r="H40" s="590">
        <f t="shared" si="1"/>
        <v>171.587356</v>
      </c>
      <c r="I40" s="497"/>
    </row>
    <row r="41" spans="1:9" ht="70.5" customHeight="1">
      <c r="A41" s="46">
        <v>38</v>
      </c>
      <c r="B41" s="8" t="s">
        <v>42</v>
      </c>
      <c r="C41" s="70">
        <v>669239.66</v>
      </c>
      <c r="D41" s="69">
        <v>850000</v>
      </c>
      <c r="E41" s="549">
        <f t="shared" si="0"/>
        <v>78.734077647058825</v>
      </c>
      <c r="F41" s="589">
        <v>1589575.1</v>
      </c>
      <c r="G41" s="79">
        <v>3150000</v>
      </c>
      <c r="H41" s="550">
        <f t="shared" si="1"/>
        <v>50.462701587301588</v>
      </c>
      <c r="I41" s="503" t="s">
        <v>472</v>
      </c>
    </row>
    <row r="42" spans="1:9" ht="21.95" customHeight="1">
      <c r="A42" s="41">
        <v>40</v>
      </c>
      <c r="B42" s="32" t="s">
        <v>67</v>
      </c>
      <c r="C42" s="72">
        <v>517457.04000000004</v>
      </c>
      <c r="D42" s="69">
        <v>500000</v>
      </c>
      <c r="E42" s="51">
        <f t="shared" si="0"/>
        <v>103.49140800000001</v>
      </c>
      <c r="F42" s="589">
        <v>2056921.94</v>
      </c>
      <c r="G42" s="79">
        <v>1900000</v>
      </c>
      <c r="H42" s="590">
        <f t="shared" si="1"/>
        <v>108.25904947368421</v>
      </c>
      <c r="I42" s="503"/>
    </row>
    <row r="43" spans="1:9" ht="45.75" customHeight="1">
      <c r="A43" s="41">
        <v>41</v>
      </c>
      <c r="B43" s="20" t="s">
        <v>44</v>
      </c>
      <c r="C43" s="64">
        <v>758076.6100000001</v>
      </c>
      <c r="D43" s="69">
        <v>600000</v>
      </c>
      <c r="E43" s="51">
        <f t="shared" si="0"/>
        <v>126.3461016666667</v>
      </c>
      <c r="F43" s="589">
        <v>2314180.1599999992</v>
      </c>
      <c r="G43" s="79">
        <v>2400000</v>
      </c>
      <c r="H43" s="591">
        <f t="shared" si="1"/>
        <v>96.4241733333333</v>
      </c>
      <c r="I43" s="39" t="s">
        <v>498</v>
      </c>
    </row>
    <row r="44" spans="1:9" ht="21.75" customHeight="1">
      <c r="A44" s="23"/>
      <c r="B44" s="24" t="s">
        <v>47</v>
      </c>
      <c r="C44" s="49">
        <f>SUM(C4:C43)</f>
        <v>35848805.840000004</v>
      </c>
      <c r="D44" s="49">
        <f>SUM(D4:D43)</f>
        <v>27565000</v>
      </c>
      <c r="E44" s="51">
        <f t="shared" si="0"/>
        <v>130.05189856702341</v>
      </c>
      <c r="F44" s="594">
        <f>SUM(F4:F43)</f>
        <v>129514885.04999995</v>
      </c>
      <c r="G44" s="594">
        <f>SUM(G4:G43)</f>
        <v>104855000</v>
      </c>
      <c r="H44" s="591">
        <f t="shared" si="1"/>
        <v>123.51808216107955</v>
      </c>
      <c r="I44" s="548"/>
    </row>
    <row r="45" spans="1:9" ht="21.95" customHeight="1">
      <c r="A45" s="42"/>
      <c r="B45" s="34" t="s">
        <v>59</v>
      </c>
      <c r="C45" s="58"/>
      <c r="D45" s="58">
        <f>C44-D44</f>
        <v>8283805.8400000036</v>
      </c>
      <c r="E45" s="59"/>
      <c r="F45" s="595"/>
      <c r="G45" s="595">
        <f>F44-G44</f>
        <v>24659885.049999952</v>
      </c>
      <c r="H45" s="595"/>
      <c r="I45" s="76"/>
    </row>
    <row r="46" spans="1:9" ht="21.95" customHeight="1">
      <c r="F46" s="61"/>
    </row>
  </sheetData>
  <mergeCells count="3">
    <mergeCell ref="B1:H1"/>
    <mergeCell ref="C2:E2"/>
    <mergeCell ref="F2:H2"/>
  </mergeCells>
  <pageMargins left="0" right="0" top="0.35433070866141736" bottom="0.74803149606299213" header="0.31496062992125984" footer="0.31496062992125984"/>
  <pageSetup paperSize="9" scale="8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J6" sqref="J6"/>
    </sheetView>
  </sheetViews>
  <sheetFormatPr defaultRowHeight="15" customHeight="1"/>
  <cols>
    <col min="1" max="1" width="4.85546875" style="45" customWidth="1"/>
    <col min="2" max="2" width="15.5703125" style="629" customWidth="1"/>
    <col min="3" max="3" width="12.42578125" style="615" customWidth="1"/>
    <col min="4" max="4" width="12.28515625" style="62" customWidth="1"/>
    <col min="5" max="5" width="10.28515625" style="62" customWidth="1"/>
    <col min="6" max="6" width="14.7109375" style="62" customWidth="1"/>
    <col min="7" max="7" width="14.5703125" style="62" customWidth="1"/>
    <col min="8" max="8" width="10" style="62" customWidth="1"/>
    <col min="9" max="9" width="83.42578125" style="4" customWidth="1"/>
    <col min="10" max="10" width="10.5703125" customWidth="1"/>
    <col min="11" max="11" width="9" customWidth="1"/>
    <col min="12" max="12" width="8.5703125" customWidth="1"/>
  </cols>
  <sheetData>
    <row r="1" spans="1:9" ht="15" customHeight="1">
      <c r="A1" s="43"/>
      <c r="B1" s="899" t="s">
        <v>497</v>
      </c>
      <c r="C1" s="899"/>
      <c r="D1" s="899"/>
      <c r="E1" s="899"/>
      <c r="F1" s="899"/>
      <c r="G1" s="899"/>
      <c r="H1" s="899"/>
    </row>
    <row r="2" spans="1:9" ht="15" customHeight="1">
      <c r="A2" s="44"/>
      <c r="B2" s="616"/>
      <c r="C2" s="904"/>
      <c r="D2" s="904"/>
      <c r="E2" s="905"/>
      <c r="F2" s="904" t="s">
        <v>492</v>
      </c>
      <c r="G2" s="904"/>
      <c r="H2" s="904"/>
      <c r="I2" s="78" t="s">
        <v>65</v>
      </c>
    </row>
    <row r="3" spans="1:9" ht="15" customHeight="1">
      <c r="B3" s="617" t="s">
        <v>0</v>
      </c>
      <c r="C3" s="596" t="s">
        <v>82</v>
      </c>
      <c r="D3" s="597" t="s">
        <v>81</v>
      </c>
      <c r="E3" s="598" t="s">
        <v>58</v>
      </c>
      <c r="F3" s="40" t="s">
        <v>82</v>
      </c>
      <c r="G3" s="40" t="s">
        <v>81</v>
      </c>
      <c r="H3" s="599" t="s">
        <v>58</v>
      </c>
      <c r="I3" s="40"/>
    </row>
    <row r="4" spans="1:9" ht="15" customHeight="1">
      <c r="A4" s="41">
        <v>1</v>
      </c>
      <c r="B4" s="618" t="s">
        <v>21</v>
      </c>
      <c r="C4" s="600"/>
      <c r="D4" s="121"/>
      <c r="E4" s="601" t="e">
        <f>C4*100/D4</f>
        <v>#DIV/0!</v>
      </c>
      <c r="F4" s="602">
        <v>1708137.0699999998</v>
      </c>
      <c r="G4" s="63">
        <v>1300000</v>
      </c>
      <c r="H4" s="603">
        <f>F4*100/G4</f>
        <v>131.3951592307692</v>
      </c>
      <c r="I4" s="497"/>
    </row>
    <row r="5" spans="1:9" ht="15" customHeight="1">
      <c r="A5" s="46">
        <v>2</v>
      </c>
      <c r="B5" s="619" t="s">
        <v>22</v>
      </c>
      <c r="C5" s="600"/>
      <c r="D5" s="121"/>
      <c r="E5" s="601" t="e">
        <f t="shared" ref="E5:E44" si="0">C5*100/D5</f>
        <v>#DIV/0!</v>
      </c>
      <c r="F5" s="602">
        <v>3212283.12</v>
      </c>
      <c r="G5" s="63">
        <v>2775000</v>
      </c>
      <c r="H5" s="604">
        <f t="shared" ref="H5:H44" si="1">F5*100/G5</f>
        <v>115.75795027027027</v>
      </c>
      <c r="I5" s="497"/>
    </row>
    <row r="6" spans="1:9" ht="15" customHeight="1">
      <c r="A6" s="41">
        <v>3</v>
      </c>
      <c r="B6" s="618" t="s">
        <v>23</v>
      </c>
      <c r="C6" s="600"/>
      <c r="D6" s="121"/>
      <c r="E6" s="601" t="e">
        <f t="shared" si="0"/>
        <v>#DIV/0!</v>
      </c>
      <c r="F6" s="602">
        <v>3038931.24</v>
      </c>
      <c r="G6" s="63">
        <v>2570000</v>
      </c>
      <c r="H6" s="604">
        <f t="shared" si="1"/>
        <v>118.24635175097276</v>
      </c>
      <c r="I6" s="497"/>
    </row>
    <row r="7" spans="1:9" ht="15" customHeight="1">
      <c r="A7" s="41">
        <v>4</v>
      </c>
      <c r="B7" s="618" t="s">
        <v>24</v>
      </c>
      <c r="C7" s="600"/>
      <c r="D7" s="121"/>
      <c r="E7" s="601" t="e">
        <f t="shared" si="0"/>
        <v>#DIV/0!</v>
      </c>
      <c r="F7" s="602">
        <v>1084429.43</v>
      </c>
      <c r="G7" s="63">
        <v>1110000</v>
      </c>
      <c r="H7" s="604">
        <f t="shared" si="1"/>
        <v>97.696345045045049</v>
      </c>
      <c r="I7" s="497"/>
    </row>
    <row r="8" spans="1:9" ht="15" customHeight="1">
      <c r="A8" s="41">
        <v>5</v>
      </c>
      <c r="B8" s="618" t="s">
        <v>25</v>
      </c>
      <c r="C8" s="600"/>
      <c r="D8" s="121"/>
      <c r="E8" s="601" t="e">
        <f t="shared" si="0"/>
        <v>#DIV/0!</v>
      </c>
      <c r="F8" s="602">
        <v>1740819.7400000002</v>
      </c>
      <c r="G8" s="63">
        <v>3180000</v>
      </c>
      <c r="H8" s="604">
        <f t="shared" si="1"/>
        <v>54.742759119496867</v>
      </c>
      <c r="I8" s="498" t="s">
        <v>483</v>
      </c>
    </row>
    <row r="9" spans="1:9" ht="15" customHeight="1">
      <c r="A9" s="46">
        <v>6</v>
      </c>
      <c r="B9" s="618" t="s">
        <v>10</v>
      </c>
      <c r="C9" s="600"/>
      <c r="D9" s="121"/>
      <c r="E9" s="601" t="e">
        <f t="shared" si="0"/>
        <v>#DIV/0!</v>
      </c>
      <c r="F9" s="602">
        <v>6201598.6500000004</v>
      </c>
      <c r="G9" s="63">
        <v>4100000</v>
      </c>
      <c r="H9" s="604">
        <f t="shared" si="1"/>
        <v>151.2585036585366</v>
      </c>
      <c r="I9" s="497"/>
    </row>
    <row r="10" spans="1:9" ht="15" customHeight="1">
      <c r="A10" s="41">
        <v>7</v>
      </c>
      <c r="B10" s="618" t="s">
        <v>11</v>
      </c>
      <c r="C10" s="600"/>
      <c r="D10" s="121"/>
      <c r="E10" s="601" t="e">
        <f t="shared" si="0"/>
        <v>#DIV/0!</v>
      </c>
      <c r="F10" s="602">
        <v>9139009.7100000009</v>
      </c>
      <c r="G10" s="63">
        <v>6580000</v>
      </c>
      <c r="H10" s="604">
        <f t="shared" si="1"/>
        <v>138.89072507598786</v>
      </c>
      <c r="I10" s="497"/>
    </row>
    <row r="11" spans="1:9" ht="15" customHeight="1">
      <c r="A11" s="41">
        <v>8</v>
      </c>
      <c r="B11" s="618" t="s">
        <v>12</v>
      </c>
      <c r="C11" s="600"/>
      <c r="D11" s="121"/>
      <c r="E11" s="601" t="e">
        <f t="shared" si="0"/>
        <v>#DIV/0!</v>
      </c>
      <c r="F11" s="602">
        <v>5758106.5100000007</v>
      </c>
      <c r="G11" s="63">
        <v>3000000</v>
      </c>
      <c r="H11" s="604">
        <f t="shared" si="1"/>
        <v>191.93688366666672</v>
      </c>
      <c r="I11" s="497"/>
    </row>
    <row r="12" spans="1:9" ht="15" customHeight="1">
      <c r="A12" s="41">
        <v>9</v>
      </c>
      <c r="B12" s="618" t="s">
        <v>26</v>
      </c>
      <c r="C12" s="600"/>
      <c r="D12" s="121"/>
      <c r="E12" s="601" t="e">
        <f t="shared" si="0"/>
        <v>#DIV/0!</v>
      </c>
      <c r="F12" s="605">
        <v>1304296.6800000002</v>
      </c>
      <c r="G12" s="605">
        <v>1150000</v>
      </c>
      <c r="H12" s="604">
        <f t="shared" si="1"/>
        <v>113.41710260869567</v>
      </c>
      <c r="I12" s="497"/>
    </row>
    <row r="13" spans="1:9" ht="15" customHeight="1">
      <c r="A13" s="46">
        <v>10</v>
      </c>
      <c r="B13" s="618" t="s">
        <v>27</v>
      </c>
      <c r="C13" s="600"/>
      <c r="D13" s="121"/>
      <c r="E13" s="601" t="e">
        <f t="shared" si="0"/>
        <v>#DIV/0!</v>
      </c>
      <c r="F13" s="605">
        <v>693645.15999999992</v>
      </c>
      <c r="G13" s="605">
        <v>680000</v>
      </c>
      <c r="H13" s="604">
        <f t="shared" si="1"/>
        <v>102.00664117647057</v>
      </c>
      <c r="I13" s="497"/>
    </row>
    <row r="14" spans="1:9" ht="15" customHeight="1">
      <c r="A14" s="41">
        <v>11</v>
      </c>
      <c r="B14" s="618" t="s">
        <v>13</v>
      </c>
      <c r="C14" s="600"/>
      <c r="D14" s="121"/>
      <c r="E14" s="601" t="e">
        <f t="shared" si="0"/>
        <v>#DIV/0!</v>
      </c>
      <c r="F14" s="602">
        <v>2917055.33</v>
      </c>
      <c r="G14" s="63">
        <v>2100000</v>
      </c>
      <c r="H14" s="604">
        <f t="shared" si="1"/>
        <v>138.90739666666667</v>
      </c>
      <c r="I14" s="503"/>
    </row>
    <row r="15" spans="1:9" ht="15" customHeight="1">
      <c r="A15" s="41">
        <v>12</v>
      </c>
      <c r="B15" s="618" t="s">
        <v>28</v>
      </c>
      <c r="C15" s="600"/>
      <c r="D15" s="121"/>
      <c r="E15" s="601" t="e">
        <f t="shared" si="0"/>
        <v>#DIV/0!</v>
      </c>
      <c r="F15" s="605">
        <v>1098174.72</v>
      </c>
      <c r="G15" s="605">
        <v>1090000</v>
      </c>
      <c r="H15" s="604">
        <f t="shared" si="1"/>
        <v>100.74997431192661</v>
      </c>
      <c r="I15" s="503"/>
    </row>
    <row r="16" spans="1:9" ht="15" customHeight="1">
      <c r="A16" s="41">
        <v>13</v>
      </c>
      <c r="B16" s="619" t="s">
        <v>29</v>
      </c>
      <c r="C16" s="600"/>
      <c r="D16" s="121"/>
      <c r="E16" s="601" t="e">
        <f t="shared" si="0"/>
        <v>#DIV/0!</v>
      </c>
      <c r="F16" s="602">
        <v>2023259.7800000003</v>
      </c>
      <c r="G16" s="63">
        <v>2000000</v>
      </c>
      <c r="H16" s="604">
        <f t="shared" si="1"/>
        <v>101.16298900000001</v>
      </c>
      <c r="I16" s="497"/>
    </row>
    <row r="17" spans="1:9" ht="15" customHeight="1">
      <c r="A17" s="46">
        <v>14</v>
      </c>
      <c r="B17" s="618" t="s">
        <v>30</v>
      </c>
      <c r="C17" s="600"/>
      <c r="D17" s="121"/>
      <c r="E17" s="601" t="e">
        <f t="shared" si="0"/>
        <v>#DIV/0!</v>
      </c>
      <c r="F17" s="602">
        <v>5062824</v>
      </c>
      <c r="G17" s="63">
        <v>3400000</v>
      </c>
      <c r="H17" s="604">
        <f t="shared" si="1"/>
        <v>148.90658823529412</v>
      </c>
      <c r="I17" s="497"/>
    </row>
    <row r="18" spans="1:9" ht="15" customHeight="1">
      <c r="A18" s="41">
        <v>15</v>
      </c>
      <c r="B18" s="618" t="s">
        <v>14</v>
      </c>
      <c r="C18" s="600"/>
      <c r="D18" s="121"/>
      <c r="E18" s="601" t="e">
        <f t="shared" si="0"/>
        <v>#DIV/0!</v>
      </c>
      <c r="F18" s="605">
        <v>6825157.7000000002</v>
      </c>
      <c r="G18" s="605">
        <v>3000000</v>
      </c>
      <c r="H18" s="606">
        <f t="shared" si="1"/>
        <v>227.50525666666667</v>
      </c>
      <c r="I18" s="497"/>
    </row>
    <row r="19" spans="1:9" ht="15" customHeight="1">
      <c r="A19" s="41">
        <v>16</v>
      </c>
      <c r="B19" s="618" t="s">
        <v>31</v>
      </c>
      <c r="C19" s="600"/>
      <c r="D19" s="121"/>
      <c r="E19" s="601" t="e">
        <f t="shared" si="0"/>
        <v>#DIV/0!</v>
      </c>
      <c r="F19" s="602">
        <v>2659282.77</v>
      </c>
      <c r="G19" s="63">
        <v>2050000</v>
      </c>
      <c r="H19" s="603">
        <f t="shared" si="1"/>
        <v>129.72111073170731</v>
      </c>
      <c r="I19" s="497"/>
    </row>
    <row r="20" spans="1:9" ht="15" customHeight="1">
      <c r="A20" s="41">
        <v>17</v>
      </c>
      <c r="B20" s="620" t="s">
        <v>46</v>
      </c>
      <c r="C20" s="600"/>
      <c r="D20" s="121"/>
      <c r="E20" s="601" t="e">
        <f t="shared" si="0"/>
        <v>#DIV/0!</v>
      </c>
      <c r="F20" s="602">
        <v>200646.75000000003</v>
      </c>
      <c r="G20" s="63">
        <v>200000</v>
      </c>
      <c r="H20" s="604">
        <f t="shared" si="1"/>
        <v>100.32337500000001</v>
      </c>
      <c r="I20" s="146"/>
    </row>
    <row r="21" spans="1:9" ht="15" customHeight="1">
      <c r="A21" s="46">
        <v>18</v>
      </c>
      <c r="B21" s="619" t="s">
        <v>32</v>
      </c>
      <c r="C21" s="600"/>
      <c r="D21" s="121"/>
      <c r="E21" s="601" t="e">
        <f t="shared" si="0"/>
        <v>#DIV/0!</v>
      </c>
      <c r="F21" s="602">
        <v>1893748.7</v>
      </c>
      <c r="G21" s="63">
        <v>1280000</v>
      </c>
      <c r="H21" s="603">
        <f t="shared" si="1"/>
        <v>147.94911718750001</v>
      </c>
      <c r="I21" s="575"/>
    </row>
    <row r="22" spans="1:9" ht="15" customHeight="1">
      <c r="A22" s="41">
        <v>19</v>
      </c>
      <c r="B22" s="621" t="s">
        <v>16</v>
      </c>
      <c r="C22" s="607"/>
      <c r="D22" s="121"/>
      <c r="E22" s="601" t="e">
        <f t="shared" si="0"/>
        <v>#DIV/0!</v>
      </c>
      <c r="F22" s="602">
        <v>5052500.4399999995</v>
      </c>
      <c r="G22" s="63">
        <v>5000000</v>
      </c>
      <c r="H22" s="604">
        <f t="shared" si="1"/>
        <v>101.05000879999999</v>
      </c>
      <c r="I22" s="497"/>
    </row>
    <row r="23" spans="1:9" ht="15" customHeight="1">
      <c r="A23" s="41">
        <v>20</v>
      </c>
      <c r="B23" s="621" t="s">
        <v>15</v>
      </c>
      <c r="C23" s="607"/>
      <c r="D23" s="121"/>
      <c r="E23" s="601" t="e">
        <f t="shared" si="0"/>
        <v>#DIV/0!</v>
      </c>
      <c r="F23" s="602">
        <v>1932770.2700000003</v>
      </c>
      <c r="G23" s="63">
        <v>2500000</v>
      </c>
      <c r="H23" s="604">
        <f t="shared" si="1"/>
        <v>77.310810800000013</v>
      </c>
      <c r="I23" s="497" t="s">
        <v>499</v>
      </c>
    </row>
    <row r="24" spans="1:9" ht="15" customHeight="1">
      <c r="A24" s="41">
        <v>21</v>
      </c>
      <c r="B24" s="621" t="s">
        <v>33</v>
      </c>
      <c r="C24" s="607"/>
      <c r="D24" s="121"/>
      <c r="E24" s="601" t="e">
        <f t="shared" si="0"/>
        <v>#DIV/0!</v>
      </c>
      <c r="F24" s="602">
        <v>1026982.94</v>
      </c>
      <c r="G24" s="63">
        <v>1300000</v>
      </c>
      <c r="H24" s="603">
        <f t="shared" si="1"/>
        <v>78.998687692307698</v>
      </c>
      <c r="I24" s="497"/>
    </row>
    <row r="25" spans="1:9" ht="15" customHeight="1">
      <c r="A25" s="46">
        <v>22</v>
      </c>
      <c r="B25" s="621" t="s">
        <v>34</v>
      </c>
      <c r="C25" s="607"/>
      <c r="D25" s="121"/>
      <c r="E25" s="601" t="e">
        <f t="shared" si="0"/>
        <v>#DIV/0!</v>
      </c>
      <c r="F25" s="602">
        <v>771133.76</v>
      </c>
      <c r="G25" s="63">
        <v>1170000</v>
      </c>
      <c r="H25" s="604">
        <f t="shared" si="1"/>
        <v>65.908868376068369</v>
      </c>
      <c r="I25" s="497" t="s">
        <v>462</v>
      </c>
    </row>
    <row r="26" spans="1:9" ht="15" customHeight="1">
      <c r="A26" s="41">
        <v>23</v>
      </c>
      <c r="B26" s="621" t="s">
        <v>17</v>
      </c>
      <c r="C26" s="607"/>
      <c r="D26" s="121"/>
      <c r="E26" s="601" t="e">
        <f t="shared" si="0"/>
        <v>#DIV/0!</v>
      </c>
      <c r="F26" s="602">
        <v>3815603.24</v>
      </c>
      <c r="G26" s="63">
        <v>3100000</v>
      </c>
      <c r="H26" s="603">
        <f t="shared" si="1"/>
        <v>123.08397548387097</v>
      </c>
      <c r="I26" s="497"/>
    </row>
    <row r="27" spans="1:9" ht="15" customHeight="1">
      <c r="A27" s="41">
        <v>24</v>
      </c>
      <c r="B27" s="622" t="s">
        <v>60</v>
      </c>
      <c r="C27" s="608"/>
      <c r="D27" s="121"/>
      <c r="E27" s="601" t="e">
        <f t="shared" si="0"/>
        <v>#DIV/0!</v>
      </c>
      <c r="F27" s="602">
        <v>3114573.99</v>
      </c>
      <c r="G27" s="63">
        <v>1900000</v>
      </c>
      <c r="H27" s="603">
        <f t="shared" si="1"/>
        <v>163.92494684210527</v>
      </c>
      <c r="I27" s="575"/>
    </row>
    <row r="28" spans="1:9" ht="15" customHeight="1">
      <c r="A28" s="41">
        <v>25</v>
      </c>
      <c r="B28" s="622" t="s">
        <v>61</v>
      </c>
      <c r="C28" s="608"/>
      <c r="D28" s="121"/>
      <c r="E28" s="601" t="e">
        <f t="shared" si="0"/>
        <v>#DIV/0!</v>
      </c>
      <c r="F28" s="602">
        <v>5966042.2000000011</v>
      </c>
      <c r="G28" s="63">
        <v>5000000</v>
      </c>
      <c r="H28" s="604">
        <f t="shared" si="1"/>
        <v>119.32084400000002</v>
      </c>
      <c r="I28" s="146"/>
    </row>
    <row r="29" spans="1:9" ht="15" customHeight="1">
      <c r="A29" s="46">
        <v>26</v>
      </c>
      <c r="B29" s="621" t="s">
        <v>35</v>
      </c>
      <c r="C29" s="607"/>
      <c r="D29" s="121"/>
      <c r="E29" s="601" t="e">
        <f t="shared" si="0"/>
        <v>#DIV/0!</v>
      </c>
      <c r="F29" s="602">
        <v>5314658.0999999996</v>
      </c>
      <c r="G29" s="63">
        <v>5200000</v>
      </c>
      <c r="H29" s="604">
        <f t="shared" si="1"/>
        <v>102.20496346153845</v>
      </c>
      <c r="I29" s="497"/>
    </row>
    <row r="30" spans="1:9" ht="15" customHeight="1">
      <c r="A30" s="41">
        <v>27</v>
      </c>
      <c r="B30" s="623" t="s">
        <v>18</v>
      </c>
      <c r="C30" s="607"/>
      <c r="D30" s="121"/>
      <c r="E30" s="601" t="e">
        <f t="shared" si="0"/>
        <v>#DIV/0!</v>
      </c>
      <c r="F30" s="602">
        <v>1039231.06</v>
      </c>
      <c r="G30" s="63">
        <v>670000</v>
      </c>
      <c r="H30" s="604">
        <f t="shared" si="1"/>
        <v>155.10911343283581</v>
      </c>
      <c r="I30" s="503"/>
    </row>
    <row r="31" spans="1:9" ht="15" customHeight="1">
      <c r="A31" s="41">
        <v>28</v>
      </c>
      <c r="B31" s="621" t="s">
        <v>37</v>
      </c>
      <c r="C31" s="607"/>
      <c r="D31" s="121"/>
      <c r="E31" s="601" t="e">
        <f t="shared" si="0"/>
        <v>#DIV/0!</v>
      </c>
      <c r="F31" s="602">
        <v>4757114.5499999989</v>
      </c>
      <c r="G31" s="63">
        <v>3650000</v>
      </c>
      <c r="H31" s="603">
        <f t="shared" si="1"/>
        <v>130.33190547945202</v>
      </c>
      <c r="I31" s="497"/>
    </row>
    <row r="32" spans="1:9" ht="15" customHeight="1">
      <c r="A32" s="41">
        <v>29</v>
      </c>
      <c r="B32" s="622" t="s">
        <v>62</v>
      </c>
      <c r="C32" s="608"/>
      <c r="D32" s="121"/>
      <c r="E32" s="601" t="e">
        <f t="shared" si="0"/>
        <v>#DIV/0!</v>
      </c>
      <c r="F32" s="602">
        <v>3388920.32</v>
      </c>
      <c r="G32" s="63">
        <v>2200000</v>
      </c>
      <c r="H32" s="603">
        <f t="shared" si="1"/>
        <v>154.04183272727272</v>
      </c>
      <c r="I32" s="497"/>
    </row>
    <row r="33" spans="1:9" ht="15" customHeight="1">
      <c r="A33" s="46">
        <v>30</v>
      </c>
      <c r="B33" s="621" t="s">
        <v>38</v>
      </c>
      <c r="C33" s="607"/>
      <c r="D33" s="121"/>
      <c r="E33" s="601" t="e">
        <f t="shared" si="0"/>
        <v>#DIV/0!</v>
      </c>
      <c r="F33" s="602">
        <v>2636806.75</v>
      </c>
      <c r="G33" s="63">
        <v>1650000</v>
      </c>
      <c r="H33" s="604">
        <f t="shared" si="1"/>
        <v>159.80646969696969</v>
      </c>
      <c r="I33" s="497"/>
    </row>
    <row r="34" spans="1:9" ht="15" customHeight="1">
      <c r="A34" s="41">
        <v>31</v>
      </c>
      <c r="B34" s="621" t="s">
        <v>36</v>
      </c>
      <c r="C34" s="607"/>
      <c r="D34" s="121"/>
      <c r="E34" s="601" t="e">
        <f t="shared" si="0"/>
        <v>#DIV/0!</v>
      </c>
      <c r="F34" s="602">
        <v>7209650.9099999992</v>
      </c>
      <c r="G34" s="63">
        <v>6400000</v>
      </c>
      <c r="H34" s="603">
        <f t="shared" si="1"/>
        <v>112.65079546874998</v>
      </c>
      <c r="I34" s="498"/>
    </row>
    <row r="35" spans="1:9" ht="15" customHeight="1">
      <c r="A35" s="41">
        <v>32</v>
      </c>
      <c r="B35" s="624" t="s">
        <v>45</v>
      </c>
      <c r="C35" s="607"/>
      <c r="D35" s="121"/>
      <c r="E35" s="601" t="e">
        <f t="shared" si="0"/>
        <v>#DIV/0!</v>
      </c>
      <c r="F35" s="602">
        <v>5938497.5199999996</v>
      </c>
      <c r="G35" s="63">
        <v>4950000</v>
      </c>
      <c r="H35" s="603">
        <f t="shared" si="1"/>
        <v>119.96964686868687</v>
      </c>
      <c r="I35" s="499" t="s">
        <v>69</v>
      </c>
    </row>
    <row r="36" spans="1:9" ht="15" customHeight="1">
      <c r="A36" s="41">
        <v>33</v>
      </c>
      <c r="B36" s="621" t="s">
        <v>39</v>
      </c>
      <c r="C36" s="607"/>
      <c r="D36" s="121"/>
      <c r="E36" s="601" t="e">
        <f t="shared" si="0"/>
        <v>#DIV/0!</v>
      </c>
      <c r="F36" s="602">
        <v>2996071.46</v>
      </c>
      <c r="G36" s="63">
        <v>2600000</v>
      </c>
      <c r="H36" s="604">
        <f t="shared" si="1"/>
        <v>115.23351769230769</v>
      </c>
      <c r="I36" s="497"/>
    </row>
    <row r="37" spans="1:9" ht="15" customHeight="1">
      <c r="A37" s="46">
        <v>34</v>
      </c>
      <c r="B37" s="621" t="s">
        <v>40</v>
      </c>
      <c r="C37" s="607"/>
      <c r="D37" s="121"/>
      <c r="E37" s="601" t="e">
        <f t="shared" si="0"/>
        <v>#DIV/0!</v>
      </c>
      <c r="F37" s="602">
        <v>911416.35</v>
      </c>
      <c r="G37" s="63">
        <v>1100000</v>
      </c>
      <c r="H37" s="603">
        <f t="shared" si="1"/>
        <v>82.856031818181819</v>
      </c>
      <c r="I37" s="497" t="s">
        <v>474</v>
      </c>
    </row>
    <row r="38" spans="1:9" ht="15" customHeight="1">
      <c r="A38" s="41">
        <v>35</v>
      </c>
      <c r="B38" s="623" t="s">
        <v>19</v>
      </c>
      <c r="C38" s="607"/>
      <c r="D38" s="121"/>
      <c r="E38" s="601" t="e">
        <f t="shared" si="0"/>
        <v>#DIV/0!</v>
      </c>
      <c r="F38" s="602">
        <v>3262283.71</v>
      </c>
      <c r="G38" s="63">
        <v>2450000</v>
      </c>
      <c r="H38" s="603">
        <f t="shared" si="1"/>
        <v>133.15443714285715</v>
      </c>
      <c r="I38" s="497"/>
    </row>
    <row r="39" spans="1:9" ht="15" customHeight="1">
      <c r="A39" s="41">
        <v>36</v>
      </c>
      <c r="B39" s="623" t="s">
        <v>20</v>
      </c>
      <c r="C39" s="607"/>
      <c r="D39" s="121"/>
      <c r="E39" s="601" t="e">
        <f t="shared" si="0"/>
        <v>#DIV/0!</v>
      </c>
      <c r="F39" s="602">
        <v>2281954.15</v>
      </c>
      <c r="G39" s="63">
        <v>1750000</v>
      </c>
      <c r="H39" s="603">
        <f t="shared" si="1"/>
        <v>130.39738</v>
      </c>
      <c r="I39" s="497"/>
    </row>
    <row r="40" spans="1:9" ht="15" customHeight="1">
      <c r="A40" s="41">
        <v>37</v>
      </c>
      <c r="B40" s="621" t="s">
        <v>41</v>
      </c>
      <c r="C40" s="607"/>
      <c r="D40" s="121"/>
      <c r="E40" s="601" t="e">
        <f t="shared" si="0"/>
        <v>#DIV/0!</v>
      </c>
      <c r="F40" s="602">
        <v>5576589.0700000003</v>
      </c>
      <c r="G40" s="63">
        <v>3250000</v>
      </c>
      <c r="H40" s="603">
        <f t="shared" si="1"/>
        <v>171.587356</v>
      </c>
      <c r="I40" s="497"/>
    </row>
    <row r="41" spans="1:9" ht="15" customHeight="1">
      <c r="A41" s="46">
        <v>38</v>
      </c>
      <c r="B41" s="621" t="s">
        <v>42</v>
      </c>
      <c r="C41" s="607"/>
      <c r="D41" s="121"/>
      <c r="E41" s="601" t="e">
        <f t="shared" si="0"/>
        <v>#DIV/0!</v>
      </c>
      <c r="F41" s="602">
        <v>1589575.1</v>
      </c>
      <c r="G41" s="63">
        <v>3150000</v>
      </c>
      <c r="H41" s="604">
        <f t="shared" si="1"/>
        <v>50.462701587301588</v>
      </c>
      <c r="I41" s="503" t="s">
        <v>472</v>
      </c>
    </row>
    <row r="42" spans="1:9" ht="15" customHeight="1">
      <c r="A42" s="41">
        <v>40</v>
      </c>
      <c r="B42" s="625" t="s">
        <v>67</v>
      </c>
      <c r="C42" s="609"/>
      <c r="D42" s="121"/>
      <c r="E42" s="601" t="e">
        <f t="shared" si="0"/>
        <v>#DIV/0!</v>
      </c>
      <c r="F42" s="602">
        <v>2056921.94</v>
      </c>
      <c r="G42" s="63">
        <v>1900000</v>
      </c>
      <c r="H42" s="603">
        <f t="shared" si="1"/>
        <v>108.25904947368421</v>
      </c>
      <c r="I42" s="503"/>
    </row>
    <row r="43" spans="1:9" ht="15" customHeight="1">
      <c r="A43" s="41">
        <v>41</v>
      </c>
      <c r="B43" s="626" t="s">
        <v>44</v>
      </c>
      <c r="C43" s="610"/>
      <c r="D43" s="121"/>
      <c r="E43" s="601" t="e">
        <f t="shared" si="0"/>
        <v>#DIV/0!</v>
      </c>
      <c r="F43" s="602">
        <v>2314180.1599999992</v>
      </c>
      <c r="G43" s="63">
        <v>2400000</v>
      </c>
      <c r="H43" s="604">
        <f t="shared" si="1"/>
        <v>96.4241733333333</v>
      </c>
      <c r="I43" s="39" t="s">
        <v>498</v>
      </c>
    </row>
    <row r="44" spans="1:9" ht="15" customHeight="1">
      <c r="A44" s="23"/>
      <c r="B44" s="627" t="s">
        <v>47</v>
      </c>
      <c r="C44" s="604">
        <f>SUM(C4:C43)</f>
        <v>0</v>
      </c>
      <c r="D44" s="604">
        <f>SUM(D4:D43)</f>
        <v>0</v>
      </c>
      <c r="E44" s="601" t="e">
        <f t="shared" si="0"/>
        <v>#DIV/0!</v>
      </c>
      <c r="F44" s="611">
        <f>SUM(F4:F43)</f>
        <v>129514885.04999995</v>
      </c>
      <c r="G44" s="611">
        <f>SUM(G4:G43)</f>
        <v>104855000</v>
      </c>
      <c r="H44" s="604">
        <f t="shared" si="1"/>
        <v>123.51808216107955</v>
      </c>
      <c r="I44" s="548"/>
    </row>
    <row r="45" spans="1:9" ht="15" customHeight="1">
      <c r="A45" s="42"/>
      <c r="B45" s="628" t="s">
        <v>59</v>
      </c>
      <c r="C45" s="612"/>
      <c r="D45" s="612">
        <f>C44-D44</f>
        <v>0</v>
      </c>
      <c r="E45" s="613"/>
      <c r="F45" s="614"/>
      <c r="G45" s="614">
        <f>F44-G44</f>
        <v>24659885.049999952</v>
      </c>
      <c r="H45" s="614"/>
      <c r="I45" s="76"/>
    </row>
    <row r="46" spans="1:9" ht="15" customHeight="1">
      <c r="F46" s="615"/>
    </row>
  </sheetData>
  <mergeCells count="3">
    <mergeCell ref="B1:H1"/>
    <mergeCell ref="C2:E2"/>
    <mergeCell ref="F2:H2"/>
  </mergeCells>
  <pageMargins left="0" right="0" top="0.35433070866141736" bottom="0.74803149606299213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7:J49"/>
  <sheetViews>
    <sheetView topLeftCell="A37" workbookViewId="0">
      <selection activeCell="Q43" sqref="Q43"/>
    </sheetView>
  </sheetViews>
  <sheetFormatPr defaultRowHeight="20.100000000000001" customHeight="1"/>
  <cols>
    <col min="1" max="1" width="5.28515625" customWidth="1"/>
    <col min="2" max="2" width="9.140625" hidden="1" customWidth="1"/>
    <col min="3" max="3" width="26.42578125" customWidth="1"/>
    <col min="4" max="4" width="8.85546875" customWidth="1"/>
    <col min="5" max="5" width="1.42578125" customWidth="1"/>
    <col min="6" max="6" width="0.7109375" customWidth="1"/>
    <col min="7" max="8" width="13.140625" customWidth="1"/>
    <col min="9" max="9" width="11.85546875" customWidth="1"/>
  </cols>
  <sheetData>
    <row r="7" spans="3:7" ht="56.25" customHeight="1">
      <c r="C7" s="85" t="s">
        <v>168</v>
      </c>
      <c r="D7" s="85" t="s">
        <v>164</v>
      </c>
      <c r="E7" s="85" t="s">
        <v>165</v>
      </c>
      <c r="F7" s="85" t="s">
        <v>166</v>
      </c>
      <c r="G7" s="85" t="s">
        <v>167</v>
      </c>
    </row>
    <row r="8" spans="3:7" ht="20.100000000000001" customHeight="1">
      <c r="C8" s="869" t="s">
        <v>48</v>
      </c>
      <c r="D8" s="12" t="s">
        <v>169</v>
      </c>
      <c r="E8" s="75">
        <v>2934000</v>
      </c>
      <c r="F8" s="75">
        <v>51213</v>
      </c>
      <c r="G8" s="136">
        <f>F8*100/E8</f>
        <v>1.7455010224948875</v>
      </c>
    </row>
    <row r="9" spans="3:7" ht="20.100000000000001" customHeight="1">
      <c r="C9" s="869"/>
      <c r="D9" s="12" t="s">
        <v>170</v>
      </c>
      <c r="E9" s="75">
        <v>98000</v>
      </c>
      <c r="F9" s="75">
        <v>16551</v>
      </c>
      <c r="G9" s="136">
        <f t="shared" ref="G9:G15" si="0">F9*100/E9</f>
        <v>16.888775510204081</v>
      </c>
    </row>
    <row r="10" spans="3:7" ht="20.100000000000001" customHeight="1">
      <c r="C10" s="869"/>
      <c r="D10" s="12" t="s">
        <v>171</v>
      </c>
      <c r="E10" s="75">
        <v>37000</v>
      </c>
      <c r="F10" s="75">
        <v>6621</v>
      </c>
      <c r="G10" s="136">
        <f t="shared" si="0"/>
        <v>17.894594594594594</v>
      </c>
    </row>
    <row r="11" spans="3:7" ht="20.100000000000001" customHeight="1">
      <c r="C11" s="869"/>
      <c r="D11" s="12" t="s">
        <v>172</v>
      </c>
      <c r="E11" s="75">
        <v>151000</v>
      </c>
      <c r="F11" s="75">
        <v>10273</v>
      </c>
      <c r="G11" s="136">
        <f t="shared" si="0"/>
        <v>6.8033112582781454</v>
      </c>
    </row>
    <row r="12" spans="3:7" ht="20.100000000000001" customHeight="1">
      <c r="C12" s="869" t="s">
        <v>49</v>
      </c>
      <c r="D12" s="12" t="s">
        <v>169</v>
      </c>
      <c r="E12" s="75">
        <v>2934000</v>
      </c>
      <c r="F12" s="75">
        <v>24993</v>
      </c>
      <c r="G12" s="136">
        <f t="shared" si="0"/>
        <v>0.85184049079754598</v>
      </c>
    </row>
    <row r="13" spans="3:7" ht="20.100000000000001" customHeight="1">
      <c r="C13" s="869"/>
      <c r="D13" s="12" t="s">
        <v>170</v>
      </c>
      <c r="E13" s="75">
        <v>98000</v>
      </c>
      <c r="F13" s="75">
        <v>8107</v>
      </c>
      <c r="G13" s="136">
        <f t="shared" si="0"/>
        <v>8.2724489795918359</v>
      </c>
    </row>
    <row r="14" spans="3:7" ht="20.100000000000001" customHeight="1">
      <c r="C14" s="869"/>
      <c r="D14" s="12" t="s">
        <v>171</v>
      </c>
      <c r="E14" s="75">
        <v>37000</v>
      </c>
      <c r="F14" s="75">
        <v>2582</v>
      </c>
      <c r="G14" s="136">
        <f t="shared" si="0"/>
        <v>6.9783783783783786</v>
      </c>
    </row>
    <row r="15" spans="3:7" ht="20.100000000000001" customHeight="1">
      <c r="C15" s="869"/>
      <c r="D15" s="12" t="s">
        <v>172</v>
      </c>
      <c r="E15" s="75">
        <v>151000</v>
      </c>
      <c r="F15" s="75">
        <v>3229</v>
      </c>
      <c r="G15" s="136">
        <f t="shared" si="0"/>
        <v>2.1384105960264899</v>
      </c>
    </row>
    <row r="17" spans="3:7" ht="20.100000000000001" customHeight="1">
      <c r="C17">
        <v>2020</v>
      </c>
    </row>
    <row r="18" spans="3:7" ht="50.25" customHeight="1">
      <c r="C18" s="85" t="s">
        <v>168</v>
      </c>
      <c r="D18" s="85" t="s">
        <v>164</v>
      </c>
      <c r="E18" s="85" t="s">
        <v>165</v>
      </c>
      <c r="F18" s="85" t="s">
        <v>166</v>
      </c>
      <c r="G18" s="85" t="s">
        <v>167</v>
      </c>
    </row>
    <row r="19" spans="3:7" ht="20.100000000000001" customHeight="1">
      <c r="C19" s="869" t="s">
        <v>48</v>
      </c>
      <c r="D19" s="12" t="s">
        <v>169</v>
      </c>
      <c r="E19" s="75">
        <v>1381654</v>
      </c>
      <c r="F19" s="75">
        <v>37902</v>
      </c>
      <c r="G19" s="136">
        <f>F19*100/E19</f>
        <v>2.7432338342305673</v>
      </c>
    </row>
    <row r="20" spans="3:7" ht="20.100000000000001" customHeight="1">
      <c r="C20" s="869"/>
      <c r="D20" s="12" t="s">
        <v>170</v>
      </c>
      <c r="E20" s="75">
        <v>44471</v>
      </c>
      <c r="F20" s="75">
        <v>8199</v>
      </c>
      <c r="G20" s="136">
        <f t="shared" ref="G20:G26" si="1">F20*100/E20</f>
        <v>18.436734051404287</v>
      </c>
    </row>
    <row r="21" spans="3:7" ht="20.100000000000001" customHeight="1">
      <c r="C21" s="869"/>
      <c r="D21" s="12" t="s">
        <v>171</v>
      </c>
      <c r="E21" s="75">
        <v>13820</v>
      </c>
      <c r="F21" s="75">
        <v>3113</v>
      </c>
      <c r="G21" s="136">
        <f t="shared" si="1"/>
        <v>22.525325615050651</v>
      </c>
    </row>
    <row r="22" spans="3:7" ht="20.100000000000001" customHeight="1">
      <c r="C22" s="869"/>
      <c r="D22" s="12" t="s">
        <v>172</v>
      </c>
      <c r="E22" s="75">
        <v>86342</v>
      </c>
      <c r="F22" s="75">
        <v>3747</v>
      </c>
      <c r="G22" s="136">
        <f t="shared" si="1"/>
        <v>4.3397187927080676</v>
      </c>
    </row>
    <row r="23" spans="3:7" ht="20.100000000000001" customHeight="1">
      <c r="C23" s="869" t="s">
        <v>49</v>
      </c>
      <c r="D23" s="12" t="s">
        <v>169</v>
      </c>
      <c r="E23" s="75">
        <v>1381654</v>
      </c>
      <c r="F23" s="75">
        <v>10239</v>
      </c>
      <c r="G23" s="136">
        <f t="shared" si="1"/>
        <v>0.74106831377464977</v>
      </c>
    </row>
    <row r="24" spans="3:7" ht="20.100000000000001" customHeight="1">
      <c r="C24" s="869"/>
      <c r="D24" s="12" t="s">
        <v>170</v>
      </c>
      <c r="E24" s="75">
        <v>44471</v>
      </c>
      <c r="F24" s="75">
        <v>2876</v>
      </c>
      <c r="G24" s="136">
        <f t="shared" si="1"/>
        <v>6.4671358863079309</v>
      </c>
    </row>
    <row r="25" spans="3:7" ht="20.100000000000001" customHeight="1">
      <c r="C25" s="869"/>
      <c r="D25" s="12" t="s">
        <v>171</v>
      </c>
      <c r="E25" s="75">
        <v>13820</v>
      </c>
      <c r="F25" s="75">
        <v>769</v>
      </c>
      <c r="G25" s="136">
        <f t="shared" si="1"/>
        <v>5.5643994211287993</v>
      </c>
    </row>
    <row r="26" spans="3:7" ht="20.100000000000001" customHeight="1">
      <c r="C26" s="869"/>
      <c r="D26" s="12" t="s">
        <v>172</v>
      </c>
      <c r="E26" s="75">
        <v>86342</v>
      </c>
      <c r="F26" s="75">
        <v>1502</v>
      </c>
      <c r="G26" s="136">
        <f t="shared" si="1"/>
        <v>1.7395937087396631</v>
      </c>
    </row>
    <row r="27" spans="3:7" ht="20.100000000000001" customHeight="1">
      <c r="E27" s="6"/>
      <c r="F27" s="6"/>
      <c r="G27" s="6"/>
    </row>
    <row r="39" spans="3:10" ht="20.100000000000001" customHeight="1">
      <c r="D39" s="870">
        <v>2019</v>
      </c>
      <c r="E39" s="870"/>
      <c r="F39" s="871"/>
      <c r="G39" s="862" t="s">
        <v>173</v>
      </c>
      <c r="H39" s="862"/>
      <c r="I39" s="862"/>
    </row>
    <row r="40" spans="3:10" ht="41.25" customHeight="1">
      <c r="C40" s="863" t="s">
        <v>174</v>
      </c>
      <c r="D40" s="864" t="s">
        <v>175</v>
      </c>
      <c r="E40" s="865" t="s">
        <v>176</v>
      </c>
      <c r="F40" s="866"/>
      <c r="G40" s="867" t="s">
        <v>175</v>
      </c>
      <c r="H40" s="868" t="s">
        <v>176</v>
      </c>
      <c r="I40" s="868"/>
    </row>
    <row r="41" spans="3:10" ht="33" customHeight="1">
      <c r="C41" s="863"/>
      <c r="D41" s="864"/>
      <c r="E41" s="143" t="s">
        <v>177</v>
      </c>
      <c r="F41" s="138" t="s">
        <v>58</v>
      </c>
      <c r="G41" s="867"/>
      <c r="H41" s="143" t="s">
        <v>177</v>
      </c>
      <c r="I41" s="85" t="s">
        <v>58</v>
      </c>
    </row>
    <row r="42" spans="3:10" ht="20.100000000000001" customHeight="1">
      <c r="C42" s="139">
        <v>1</v>
      </c>
      <c r="D42" s="19">
        <v>2</v>
      </c>
      <c r="E42" s="19">
        <v>3</v>
      </c>
      <c r="F42" s="140">
        <v>4</v>
      </c>
      <c r="G42" s="135"/>
      <c r="H42" s="12"/>
      <c r="I42" s="12"/>
    </row>
    <row r="43" spans="3:10" ht="27.75" customHeight="1">
      <c r="C43" s="141" t="s">
        <v>187</v>
      </c>
      <c r="D43" s="137">
        <v>91</v>
      </c>
      <c r="E43" s="137">
        <v>91</v>
      </c>
      <c r="F43" s="144">
        <f t="shared" ref="F43:F49" si="2">E43/D43</f>
        <v>1</v>
      </c>
      <c r="G43" s="142">
        <v>28</v>
      </c>
      <c r="H43" s="137">
        <v>28</v>
      </c>
      <c r="I43" s="145">
        <f>H43/G43</f>
        <v>1</v>
      </c>
    </row>
    <row r="44" spans="3:10" ht="45.75" customHeight="1">
      <c r="C44" s="141" t="s">
        <v>178</v>
      </c>
      <c r="D44" s="137">
        <v>187</v>
      </c>
      <c r="E44" s="137">
        <v>186</v>
      </c>
      <c r="F44" s="144">
        <f t="shared" si="2"/>
        <v>0.99465240641711228</v>
      </c>
      <c r="G44" s="142">
        <v>89</v>
      </c>
      <c r="H44" s="137">
        <v>89</v>
      </c>
      <c r="I44" s="145">
        <f t="shared" ref="I44:I49" si="3">H44/G44</f>
        <v>1</v>
      </c>
      <c r="J44" t="s">
        <v>179</v>
      </c>
    </row>
    <row r="45" spans="3:10" ht="51.75" customHeight="1">
      <c r="C45" s="141" t="s">
        <v>180</v>
      </c>
      <c r="D45" s="137">
        <v>515</v>
      </c>
      <c r="E45" s="137">
        <v>515</v>
      </c>
      <c r="F45" s="144">
        <f t="shared" si="2"/>
        <v>1</v>
      </c>
      <c r="G45" s="142">
        <v>283</v>
      </c>
      <c r="H45" s="137">
        <v>282</v>
      </c>
      <c r="I45" s="145">
        <f t="shared" si="3"/>
        <v>0.99646643109540634</v>
      </c>
      <c r="J45" t="s">
        <v>181</v>
      </c>
    </row>
    <row r="46" spans="3:10" ht="48" customHeight="1">
      <c r="C46" s="141" t="s">
        <v>182</v>
      </c>
      <c r="D46" s="137">
        <v>41</v>
      </c>
      <c r="E46" s="137">
        <v>41</v>
      </c>
      <c r="F46" s="144">
        <f t="shared" si="2"/>
        <v>1</v>
      </c>
      <c r="G46" s="142">
        <v>56</v>
      </c>
      <c r="H46" s="137">
        <v>49</v>
      </c>
      <c r="I46" s="145">
        <f t="shared" si="3"/>
        <v>0.875</v>
      </c>
      <c r="J46" t="s">
        <v>183</v>
      </c>
    </row>
    <row r="47" spans="3:10" ht="57.75" customHeight="1">
      <c r="C47" s="141" t="s">
        <v>184</v>
      </c>
      <c r="D47" s="137">
        <v>10</v>
      </c>
      <c r="E47" s="137">
        <v>10</v>
      </c>
      <c r="F47" s="144">
        <f t="shared" si="2"/>
        <v>1</v>
      </c>
      <c r="G47" s="142">
        <v>3</v>
      </c>
      <c r="H47" s="137">
        <v>3</v>
      </c>
      <c r="I47" s="145">
        <f t="shared" si="3"/>
        <v>1</v>
      </c>
    </row>
    <row r="48" spans="3:10" ht="65.25" customHeight="1">
      <c r="C48" s="141" t="s">
        <v>185</v>
      </c>
      <c r="D48" s="137">
        <v>6</v>
      </c>
      <c r="E48" s="137">
        <v>6</v>
      </c>
      <c r="F48" s="144">
        <f t="shared" si="2"/>
        <v>1</v>
      </c>
      <c r="G48" s="142">
        <v>5</v>
      </c>
      <c r="H48" s="137">
        <v>5</v>
      </c>
      <c r="I48" s="145">
        <f t="shared" si="3"/>
        <v>1</v>
      </c>
    </row>
    <row r="49" spans="3:9" ht="51.75" customHeight="1">
      <c r="C49" s="141" t="s">
        <v>186</v>
      </c>
      <c r="D49" s="137">
        <v>104</v>
      </c>
      <c r="E49" s="137">
        <v>104</v>
      </c>
      <c r="F49" s="144">
        <f t="shared" si="2"/>
        <v>1</v>
      </c>
      <c r="G49" s="142">
        <v>99</v>
      </c>
      <c r="H49" s="137">
        <v>99</v>
      </c>
      <c r="I49" s="145">
        <f t="shared" si="3"/>
        <v>1</v>
      </c>
    </row>
  </sheetData>
  <mergeCells count="11">
    <mergeCell ref="C8:C11"/>
    <mergeCell ref="C12:C15"/>
    <mergeCell ref="C19:C22"/>
    <mergeCell ref="C23:C26"/>
    <mergeCell ref="D39:F39"/>
    <mergeCell ref="G39:I39"/>
    <mergeCell ref="C40:C41"/>
    <mergeCell ref="D40:D41"/>
    <mergeCell ref="E40:F40"/>
    <mergeCell ref="G40:G41"/>
    <mergeCell ref="H40:I40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46"/>
  <sheetViews>
    <sheetView zoomScale="85" zoomScaleNormal="85" workbookViewId="0">
      <selection activeCell="J12" sqref="J12"/>
    </sheetView>
  </sheetViews>
  <sheetFormatPr defaultRowHeight="20.100000000000001" customHeight="1"/>
  <cols>
    <col min="1" max="1" width="6.85546875" style="45" customWidth="1"/>
    <col min="2" max="2" width="20.28515625" style="132" customWidth="1"/>
    <col min="3" max="3" width="18" style="127" customWidth="1"/>
    <col min="4" max="4" width="16.7109375" style="127" customWidth="1"/>
    <col min="5" max="5" width="13.42578125" style="124" customWidth="1"/>
    <col min="6" max="6" width="71.42578125" style="389" customWidth="1"/>
    <col min="7" max="7" width="9.42578125" customWidth="1"/>
    <col min="8" max="8" width="8.85546875" customWidth="1"/>
    <col min="9" max="9" width="8.28515625" customWidth="1"/>
    <col min="10" max="10" width="8.7109375" customWidth="1"/>
    <col min="11" max="12" width="9.140625" customWidth="1"/>
    <col min="13" max="13" width="9.7109375" customWidth="1"/>
  </cols>
  <sheetData>
    <row r="1" spans="1:11" s="501" customFormat="1" ht="57" customHeight="1">
      <c r="A1" s="114"/>
      <c r="B1" s="895" t="s">
        <v>500</v>
      </c>
      <c r="C1" s="895"/>
      <c r="D1" s="895"/>
      <c r="E1" s="895"/>
    </row>
    <row r="2" spans="1:11" s="501" customFormat="1" ht="26.25" customHeight="1">
      <c r="A2" s="91"/>
      <c r="B2" s="128"/>
      <c r="C2" s="896" t="s">
        <v>56</v>
      </c>
      <c r="D2" s="897"/>
      <c r="E2" s="898"/>
      <c r="F2" s="118" t="s">
        <v>65</v>
      </c>
    </row>
    <row r="3" spans="1:11" ht="24" customHeight="1">
      <c r="A3" s="120"/>
      <c r="B3" s="129" t="s">
        <v>0</v>
      </c>
      <c r="C3" s="123" t="s">
        <v>63</v>
      </c>
      <c r="D3" s="123" t="s">
        <v>81</v>
      </c>
      <c r="E3" s="122" t="s">
        <v>58</v>
      </c>
      <c r="F3" s="496"/>
    </row>
    <row r="4" spans="1:11" ht="45" customHeight="1">
      <c r="A4" s="133">
        <v>1</v>
      </c>
      <c r="B4" s="131" t="s">
        <v>21</v>
      </c>
      <c r="C4" s="125">
        <v>2125465.46</v>
      </c>
      <c r="D4" s="125">
        <v>1420000</v>
      </c>
      <c r="E4" s="502">
        <f>C4*100/D4</f>
        <v>149.68066619718309</v>
      </c>
      <c r="F4" s="497" t="s">
        <v>511</v>
      </c>
      <c r="K4" t="s">
        <v>66</v>
      </c>
    </row>
    <row r="5" spans="1:11" ht="35.25" customHeight="1">
      <c r="A5" s="134">
        <v>2</v>
      </c>
      <c r="B5" s="131" t="s">
        <v>22</v>
      </c>
      <c r="C5" s="126">
        <v>4933361.6100000003</v>
      </c>
      <c r="D5" s="126">
        <v>3450000</v>
      </c>
      <c r="E5" s="502">
        <f t="shared" ref="E5:E44" si="0">C5*100/D5</f>
        <v>142.99598869565219</v>
      </c>
      <c r="F5" s="497" t="s">
        <v>509</v>
      </c>
    </row>
    <row r="6" spans="1:11" ht="20.25" customHeight="1">
      <c r="A6" s="133">
        <v>3</v>
      </c>
      <c r="B6" s="131" t="s">
        <v>23</v>
      </c>
      <c r="C6" s="125">
        <v>3727574.3100000005</v>
      </c>
      <c r="D6" s="125">
        <v>2975000</v>
      </c>
      <c r="E6" s="502">
        <f t="shared" si="0"/>
        <v>125.29661546218489</v>
      </c>
      <c r="F6" s="497"/>
    </row>
    <row r="7" spans="1:11" ht="21" customHeight="1">
      <c r="A7" s="133">
        <v>4</v>
      </c>
      <c r="B7" s="131" t="s">
        <v>24</v>
      </c>
      <c r="C7" s="125">
        <v>1584777.11</v>
      </c>
      <c r="D7" s="125">
        <v>1400000</v>
      </c>
      <c r="E7" s="502">
        <f t="shared" si="0"/>
        <v>113.198365</v>
      </c>
      <c r="F7" s="497"/>
    </row>
    <row r="8" spans="1:11" ht="36.75" customHeight="1">
      <c r="A8" s="133">
        <v>5</v>
      </c>
      <c r="B8" s="131" t="s">
        <v>25</v>
      </c>
      <c r="C8" s="125">
        <v>2819602.31</v>
      </c>
      <c r="D8" s="125">
        <v>3960000</v>
      </c>
      <c r="E8" s="115">
        <f t="shared" si="0"/>
        <v>71.202078535353536</v>
      </c>
      <c r="F8" s="498" t="s">
        <v>515</v>
      </c>
    </row>
    <row r="9" spans="1:11" ht="35.25" customHeight="1">
      <c r="A9" s="134">
        <v>6</v>
      </c>
      <c r="B9" s="131" t="s">
        <v>10</v>
      </c>
      <c r="C9" s="125">
        <v>8991146.5</v>
      </c>
      <c r="D9" s="125">
        <v>4760000</v>
      </c>
      <c r="E9" s="502">
        <f t="shared" si="0"/>
        <v>188.88963235294116</v>
      </c>
      <c r="F9" s="497" t="s">
        <v>510</v>
      </c>
    </row>
    <row r="10" spans="1:11" ht="32.25" customHeight="1">
      <c r="A10" s="133">
        <v>7</v>
      </c>
      <c r="B10" s="131" t="s">
        <v>11</v>
      </c>
      <c r="C10" s="125">
        <v>11706556.450000001</v>
      </c>
      <c r="D10" s="125">
        <v>8330000</v>
      </c>
      <c r="E10" s="502">
        <f t="shared" si="0"/>
        <v>140.53489135654263</v>
      </c>
      <c r="F10" s="497" t="s">
        <v>509</v>
      </c>
    </row>
    <row r="11" spans="1:11" ht="60" customHeight="1">
      <c r="A11" s="133">
        <v>8</v>
      </c>
      <c r="B11" s="131" t="s">
        <v>12</v>
      </c>
      <c r="C11" s="125">
        <v>6554220.6900000004</v>
      </c>
      <c r="D11" s="125">
        <v>3300000</v>
      </c>
      <c r="E11" s="502">
        <f t="shared" si="0"/>
        <v>198.61274818181818</v>
      </c>
      <c r="F11" s="497" t="s">
        <v>516</v>
      </c>
    </row>
    <row r="12" spans="1:11" ht="42" customHeight="1">
      <c r="A12" s="133">
        <v>9</v>
      </c>
      <c r="B12" s="131" t="s">
        <v>26</v>
      </c>
      <c r="C12" s="125">
        <v>1777324.33</v>
      </c>
      <c r="D12" s="125">
        <v>1280000</v>
      </c>
      <c r="E12" s="502">
        <f t="shared" si="0"/>
        <v>138.85346328124999</v>
      </c>
      <c r="F12" s="497" t="s">
        <v>509</v>
      </c>
    </row>
    <row r="13" spans="1:11" ht="35.25" customHeight="1">
      <c r="A13" s="134">
        <v>10</v>
      </c>
      <c r="B13" s="131" t="s">
        <v>27</v>
      </c>
      <c r="C13" s="125">
        <v>1617540.5</v>
      </c>
      <c r="D13" s="125">
        <v>720000</v>
      </c>
      <c r="E13" s="502">
        <f t="shared" si="0"/>
        <v>224.65840277777778</v>
      </c>
      <c r="F13" s="497" t="s">
        <v>510</v>
      </c>
    </row>
    <row r="14" spans="1:11" ht="40.5" customHeight="1">
      <c r="A14" s="133">
        <v>11</v>
      </c>
      <c r="B14" s="131" t="s">
        <v>13</v>
      </c>
      <c r="C14" s="125">
        <v>3561929.09</v>
      </c>
      <c r="D14" s="125">
        <v>2650000</v>
      </c>
      <c r="E14" s="502">
        <f t="shared" si="0"/>
        <v>134.41241849056604</v>
      </c>
      <c r="F14" s="503" t="s">
        <v>517</v>
      </c>
    </row>
    <row r="15" spans="1:11" ht="50.25" customHeight="1">
      <c r="A15" s="133">
        <v>12</v>
      </c>
      <c r="B15" s="131" t="s">
        <v>28</v>
      </c>
      <c r="C15" s="126">
        <v>1114253.68</v>
      </c>
      <c r="D15" s="126">
        <v>1330000</v>
      </c>
      <c r="E15" s="115">
        <f t="shared" si="0"/>
        <v>83.778472180451132</v>
      </c>
      <c r="F15" s="503" t="s">
        <v>518</v>
      </c>
    </row>
    <row r="16" spans="1:11" ht="23.25" customHeight="1">
      <c r="A16" s="133">
        <v>13</v>
      </c>
      <c r="B16" s="131" t="s">
        <v>29</v>
      </c>
      <c r="C16" s="125">
        <v>3158867.66</v>
      </c>
      <c r="D16" s="125">
        <v>2500000</v>
      </c>
      <c r="E16" s="502">
        <f t="shared" si="0"/>
        <v>126.3547064</v>
      </c>
      <c r="F16" s="497"/>
    </row>
    <row r="17" spans="1:6" ht="45" customHeight="1">
      <c r="A17" s="134">
        <v>14</v>
      </c>
      <c r="B17" s="131" t="s">
        <v>30</v>
      </c>
      <c r="C17" s="125">
        <v>5971478.3200000003</v>
      </c>
      <c r="D17" s="125">
        <v>4000000</v>
      </c>
      <c r="E17" s="502">
        <f t="shared" si="0"/>
        <v>149.286958</v>
      </c>
      <c r="F17" s="497" t="s">
        <v>519</v>
      </c>
    </row>
    <row r="18" spans="1:6" ht="34.5" customHeight="1">
      <c r="A18" s="133">
        <v>15</v>
      </c>
      <c r="B18" s="131" t="s">
        <v>14</v>
      </c>
      <c r="C18" s="125">
        <v>7916572.3399999999</v>
      </c>
      <c r="D18" s="125">
        <v>3800000</v>
      </c>
      <c r="E18" s="502">
        <f t="shared" si="0"/>
        <v>208.33085105263157</v>
      </c>
      <c r="F18" s="497" t="s">
        <v>512</v>
      </c>
    </row>
    <row r="19" spans="1:6" ht="35.25" customHeight="1">
      <c r="A19" s="133">
        <v>16</v>
      </c>
      <c r="B19" s="131" t="s">
        <v>31</v>
      </c>
      <c r="C19" s="126">
        <v>3696284.77</v>
      </c>
      <c r="D19" s="126">
        <v>2400000</v>
      </c>
      <c r="E19" s="502">
        <f t="shared" si="0"/>
        <v>154.01186541666667</v>
      </c>
      <c r="F19" s="497" t="s">
        <v>509</v>
      </c>
    </row>
    <row r="20" spans="1:6" ht="27" customHeight="1">
      <c r="A20" s="133">
        <v>17</v>
      </c>
      <c r="B20" s="148" t="s">
        <v>46</v>
      </c>
      <c r="C20" s="125">
        <v>254435.25000000003</v>
      </c>
      <c r="D20" s="125">
        <v>200000</v>
      </c>
      <c r="E20" s="502">
        <f t="shared" si="0"/>
        <v>127.21762500000001</v>
      </c>
      <c r="F20" s="146"/>
    </row>
    <row r="21" spans="1:6" ht="30.75" customHeight="1">
      <c r="A21" s="134">
        <v>18</v>
      </c>
      <c r="B21" s="131" t="s">
        <v>32</v>
      </c>
      <c r="C21" s="125">
        <v>2343874.7599999998</v>
      </c>
      <c r="D21" s="125">
        <v>1520000</v>
      </c>
      <c r="E21" s="502">
        <f t="shared" si="0"/>
        <v>154.20228684210525</v>
      </c>
      <c r="F21" s="575" t="s">
        <v>520</v>
      </c>
    </row>
    <row r="22" spans="1:6" ht="30.75" customHeight="1">
      <c r="A22" s="133">
        <v>19</v>
      </c>
      <c r="B22" s="131" t="s">
        <v>16</v>
      </c>
      <c r="C22" s="125">
        <v>8414852.6199999992</v>
      </c>
      <c r="D22" s="125">
        <v>6200000</v>
      </c>
      <c r="E22" s="502">
        <f t="shared" si="0"/>
        <v>135.72342935483869</v>
      </c>
      <c r="F22" s="497" t="s">
        <v>509</v>
      </c>
    </row>
    <row r="23" spans="1:6" ht="33.75" customHeight="1">
      <c r="A23" s="133">
        <v>20</v>
      </c>
      <c r="B23" s="131" t="s">
        <v>15</v>
      </c>
      <c r="C23" s="125">
        <v>2558068.5</v>
      </c>
      <c r="D23" s="125">
        <v>2900000</v>
      </c>
      <c r="E23" s="115">
        <f t="shared" si="0"/>
        <v>88.209258620689653</v>
      </c>
      <c r="F23" s="503" t="s">
        <v>524</v>
      </c>
    </row>
    <row r="24" spans="1:6" ht="35.25" customHeight="1">
      <c r="A24" s="133">
        <v>21</v>
      </c>
      <c r="B24" s="131" t="s">
        <v>33</v>
      </c>
      <c r="C24" s="125">
        <v>1417978.29</v>
      </c>
      <c r="D24" s="125">
        <v>1400000</v>
      </c>
      <c r="E24" s="502">
        <f t="shared" si="0"/>
        <v>101.28416357142856</v>
      </c>
      <c r="F24" s="497"/>
    </row>
    <row r="25" spans="1:6" ht="47.25" customHeight="1">
      <c r="A25" s="134">
        <v>22</v>
      </c>
      <c r="B25" s="131" t="s">
        <v>34</v>
      </c>
      <c r="C25" s="126">
        <v>1086767.06</v>
      </c>
      <c r="D25" s="126">
        <v>1240000</v>
      </c>
      <c r="E25" s="115">
        <f t="shared" si="0"/>
        <v>87.642504838709684</v>
      </c>
      <c r="F25" s="497" t="s">
        <v>521</v>
      </c>
    </row>
    <row r="26" spans="1:6" ht="48.75" customHeight="1">
      <c r="A26" s="133">
        <v>23</v>
      </c>
      <c r="B26" s="131" t="s">
        <v>17</v>
      </c>
      <c r="C26" s="125">
        <v>4622749.29</v>
      </c>
      <c r="D26" s="125">
        <v>3700000</v>
      </c>
      <c r="E26" s="502">
        <f t="shared" si="0"/>
        <v>124.93917</v>
      </c>
      <c r="F26" s="497" t="s">
        <v>522</v>
      </c>
    </row>
    <row r="27" spans="1:6" ht="57" customHeight="1">
      <c r="A27" s="133">
        <v>24</v>
      </c>
      <c r="B27" s="130" t="s">
        <v>60</v>
      </c>
      <c r="C27" s="125">
        <v>4363888.74</v>
      </c>
      <c r="D27" s="125">
        <v>2300000</v>
      </c>
      <c r="E27" s="502">
        <f t="shared" si="0"/>
        <v>189.73429304347826</v>
      </c>
      <c r="F27" s="497" t="s">
        <v>522</v>
      </c>
    </row>
    <row r="28" spans="1:6" ht="30" customHeight="1">
      <c r="A28" s="133">
        <v>25</v>
      </c>
      <c r="B28" s="130" t="s">
        <v>61</v>
      </c>
      <c r="C28" s="125">
        <v>7692497.2600000016</v>
      </c>
      <c r="D28" s="125">
        <v>6000000</v>
      </c>
      <c r="E28" s="502">
        <f t="shared" si="0"/>
        <v>128.20828766666668</v>
      </c>
      <c r="F28" s="497" t="s">
        <v>509</v>
      </c>
    </row>
    <row r="29" spans="1:6" ht="33" customHeight="1">
      <c r="A29" s="134">
        <v>26</v>
      </c>
      <c r="B29" s="131" t="s">
        <v>35</v>
      </c>
      <c r="C29" s="125">
        <v>6661186.2799999993</v>
      </c>
      <c r="D29" s="125">
        <v>6000000</v>
      </c>
      <c r="E29" s="502">
        <f t="shared" si="0"/>
        <v>111.01977133333331</v>
      </c>
      <c r="F29" s="497"/>
    </row>
    <row r="30" spans="1:6" ht="51" customHeight="1">
      <c r="A30" s="133">
        <v>27</v>
      </c>
      <c r="B30" s="149" t="s">
        <v>18</v>
      </c>
      <c r="C30" s="125">
        <v>1349900.96</v>
      </c>
      <c r="D30" s="125">
        <v>740000</v>
      </c>
      <c r="E30" s="502">
        <f t="shared" si="0"/>
        <v>182.41904864864864</v>
      </c>
      <c r="F30" s="497" t="s">
        <v>509</v>
      </c>
    </row>
    <row r="31" spans="1:6" ht="48.75" customHeight="1">
      <c r="A31" s="133">
        <v>28</v>
      </c>
      <c r="B31" s="131" t="s">
        <v>37</v>
      </c>
      <c r="C31" s="125">
        <v>5394287.0499999989</v>
      </c>
      <c r="D31" s="125">
        <v>4400000</v>
      </c>
      <c r="E31" s="502">
        <f t="shared" si="0"/>
        <v>122.59743295454543</v>
      </c>
      <c r="F31" s="497" t="s">
        <v>522</v>
      </c>
    </row>
    <row r="32" spans="1:6" ht="36" customHeight="1">
      <c r="A32" s="133">
        <v>29</v>
      </c>
      <c r="B32" s="130" t="s">
        <v>62</v>
      </c>
      <c r="C32" s="125">
        <v>4090450.83</v>
      </c>
      <c r="D32" s="125">
        <v>2700000</v>
      </c>
      <c r="E32" s="502">
        <f t="shared" si="0"/>
        <v>151.4981788888889</v>
      </c>
      <c r="F32" s="497" t="s">
        <v>509</v>
      </c>
    </row>
    <row r="33" spans="1:6" ht="33" customHeight="1">
      <c r="A33" s="134">
        <v>30</v>
      </c>
      <c r="B33" s="131" t="s">
        <v>38</v>
      </c>
      <c r="C33" s="125">
        <v>3364503.04</v>
      </c>
      <c r="D33" s="125">
        <v>1900000</v>
      </c>
      <c r="E33" s="502">
        <f t="shared" si="0"/>
        <v>177.07910736842106</v>
      </c>
      <c r="F33" s="497" t="s">
        <v>513</v>
      </c>
    </row>
    <row r="34" spans="1:6" ht="27.75" customHeight="1">
      <c r="A34" s="133">
        <v>31</v>
      </c>
      <c r="B34" s="131" t="s">
        <v>36</v>
      </c>
      <c r="C34" s="125">
        <v>9100759.2999999989</v>
      </c>
      <c r="D34" s="125">
        <v>7200000</v>
      </c>
      <c r="E34" s="502">
        <f t="shared" si="0"/>
        <v>126.39943472222221</v>
      </c>
      <c r="F34" s="498"/>
    </row>
    <row r="35" spans="1:6" ht="24.75" customHeight="1">
      <c r="A35" s="133">
        <v>32</v>
      </c>
      <c r="B35" s="148" t="s">
        <v>45</v>
      </c>
      <c r="C35" s="125">
        <v>7585099.7599999998</v>
      </c>
      <c r="D35" s="125">
        <v>6000000</v>
      </c>
      <c r="E35" s="502">
        <f t="shared" si="0"/>
        <v>126.41832933333333</v>
      </c>
      <c r="F35" s="499" t="s">
        <v>69</v>
      </c>
    </row>
    <row r="36" spans="1:6" ht="33" customHeight="1">
      <c r="A36" s="133">
        <v>33</v>
      </c>
      <c r="B36" s="131" t="s">
        <v>39</v>
      </c>
      <c r="C36" s="125">
        <v>4096204.13</v>
      </c>
      <c r="D36" s="125">
        <v>3000000</v>
      </c>
      <c r="E36" s="502">
        <f t="shared" si="0"/>
        <v>136.54013766666668</v>
      </c>
      <c r="F36" s="497" t="s">
        <v>509</v>
      </c>
    </row>
    <row r="37" spans="1:6" ht="25.5" customHeight="1">
      <c r="A37" s="134">
        <v>34</v>
      </c>
      <c r="B37" s="131" t="s">
        <v>40</v>
      </c>
      <c r="C37" s="125">
        <v>1382667.5499999998</v>
      </c>
      <c r="D37" s="125">
        <v>1400000</v>
      </c>
      <c r="E37" s="502">
        <f t="shared" si="0"/>
        <v>98.761967857142835</v>
      </c>
      <c r="F37" s="497"/>
    </row>
    <row r="38" spans="1:6" ht="34.5" customHeight="1">
      <c r="A38" s="133">
        <v>35</v>
      </c>
      <c r="B38" s="149" t="s">
        <v>19</v>
      </c>
      <c r="C38" s="125">
        <v>3904900.57</v>
      </c>
      <c r="D38" s="125">
        <v>2400000</v>
      </c>
      <c r="E38" s="502">
        <f t="shared" si="0"/>
        <v>162.70419041666668</v>
      </c>
      <c r="F38" s="497" t="s">
        <v>509</v>
      </c>
    </row>
    <row r="39" spans="1:6" ht="39.75" customHeight="1">
      <c r="A39" s="133">
        <v>36</v>
      </c>
      <c r="B39" s="149" t="s">
        <v>20</v>
      </c>
      <c r="C39" s="125">
        <v>2983913.9699999997</v>
      </c>
      <c r="D39" s="125">
        <v>2000000</v>
      </c>
      <c r="E39" s="502">
        <f t="shared" si="0"/>
        <v>149.19569849999999</v>
      </c>
      <c r="F39" s="497" t="s">
        <v>523</v>
      </c>
    </row>
    <row r="40" spans="1:6" ht="51" customHeight="1">
      <c r="A40" s="133">
        <v>37</v>
      </c>
      <c r="B40" s="131" t="s">
        <v>41</v>
      </c>
      <c r="C40" s="125">
        <v>6959628.1299999999</v>
      </c>
      <c r="D40" s="125">
        <v>3400000</v>
      </c>
      <c r="E40" s="502">
        <f t="shared" si="0"/>
        <v>204.69494499999999</v>
      </c>
      <c r="F40" s="497" t="s">
        <v>514</v>
      </c>
    </row>
    <row r="41" spans="1:6" ht="56.25" customHeight="1">
      <c r="A41" s="134">
        <v>38</v>
      </c>
      <c r="B41" s="131" t="s">
        <v>42</v>
      </c>
      <c r="C41" s="125">
        <v>2507169.5399999996</v>
      </c>
      <c r="D41" s="125">
        <v>4000000</v>
      </c>
      <c r="E41" s="115">
        <f t="shared" si="0"/>
        <v>62.67923849999999</v>
      </c>
      <c r="F41" s="503" t="s">
        <v>496</v>
      </c>
    </row>
    <row r="42" spans="1:6" ht="33" customHeight="1">
      <c r="A42" s="133">
        <v>39</v>
      </c>
      <c r="B42" s="130" t="s">
        <v>67</v>
      </c>
      <c r="C42" s="125">
        <v>2109195.35</v>
      </c>
      <c r="D42" s="125">
        <v>2200000</v>
      </c>
      <c r="E42" s="502">
        <f t="shared" si="0"/>
        <v>95.872515909090907</v>
      </c>
      <c r="F42" s="503"/>
    </row>
    <row r="43" spans="1:6" ht="30" customHeight="1">
      <c r="A43" s="133">
        <v>40</v>
      </c>
      <c r="B43" s="131" t="s">
        <v>44</v>
      </c>
      <c r="C43" s="125">
        <v>3643992.8699999992</v>
      </c>
      <c r="D43" s="125">
        <v>2700000</v>
      </c>
      <c r="E43" s="502">
        <f t="shared" si="0"/>
        <v>134.96269888888887</v>
      </c>
      <c r="F43" s="497" t="s">
        <v>509</v>
      </c>
    </row>
    <row r="44" spans="1:6" s="86" customFormat="1" ht="24.75" customHeight="1">
      <c r="A44" s="91"/>
      <c r="B44" s="541" t="s">
        <v>161</v>
      </c>
      <c r="C44" s="112">
        <f>SUM(C4:C43)</f>
        <v>169145926.22999999</v>
      </c>
      <c r="D44" s="112">
        <f>SUM(D4:D43)</f>
        <v>123775000</v>
      </c>
      <c r="E44" s="112">
        <f t="shared" si="0"/>
        <v>136.65596948495252</v>
      </c>
      <c r="F44" s="109"/>
    </row>
    <row r="45" spans="1:6" s="501" customFormat="1" ht="20.100000000000001" customHeight="1">
      <c r="A45" s="91"/>
      <c r="B45" s="542" t="s">
        <v>429</v>
      </c>
      <c r="C45" s="113"/>
      <c r="D45" s="119">
        <f>C44-D44</f>
        <v>45370926.229999989</v>
      </c>
      <c r="E45" s="113"/>
      <c r="F45" s="109"/>
    </row>
    <row r="46" spans="1:6" ht="20.100000000000001" customHeight="1">
      <c r="A46" s="111"/>
    </row>
  </sheetData>
  <mergeCells count="2">
    <mergeCell ref="B1:E1"/>
    <mergeCell ref="C2:E2"/>
  </mergeCells>
  <pageMargins left="0.59055118110236227" right="0" top="0" bottom="0" header="0.31496062992125984" footer="0.31496062992125984"/>
  <pageSetup paperSize="9" scale="9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I10" sqref="I10"/>
    </sheetView>
  </sheetViews>
  <sheetFormatPr defaultRowHeight="21.95" customHeight="1"/>
  <cols>
    <col min="1" max="1" width="4.85546875" style="45" customWidth="1"/>
    <col min="2" max="2" width="17" customWidth="1"/>
    <col min="3" max="3" width="13.28515625" style="61" customWidth="1"/>
    <col min="4" max="4" width="13.5703125" style="62" customWidth="1"/>
    <col min="5" max="5" width="11.140625" style="62" customWidth="1"/>
    <col min="6" max="6" width="14.7109375" style="65" customWidth="1"/>
    <col min="7" max="7" width="14.5703125" style="62" customWidth="1"/>
    <col min="8" max="8" width="12.5703125" style="62" customWidth="1"/>
    <col min="9" max="9" width="83.42578125" style="4" customWidth="1"/>
    <col min="10" max="10" width="10.5703125" customWidth="1"/>
    <col min="11" max="11" width="9" customWidth="1"/>
    <col min="12" max="12" width="8.5703125" customWidth="1"/>
  </cols>
  <sheetData>
    <row r="1" spans="1:9" ht="29.25" customHeight="1">
      <c r="A1" s="43"/>
      <c r="B1" s="899" t="s">
        <v>501</v>
      </c>
      <c r="C1" s="899"/>
      <c r="D1" s="899"/>
      <c r="E1" s="899"/>
      <c r="F1" s="899"/>
      <c r="G1" s="899"/>
      <c r="H1" s="899"/>
    </row>
    <row r="2" spans="1:9" ht="19.5" customHeight="1">
      <c r="A2" s="44"/>
      <c r="B2" s="36"/>
      <c r="C2" s="900" t="s">
        <v>5</v>
      </c>
      <c r="D2" s="900"/>
      <c r="E2" s="901"/>
      <c r="F2" s="906" t="s">
        <v>502</v>
      </c>
      <c r="G2" s="906"/>
      <c r="H2" s="906"/>
      <c r="I2" s="78" t="s">
        <v>65</v>
      </c>
    </row>
    <row r="3" spans="1:9" ht="21.95" customHeight="1">
      <c r="B3" s="35" t="s">
        <v>0</v>
      </c>
      <c r="C3" s="74" t="s">
        <v>82</v>
      </c>
      <c r="D3" s="73" t="s">
        <v>81</v>
      </c>
      <c r="E3" s="66" t="s">
        <v>58</v>
      </c>
      <c r="F3" s="643" t="s">
        <v>82</v>
      </c>
      <c r="G3" s="643" t="s">
        <v>81</v>
      </c>
      <c r="H3" s="644" t="s">
        <v>58</v>
      </c>
      <c r="I3" s="40"/>
    </row>
    <row r="4" spans="1:9" ht="21.95" customHeight="1">
      <c r="A4" s="41">
        <v>1</v>
      </c>
      <c r="B4" s="27" t="s">
        <v>21</v>
      </c>
      <c r="C4" s="68">
        <v>417328.39</v>
      </c>
      <c r="D4" s="69">
        <v>320000</v>
      </c>
      <c r="E4" s="51">
        <f>C4*100/D4</f>
        <v>130.41512187500001</v>
      </c>
      <c r="F4" s="645">
        <v>2125465.46</v>
      </c>
      <c r="G4" s="646">
        <v>1620000</v>
      </c>
      <c r="H4" s="647">
        <f>F4*100/G4</f>
        <v>131.20157160493827</v>
      </c>
      <c r="I4" s="497"/>
    </row>
    <row r="5" spans="1:9" ht="21.95" customHeight="1">
      <c r="A5" s="46">
        <v>2</v>
      </c>
      <c r="B5" s="38" t="s">
        <v>22</v>
      </c>
      <c r="C5" s="68">
        <v>1721078.49</v>
      </c>
      <c r="D5" s="69">
        <v>725000</v>
      </c>
      <c r="E5" s="51">
        <f t="shared" ref="E5:E44" si="0">C5*100/D5</f>
        <v>237.39013655172414</v>
      </c>
      <c r="F5" s="645">
        <v>4933361.6100000003</v>
      </c>
      <c r="G5" s="646">
        <v>3500000</v>
      </c>
      <c r="H5" s="648">
        <f t="shared" ref="H5:H44" si="1">F5*100/G5</f>
        <v>140.95318885714286</v>
      </c>
      <c r="I5" s="497"/>
    </row>
    <row r="6" spans="1:9" ht="21.95" customHeight="1">
      <c r="A6" s="41">
        <v>3</v>
      </c>
      <c r="B6" s="27" t="s">
        <v>23</v>
      </c>
      <c r="C6" s="68">
        <v>688643.07000000007</v>
      </c>
      <c r="D6" s="69">
        <v>670000</v>
      </c>
      <c r="E6" s="51">
        <f t="shared" si="0"/>
        <v>102.78254776119402</v>
      </c>
      <c r="F6" s="645">
        <v>3727574.3100000005</v>
      </c>
      <c r="G6" s="646">
        <v>3240000</v>
      </c>
      <c r="H6" s="648">
        <f t="shared" si="1"/>
        <v>115.04858981481483</v>
      </c>
      <c r="I6" s="497"/>
    </row>
    <row r="7" spans="1:9" ht="21.75" customHeight="1">
      <c r="A7" s="41">
        <v>4</v>
      </c>
      <c r="B7" s="27" t="s">
        <v>24</v>
      </c>
      <c r="C7" s="68">
        <v>503840.5</v>
      </c>
      <c r="D7" s="69">
        <v>290000</v>
      </c>
      <c r="E7" s="51">
        <f t="shared" si="0"/>
        <v>173.73810344827587</v>
      </c>
      <c r="F7" s="645">
        <v>1584777.11</v>
      </c>
      <c r="G7" s="646">
        <v>1400000</v>
      </c>
      <c r="H7" s="648">
        <f t="shared" si="1"/>
        <v>113.198365</v>
      </c>
      <c r="I7" s="497"/>
    </row>
    <row r="8" spans="1:9" ht="17.25" customHeight="1">
      <c r="A8" s="41">
        <v>5</v>
      </c>
      <c r="B8" s="27" t="s">
        <v>25</v>
      </c>
      <c r="C8" s="68">
        <v>1078782.5699999998</v>
      </c>
      <c r="D8" s="69">
        <v>830000</v>
      </c>
      <c r="E8" s="51">
        <f t="shared" si="0"/>
        <v>129.97380361445781</v>
      </c>
      <c r="F8" s="645">
        <v>2819602.31</v>
      </c>
      <c r="G8" s="646">
        <v>4010000</v>
      </c>
      <c r="H8" s="550">
        <f t="shared" si="1"/>
        <v>70.314272069825435</v>
      </c>
      <c r="I8" s="498"/>
    </row>
    <row r="9" spans="1:9" ht="21.95" customHeight="1">
      <c r="A9" s="46">
        <v>6</v>
      </c>
      <c r="B9" s="27" t="s">
        <v>10</v>
      </c>
      <c r="C9" s="68">
        <v>2789547.85</v>
      </c>
      <c r="D9" s="69">
        <v>1100000</v>
      </c>
      <c r="E9" s="51">
        <f t="shared" si="0"/>
        <v>253.59525909090908</v>
      </c>
      <c r="F9" s="645">
        <v>8991146.5</v>
      </c>
      <c r="G9" s="646">
        <v>5200000</v>
      </c>
      <c r="H9" s="648">
        <f t="shared" si="1"/>
        <v>172.90666346153847</v>
      </c>
      <c r="I9" s="497"/>
    </row>
    <row r="10" spans="1:9" ht="21.95" customHeight="1">
      <c r="A10" s="41">
        <v>7</v>
      </c>
      <c r="B10" s="27" t="s">
        <v>11</v>
      </c>
      <c r="C10" s="68">
        <v>2567546.7400000002</v>
      </c>
      <c r="D10" s="69">
        <v>1750000</v>
      </c>
      <c r="E10" s="51">
        <f t="shared" si="0"/>
        <v>146.7169565714286</v>
      </c>
      <c r="F10" s="645">
        <v>11706556.450000001</v>
      </c>
      <c r="G10" s="646">
        <v>8330000</v>
      </c>
      <c r="H10" s="648">
        <f t="shared" si="1"/>
        <v>140.53489135654263</v>
      </c>
      <c r="I10" s="497"/>
    </row>
    <row r="11" spans="1:9" ht="21.95" customHeight="1">
      <c r="A11" s="41">
        <v>8</v>
      </c>
      <c r="B11" s="27" t="s">
        <v>12</v>
      </c>
      <c r="C11" s="68">
        <v>796114.17999999993</v>
      </c>
      <c r="D11" s="69">
        <v>700000</v>
      </c>
      <c r="E11" s="51">
        <f t="shared" si="0"/>
        <v>113.73059714285715</v>
      </c>
      <c r="F11" s="645">
        <v>6554220.6900000004</v>
      </c>
      <c r="G11" s="646">
        <v>3700000</v>
      </c>
      <c r="H11" s="648">
        <f t="shared" si="1"/>
        <v>177.14109972972972</v>
      </c>
      <c r="I11" s="497"/>
    </row>
    <row r="12" spans="1:9" ht="20.25" customHeight="1">
      <c r="A12" s="41">
        <v>9</v>
      </c>
      <c r="B12" s="27" t="s">
        <v>26</v>
      </c>
      <c r="C12" s="68">
        <v>473027.64999999997</v>
      </c>
      <c r="D12" s="69">
        <v>270000</v>
      </c>
      <c r="E12" s="51">
        <f t="shared" si="0"/>
        <v>175.19542592592592</v>
      </c>
      <c r="F12" s="649">
        <v>1777324.33</v>
      </c>
      <c r="G12" s="649">
        <v>1420000</v>
      </c>
      <c r="H12" s="648">
        <f t="shared" si="1"/>
        <v>125.16368521126761</v>
      </c>
      <c r="I12" s="497"/>
    </row>
    <row r="13" spans="1:9" ht="21.95" customHeight="1">
      <c r="A13" s="46">
        <v>10</v>
      </c>
      <c r="B13" s="27" t="s">
        <v>27</v>
      </c>
      <c r="C13" s="68">
        <v>923905.5</v>
      </c>
      <c r="D13" s="69">
        <v>170000</v>
      </c>
      <c r="E13" s="51">
        <f t="shared" si="0"/>
        <v>543.47382352941179</v>
      </c>
      <c r="F13" s="649">
        <v>1617540.5</v>
      </c>
      <c r="G13" s="649">
        <v>850000</v>
      </c>
      <c r="H13" s="648">
        <f t="shared" si="1"/>
        <v>190.29888235294118</v>
      </c>
      <c r="I13" s="497"/>
    </row>
    <row r="14" spans="1:9" ht="21.95" customHeight="1">
      <c r="A14" s="41">
        <v>11</v>
      </c>
      <c r="B14" s="27" t="s">
        <v>13</v>
      </c>
      <c r="C14" s="68">
        <v>645073.76</v>
      </c>
      <c r="D14" s="69">
        <v>550000</v>
      </c>
      <c r="E14" s="51">
        <f t="shared" si="0"/>
        <v>117.28613818181819</v>
      </c>
      <c r="F14" s="645">
        <v>3561929.09</v>
      </c>
      <c r="G14" s="646">
        <v>2650000</v>
      </c>
      <c r="H14" s="648">
        <f t="shared" si="1"/>
        <v>134.41241849056604</v>
      </c>
      <c r="I14" s="503"/>
    </row>
    <row r="15" spans="1:9" ht="66" customHeight="1">
      <c r="A15" s="41">
        <v>12</v>
      </c>
      <c r="B15" s="27" t="s">
        <v>28</v>
      </c>
      <c r="C15" s="68">
        <v>16078.96</v>
      </c>
      <c r="D15" s="69">
        <v>270000</v>
      </c>
      <c r="E15" s="549">
        <f t="shared" si="0"/>
        <v>5.9551703703703707</v>
      </c>
      <c r="F15" s="649">
        <v>1114253.68</v>
      </c>
      <c r="G15" s="649">
        <v>1360000</v>
      </c>
      <c r="H15" s="648">
        <f t="shared" si="1"/>
        <v>81.930417647058817</v>
      </c>
      <c r="I15" s="503" t="s">
        <v>503</v>
      </c>
    </row>
    <row r="16" spans="1:9" ht="21.95" customHeight="1">
      <c r="A16" s="41">
        <v>13</v>
      </c>
      <c r="B16" s="38" t="s">
        <v>29</v>
      </c>
      <c r="C16" s="68">
        <v>1135607.8800000001</v>
      </c>
      <c r="D16" s="69">
        <v>500000</v>
      </c>
      <c r="E16" s="51">
        <f t="shared" si="0"/>
        <v>227.12157600000003</v>
      </c>
      <c r="F16" s="645">
        <v>3158867.66</v>
      </c>
      <c r="G16" s="646">
        <v>2500000</v>
      </c>
      <c r="H16" s="648">
        <f t="shared" si="1"/>
        <v>126.3547064</v>
      </c>
      <c r="I16" s="497"/>
    </row>
    <row r="17" spans="1:9" ht="20.25" customHeight="1">
      <c r="A17" s="46">
        <v>14</v>
      </c>
      <c r="B17" s="27" t="s">
        <v>30</v>
      </c>
      <c r="C17" s="68">
        <v>908654.32</v>
      </c>
      <c r="D17" s="69">
        <v>800000</v>
      </c>
      <c r="E17" s="51">
        <f t="shared" si="0"/>
        <v>113.58179</v>
      </c>
      <c r="F17" s="645">
        <v>5971478.3200000003</v>
      </c>
      <c r="G17" s="646">
        <v>4200000</v>
      </c>
      <c r="H17" s="648">
        <f t="shared" si="1"/>
        <v>142.17805523809523</v>
      </c>
      <c r="I17" s="497"/>
    </row>
    <row r="18" spans="1:9" ht="18.75" customHeight="1">
      <c r="A18" s="41">
        <v>15</v>
      </c>
      <c r="B18" s="27" t="s">
        <v>14</v>
      </c>
      <c r="C18" s="68">
        <v>1091414.6400000001</v>
      </c>
      <c r="D18" s="69">
        <v>800000</v>
      </c>
      <c r="E18" s="51">
        <f t="shared" si="0"/>
        <v>136.42683000000002</v>
      </c>
      <c r="F18" s="649">
        <v>7916572.3399999999</v>
      </c>
      <c r="G18" s="649">
        <v>3800000</v>
      </c>
      <c r="H18" s="650">
        <f t="shared" si="1"/>
        <v>208.33085105263157</v>
      </c>
      <c r="I18" s="497"/>
    </row>
    <row r="19" spans="1:9" ht="19.5" customHeight="1">
      <c r="A19" s="41">
        <v>16</v>
      </c>
      <c r="B19" s="27" t="s">
        <v>31</v>
      </c>
      <c r="C19" s="68">
        <v>1037002</v>
      </c>
      <c r="D19" s="69">
        <v>550000</v>
      </c>
      <c r="E19" s="51">
        <f t="shared" si="0"/>
        <v>188.54581818181819</v>
      </c>
      <c r="F19" s="645">
        <v>3696284.77</v>
      </c>
      <c r="G19" s="646">
        <v>2600000</v>
      </c>
      <c r="H19" s="647">
        <f t="shared" si="1"/>
        <v>142.16479884615384</v>
      </c>
      <c r="I19" s="497"/>
    </row>
    <row r="20" spans="1:9" ht="21.95" customHeight="1">
      <c r="A20" s="41">
        <v>17</v>
      </c>
      <c r="B20" s="28" t="s">
        <v>46</v>
      </c>
      <c r="C20" s="68">
        <v>53788.5</v>
      </c>
      <c r="D20" s="69">
        <v>50000</v>
      </c>
      <c r="E20" s="51">
        <f t="shared" si="0"/>
        <v>107.577</v>
      </c>
      <c r="F20" s="645">
        <v>254435.25000000003</v>
      </c>
      <c r="G20" s="646">
        <v>250000</v>
      </c>
      <c r="H20" s="648">
        <f t="shared" si="1"/>
        <v>101.77410000000002</v>
      </c>
      <c r="I20" s="146"/>
    </row>
    <row r="21" spans="1:9" ht="21.95" customHeight="1">
      <c r="A21" s="46">
        <v>18</v>
      </c>
      <c r="B21" s="38" t="s">
        <v>32</v>
      </c>
      <c r="C21" s="68">
        <v>450126.06</v>
      </c>
      <c r="D21" s="69">
        <v>320000</v>
      </c>
      <c r="E21" s="51">
        <f t="shared" si="0"/>
        <v>140.66439374999999</v>
      </c>
      <c r="F21" s="645">
        <v>2343874.7599999998</v>
      </c>
      <c r="G21" s="646">
        <v>1600000</v>
      </c>
      <c r="H21" s="647">
        <f t="shared" si="1"/>
        <v>146.49217249999998</v>
      </c>
      <c r="I21" s="575"/>
    </row>
    <row r="22" spans="1:9" ht="21.95" customHeight="1">
      <c r="A22" s="41">
        <v>19</v>
      </c>
      <c r="B22" s="8" t="s">
        <v>16</v>
      </c>
      <c r="C22" s="70">
        <v>3362352.1799999997</v>
      </c>
      <c r="D22" s="69">
        <v>1300000</v>
      </c>
      <c r="E22" s="51">
        <f t="shared" si="0"/>
        <v>258.64247538461541</v>
      </c>
      <c r="F22" s="645">
        <v>8414852.6199999992</v>
      </c>
      <c r="G22" s="646">
        <v>6300000</v>
      </c>
      <c r="H22" s="648">
        <f t="shared" si="1"/>
        <v>133.56908920634919</v>
      </c>
      <c r="I22" s="497"/>
    </row>
    <row r="23" spans="1:9" ht="56.25" customHeight="1">
      <c r="A23" s="41">
        <v>20</v>
      </c>
      <c r="B23" s="8" t="s">
        <v>15</v>
      </c>
      <c r="C23" s="70">
        <v>625288.23</v>
      </c>
      <c r="D23" s="69">
        <v>600000</v>
      </c>
      <c r="E23" s="51">
        <f t="shared" si="0"/>
        <v>104.214705</v>
      </c>
      <c r="F23" s="645">
        <v>2558068.5</v>
      </c>
      <c r="G23" s="646">
        <v>3100000</v>
      </c>
      <c r="H23" s="550">
        <f t="shared" si="1"/>
        <v>82.518338709677423</v>
      </c>
      <c r="I23" s="497" t="s">
        <v>504</v>
      </c>
    </row>
    <row r="24" spans="1:9" ht="22.5" customHeight="1">
      <c r="A24" s="41">
        <v>21</v>
      </c>
      <c r="B24" s="8" t="s">
        <v>33</v>
      </c>
      <c r="C24" s="70">
        <v>390995.35</v>
      </c>
      <c r="D24" s="69">
        <v>400000</v>
      </c>
      <c r="E24" s="51">
        <f t="shared" si="0"/>
        <v>97.748837499999993</v>
      </c>
      <c r="F24" s="645">
        <v>1417978.29</v>
      </c>
      <c r="G24" s="646">
        <v>1700000</v>
      </c>
      <c r="H24" s="551">
        <f t="shared" si="1"/>
        <v>83.410487647058829</v>
      </c>
      <c r="I24" s="497"/>
    </row>
    <row r="25" spans="1:9" ht="31.5" customHeight="1">
      <c r="A25" s="46">
        <v>22</v>
      </c>
      <c r="B25" s="8" t="s">
        <v>34</v>
      </c>
      <c r="C25" s="70">
        <v>315633.30000000005</v>
      </c>
      <c r="D25" s="69">
        <v>300000</v>
      </c>
      <c r="E25" s="51">
        <f t="shared" si="0"/>
        <v>105.21110000000002</v>
      </c>
      <c r="F25" s="645">
        <v>1086767.06</v>
      </c>
      <c r="G25" s="646">
        <v>1470000</v>
      </c>
      <c r="H25" s="550">
        <f t="shared" si="1"/>
        <v>73.929731972789114</v>
      </c>
      <c r="I25" s="497" t="s">
        <v>505</v>
      </c>
    </row>
    <row r="26" spans="1:9" ht="21.95" customHeight="1">
      <c r="A26" s="41">
        <v>23</v>
      </c>
      <c r="B26" s="8" t="s">
        <v>17</v>
      </c>
      <c r="C26" s="70">
        <v>807146.04999999993</v>
      </c>
      <c r="D26" s="69">
        <v>800000</v>
      </c>
      <c r="E26" s="51">
        <f t="shared" si="0"/>
        <v>100.89325624999999</v>
      </c>
      <c r="F26" s="645">
        <v>4622749.29</v>
      </c>
      <c r="G26" s="646">
        <v>3900000</v>
      </c>
      <c r="H26" s="647">
        <f t="shared" si="1"/>
        <v>118.53203307692307</v>
      </c>
      <c r="I26" s="497"/>
    </row>
    <row r="27" spans="1:9" ht="21.95" customHeight="1">
      <c r="A27" s="41">
        <v>24</v>
      </c>
      <c r="B27" s="29" t="s">
        <v>60</v>
      </c>
      <c r="C27" s="71">
        <v>1249314.7499999998</v>
      </c>
      <c r="D27" s="69">
        <v>500000</v>
      </c>
      <c r="E27" s="51">
        <f t="shared" si="0"/>
        <v>249.86294999999993</v>
      </c>
      <c r="F27" s="645">
        <v>4363888.74</v>
      </c>
      <c r="G27" s="646">
        <v>2400000</v>
      </c>
      <c r="H27" s="647">
        <f t="shared" si="1"/>
        <v>181.8286975</v>
      </c>
      <c r="I27" s="575"/>
    </row>
    <row r="28" spans="1:9" ht="21.95" customHeight="1">
      <c r="A28" s="41">
        <v>25</v>
      </c>
      <c r="B28" s="29" t="s">
        <v>61</v>
      </c>
      <c r="C28" s="71">
        <v>1726455.06</v>
      </c>
      <c r="D28" s="69">
        <v>1200000</v>
      </c>
      <c r="E28" s="51">
        <f t="shared" si="0"/>
        <v>143.87125499999999</v>
      </c>
      <c r="F28" s="645">
        <v>7692497.2600000016</v>
      </c>
      <c r="G28" s="646">
        <v>6200000</v>
      </c>
      <c r="H28" s="648">
        <f t="shared" si="1"/>
        <v>124.07253645161292</v>
      </c>
      <c r="I28" s="146"/>
    </row>
    <row r="29" spans="1:9" ht="21.95" customHeight="1">
      <c r="A29" s="46">
        <v>26</v>
      </c>
      <c r="B29" s="8" t="s">
        <v>35</v>
      </c>
      <c r="C29" s="70">
        <v>1346528.1800000002</v>
      </c>
      <c r="D29" s="69">
        <v>1300000</v>
      </c>
      <c r="E29" s="51">
        <f t="shared" si="0"/>
        <v>103.57909076923079</v>
      </c>
      <c r="F29" s="645">
        <v>6661186.2799999993</v>
      </c>
      <c r="G29" s="646">
        <v>6500000</v>
      </c>
      <c r="H29" s="648">
        <f t="shared" si="1"/>
        <v>102.47978892307691</v>
      </c>
      <c r="I29" s="497"/>
    </row>
    <row r="30" spans="1:9" ht="21.75" customHeight="1">
      <c r="A30" s="41">
        <v>27</v>
      </c>
      <c r="B30" s="30" t="s">
        <v>18</v>
      </c>
      <c r="C30" s="70">
        <v>310669.90000000002</v>
      </c>
      <c r="D30" s="69">
        <v>170000</v>
      </c>
      <c r="E30" s="51">
        <f t="shared" si="0"/>
        <v>182.74700000000001</v>
      </c>
      <c r="F30" s="645">
        <v>1349900.96</v>
      </c>
      <c r="G30" s="646">
        <v>840000</v>
      </c>
      <c r="H30" s="648">
        <f t="shared" si="1"/>
        <v>160.70249523809522</v>
      </c>
      <c r="I30" s="503"/>
    </row>
    <row r="31" spans="1:9" ht="35.25" customHeight="1">
      <c r="A31" s="41">
        <v>28</v>
      </c>
      <c r="B31" s="8" t="s">
        <v>37</v>
      </c>
      <c r="C31" s="70">
        <v>637172.5</v>
      </c>
      <c r="D31" s="69">
        <v>950000</v>
      </c>
      <c r="E31" s="549">
        <f t="shared" si="0"/>
        <v>67.070789473684215</v>
      </c>
      <c r="F31" s="645">
        <v>5394287.0499999989</v>
      </c>
      <c r="G31" s="646">
        <v>4600000</v>
      </c>
      <c r="H31" s="647">
        <f t="shared" si="1"/>
        <v>117.26710978260867</v>
      </c>
      <c r="I31" s="497" t="s">
        <v>508</v>
      </c>
    </row>
    <row r="32" spans="1:9" ht="21.95" customHeight="1">
      <c r="A32" s="41">
        <v>29</v>
      </c>
      <c r="B32" s="29" t="s">
        <v>62</v>
      </c>
      <c r="C32" s="71">
        <v>701530.51</v>
      </c>
      <c r="D32" s="69">
        <v>550000</v>
      </c>
      <c r="E32" s="51">
        <f t="shared" si="0"/>
        <v>127.55100181818182</v>
      </c>
      <c r="F32" s="645">
        <v>4090450.83</v>
      </c>
      <c r="G32" s="646">
        <v>2750000</v>
      </c>
      <c r="H32" s="647">
        <f t="shared" si="1"/>
        <v>148.74366654545454</v>
      </c>
      <c r="I32" s="497"/>
    </row>
    <row r="33" spans="1:9" ht="21.95" customHeight="1">
      <c r="A33" s="46">
        <v>30</v>
      </c>
      <c r="B33" s="8" t="s">
        <v>38</v>
      </c>
      <c r="C33" s="70">
        <v>727696.29</v>
      </c>
      <c r="D33" s="69">
        <v>450000</v>
      </c>
      <c r="E33" s="51">
        <f t="shared" si="0"/>
        <v>161.71028666666666</v>
      </c>
      <c r="F33" s="645">
        <v>3364503.04</v>
      </c>
      <c r="G33" s="646">
        <v>2100000</v>
      </c>
      <c r="H33" s="648">
        <f t="shared" si="1"/>
        <v>160.21443047619047</v>
      </c>
      <c r="I33" s="497"/>
    </row>
    <row r="34" spans="1:9" ht="21.95" customHeight="1">
      <c r="A34" s="41">
        <v>31</v>
      </c>
      <c r="B34" s="8" t="s">
        <v>36</v>
      </c>
      <c r="C34" s="70">
        <v>1891108.3900000001</v>
      </c>
      <c r="D34" s="69">
        <v>1600000</v>
      </c>
      <c r="E34" s="51">
        <f t="shared" si="0"/>
        <v>118.19427437500001</v>
      </c>
      <c r="F34" s="645">
        <v>9100759.2999999989</v>
      </c>
      <c r="G34" s="646">
        <v>8000000</v>
      </c>
      <c r="H34" s="647">
        <f t="shared" si="1"/>
        <v>113.75949124999998</v>
      </c>
      <c r="I34" s="498"/>
    </row>
    <row r="35" spans="1:9" ht="21.95" customHeight="1">
      <c r="A35" s="41">
        <v>32</v>
      </c>
      <c r="B35" s="31" t="s">
        <v>45</v>
      </c>
      <c r="C35" s="70">
        <v>1646602.24</v>
      </c>
      <c r="D35" s="69">
        <v>1250000</v>
      </c>
      <c r="E35" s="51">
        <f t="shared" si="0"/>
        <v>131.7281792</v>
      </c>
      <c r="F35" s="645">
        <v>7585099.7599999998</v>
      </c>
      <c r="G35" s="646">
        <v>6200000</v>
      </c>
      <c r="H35" s="647">
        <f t="shared" si="1"/>
        <v>122.34031870967742</v>
      </c>
      <c r="I35" s="499" t="s">
        <v>69</v>
      </c>
    </row>
    <row r="36" spans="1:9" ht="21.95" customHeight="1">
      <c r="A36" s="41">
        <v>33</v>
      </c>
      <c r="B36" s="8" t="s">
        <v>39</v>
      </c>
      <c r="C36" s="70">
        <v>1100132.6700000002</v>
      </c>
      <c r="D36" s="69">
        <v>600000</v>
      </c>
      <c r="E36" s="51">
        <f t="shared" si="0"/>
        <v>183.35544500000003</v>
      </c>
      <c r="F36" s="645">
        <v>4096204.13</v>
      </c>
      <c r="G36" s="646">
        <v>3200000</v>
      </c>
      <c r="H36" s="648">
        <f t="shared" si="1"/>
        <v>128.0063790625</v>
      </c>
      <c r="I36" s="497"/>
    </row>
    <row r="37" spans="1:9" ht="18.75" customHeight="1">
      <c r="A37" s="46">
        <v>34</v>
      </c>
      <c r="B37" s="8" t="s">
        <v>40</v>
      </c>
      <c r="C37" s="70">
        <v>471251.19999999995</v>
      </c>
      <c r="D37" s="69">
        <v>300000</v>
      </c>
      <c r="E37" s="51">
        <f t="shared" si="0"/>
        <v>157.0837333333333</v>
      </c>
      <c r="F37" s="645">
        <v>1382667.5499999998</v>
      </c>
      <c r="G37" s="646">
        <v>1400000</v>
      </c>
      <c r="H37" s="647">
        <f t="shared" si="1"/>
        <v>98.761967857142835</v>
      </c>
      <c r="I37" s="497"/>
    </row>
    <row r="38" spans="1:9" ht="21.95" customHeight="1">
      <c r="A38" s="41">
        <v>35</v>
      </c>
      <c r="B38" s="30" t="s">
        <v>19</v>
      </c>
      <c r="C38" s="70">
        <v>646857.96</v>
      </c>
      <c r="D38" s="69">
        <v>600000</v>
      </c>
      <c r="E38" s="51">
        <f t="shared" si="0"/>
        <v>107.80965999999999</v>
      </c>
      <c r="F38" s="645">
        <v>3904900.57</v>
      </c>
      <c r="G38" s="646">
        <v>3050000</v>
      </c>
      <c r="H38" s="647">
        <f t="shared" si="1"/>
        <v>128.0295268852459</v>
      </c>
      <c r="I38" s="497"/>
    </row>
    <row r="39" spans="1:9" ht="21.95" customHeight="1">
      <c r="A39" s="41">
        <v>36</v>
      </c>
      <c r="B39" s="30" t="s">
        <v>20</v>
      </c>
      <c r="C39" s="70">
        <v>701959.82000000007</v>
      </c>
      <c r="D39" s="69">
        <v>450000</v>
      </c>
      <c r="E39" s="51">
        <f t="shared" si="0"/>
        <v>155.9910711111111</v>
      </c>
      <c r="F39" s="645">
        <v>2983913.9699999997</v>
      </c>
      <c r="G39" s="646">
        <v>2200000</v>
      </c>
      <c r="H39" s="647">
        <f t="shared" si="1"/>
        <v>135.63245318181819</v>
      </c>
      <c r="I39" s="497"/>
    </row>
    <row r="40" spans="1:9" ht="21.95" customHeight="1">
      <c r="A40" s="41">
        <v>37</v>
      </c>
      <c r="B40" s="8" t="s">
        <v>41</v>
      </c>
      <c r="C40" s="70">
        <v>1383056.81</v>
      </c>
      <c r="D40" s="69">
        <v>800000</v>
      </c>
      <c r="E40" s="51">
        <f t="shared" si="0"/>
        <v>172.88210125000001</v>
      </c>
      <c r="F40" s="645">
        <v>6959628.1299999999</v>
      </c>
      <c r="G40" s="646">
        <v>4050000</v>
      </c>
      <c r="H40" s="647">
        <f t="shared" si="1"/>
        <v>171.8426698765432</v>
      </c>
      <c r="I40" s="497"/>
    </row>
    <row r="41" spans="1:9" ht="59.25" customHeight="1">
      <c r="A41" s="46">
        <v>38</v>
      </c>
      <c r="B41" s="8" t="s">
        <v>42</v>
      </c>
      <c r="C41" s="70">
        <v>917593.71000000008</v>
      </c>
      <c r="D41" s="69">
        <v>850000</v>
      </c>
      <c r="E41" s="51">
        <f t="shared" si="0"/>
        <v>107.95220117647061</v>
      </c>
      <c r="F41" s="645">
        <v>2507169.5399999996</v>
      </c>
      <c r="G41" s="646">
        <v>4000000</v>
      </c>
      <c r="H41" s="550">
        <f t="shared" si="1"/>
        <v>62.67923849999999</v>
      </c>
      <c r="I41" s="503" t="s">
        <v>506</v>
      </c>
    </row>
    <row r="42" spans="1:9" ht="30.75" customHeight="1">
      <c r="A42" s="41">
        <v>40</v>
      </c>
      <c r="B42" s="32" t="s">
        <v>67</v>
      </c>
      <c r="C42" s="72">
        <v>52273.41</v>
      </c>
      <c r="D42" s="69">
        <v>500000</v>
      </c>
      <c r="E42" s="549">
        <f t="shared" si="0"/>
        <v>10.454682</v>
      </c>
      <c r="F42" s="645">
        <v>2109195.35</v>
      </c>
      <c r="G42" s="646">
        <v>2400000</v>
      </c>
      <c r="H42" s="551">
        <f t="shared" si="1"/>
        <v>87.883139583333332</v>
      </c>
      <c r="I42" s="503" t="s">
        <v>507</v>
      </c>
    </row>
    <row r="43" spans="1:9" ht="21" customHeight="1">
      <c r="A43" s="41">
        <v>41</v>
      </c>
      <c r="B43" s="20" t="s">
        <v>44</v>
      </c>
      <c r="C43" s="64">
        <v>1329812.71</v>
      </c>
      <c r="D43" s="69">
        <v>600000</v>
      </c>
      <c r="E43" s="51">
        <f t="shared" si="0"/>
        <v>221.63545166666665</v>
      </c>
      <c r="F43" s="645">
        <v>3643992.8699999992</v>
      </c>
      <c r="G43" s="646">
        <v>3000000</v>
      </c>
      <c r="H43" s="648">
        <f t="shared" si="1"/>
        <v>121.46642899999998</v>
      </c>
      <c r="I43" s="39"/>
    </row>
    <row r="44" spans="1:9" ht="21.75" customHeight="1">
      <c r="A44" s="23"/>
      <c r="B44" s="24" t="s">
        <v>47</v>
      </c>
      <c r="C44" s="49">
        <f>SUM(C4:C43)</f>
        <v>39638992.280000001</v>
      </c>
      <c r="D44" s="49">
        <f>SUM(D4:D43)</f>
        <v>26735000</v>
      </c>
      <c r="E44" s="51">
        <f t="shared" si="0"/>
        <v>148.26628868524406</v>
      </c>
      <c r="F44" s="651">
        <f>SUM(F4:F43)</f>
        <v>169145926.22999999</v>
      </c>
      <c r="G44" s="651">
        <f>SUM(G4:G43)</f>
        <v>131590000</v>
      </c>
      <c r="H44" s="648">
        <f t="shared" si="1"/>
        <v>128.54010656584845</v>
      </c>
      <c r="I44" s="548"/>
    </row>
    <row r="45" spans="1:9" ht="21.95" customHeight="1">
      <c r="A45" s="42"/>
      <c r="B45" s="34" t="s">
        <v>59</v>
      </c>
      <c r="C45" s="58"/>
      <c r="D45" s="58">
        <f>C44-D44</f>
        <v>12903992.280000001</v>
      </c>
      <c r="E45" s="59"/>
      <c r="F45" s="652"/>
      <c r="G45" s="652">
        <f>F44-G44</f>
        <v>37555926.229999989</v>
      </c>
      <c r="H45" s="652"/>
      <c r="I45" s="76"/>
    </row>
    <row r="46" spans="1:9" ht="21.95" customHeight="1">
      <c r="F46" s="61"/>
    </row>
  </sheetData>
  <mergeCells count="3">
    <mergeCell ref="B1:H1"/>
    <mergeCell ref="C2:E2"/>
    <mergeCell ref="F2:H2"/>
  </mergeCells>
  <pageMargins left="0" right="0" top="0.35433070866141736" bottom="0.74803149606299213" header="0.31496062992125984" footer="0.31496062992125984"/>
  <pageSetup paperSize="9" scale="7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E18" sqref="E18"/>
    </sheetView>
  </sheetViews>
  <sheetFormatPr defaultRowHeight="21.95" customHeight="1"/>
  <cols>
    <col min="1" max="1" width="4.85546875" style="45" customWidth="1"/>
    <col min="2" max="2" width="17" customWidth="1"/>
    <col min="3" max="3" width="13.28515625" style="61" customWidth="1"/>
    <col min="4" max="4" width="13.5703125" style="62" customWidth="1"/>
    <col min="5" max="5" width="11.140625" style="62" customWidth="1"/>
    <col min="6" max="6" width="14.7109375" style="65" customWidth="1"/>
    <col min="7" max="7" width="14.5703125" style="62" customWidth="1"/>
    <col min="8" max="8" width="12.5703125" style="62" customWidth="1"/>
    <col min="9" max="9" width="83.42578125" style="4" customWidth="1"/>
    <col min="10" max="10" width="10.5703125" customWidth="1"/>
    <col min="11" max="11" width="9" customWidth="1"/>
    <col min="12" max="12" width="8.5703125" customWidth="1"/>
  </cols>
  <sheetData>
    <row r="1" spans="1:9" ht="29.25" customHeight="1">
      <c r="A1" s="43"/>
      <c r="B1" s="899" t="s">
        <v>531</v>
      </c>
      <c r="C1" s="899"/>
      <c r="D1" s="899"/>
      <c r="E1" s="899"/>
      <c r="F1" s="899"/>
      <c r="G1" s="899"/>
      <c r="H1" s="899"/>
    </row>
    <row r="2" spans="1:9" ht="19.5" customHeight="1">
      <c r="A2" s="44"/>
      <c r="B2" s="36"/>
      <c r="C2" s="900" t="s">
        <v>6</v>
      </c>
      <c r="D2" s="900"/>
      <c r="E2" s="901"/>
      <c r="F2" s="902" t="s">
        <v>532</v>
      </c>
      <c r="G2" s="902"/>
      <c r="H2" s="902"/>
      <c r="I2" s="78" t="s">
        <v>65</v>
      </c>
    </row>
    <row r="3" spans="1:9" ht="21.95" customHeight="1">
      <c r="B3" s="35" t="s">
        <v>0</v>
      </c>
      <c r="C3" s="74" t="s">
        <v>82</v>
      </c>
      <c r="D3" s="73" t="s">
        <v>81</v>
      </c>
      <c r="E3" s="66" t="s">
        <v>58</v>
      </c>
      <c r="F3" s="50" t="s">
        <v>82</v>
      </c>
      <c r="G3" s="50" t="s">
        <v>81</v>
      </c>
      <c r="H3" s="67" t="s">
        <v>58</v>
      </c>
      <c r="I3" s="40"/>
    </row>
    <row r="4" spans="1:9" ht="21.95" customHeight="1">
      <c r="A4" s="41">
        <v>1</v>
      </c>
      <c r="B4" s="27" t="s">
        <v>21</v>
      </c>
      <c r="C4" s="68">
        <v>329298.56</v>
      </c>
      <c r="D4" s="69">
        <v>320000</v>
      </c>
      <c r="E4" s="51">
        <f>C4*100/D4</f>
        <v>102.9058</v>
      </c>
      <c r="F4" s="52">
        <v>2454764.02</v>
      </c>
      <c r="G4" s="53">
        <v>1940000</v>
      </c>
      <c r="H4" s="54">
        <f>F4*100/G4</f>
        <v>126.53422783505155</v>
      </c>
      <c r="I4" s="497"/>
    </row>
    <row r="5" spans="1:9" ht="21.95" customHeight="1">
      <c r="A5" s="46">
        <v>2</v>
      </c>
      <c r="B5" s="38" t="s">
        <v>22</v>
      </c>
      <c r="C5" s="68">
        <v>734438.37</v>
      </c>
      <c r="D5" s="69">
        <v>725000</v>
      </c>
      <c r="E5" s="51">
        <f t="shared" ref="E5:E44" si="0">C5*100/D5</f>
        <v>101.30184413793103</v>
      </c>
      <c r="F5" s="52">
        <v>5667799.9800000004</v>
      </c>
      <c r="G5" s="53">
        <v>4225000</v>
      </c>
      <c r="H5" s="55">
        <f t="shared" ref="H5:H44" si="1">F5*100/G5</f>
        <v>134.14911195266274</v>
      </c>
      <c r="I5" s="497"/>
    </row>
    <row r="6" spans="1:9" ht="21.95" customHeight="1">
      <c r="A6" s="41">
        <v>3</v>
      </c>
      <c r="B6" s="27" t="s">
        <v>23</v>
      </c>
      <c r="C6" s="68">
        <v>827644.51</v>
      </c>
      <c r="D6" s="69">
        <v>660000</v>
      </c>
      <c r="E6" s="51">
        <f t="shared" si="0"/>
        <v>125.40068333333333</v>
      </c>
      <c r="F6" s="52">
        <v>4555219.08</v>
      </c>
      <c r="G6" s="53">
        <v>3900000</v>
      </c>
      <c r="H6" s="55">
        <f t="shared" si="1"/>
        <v>116.80048923076923</v>
      </c>
      <c r="I6" s="497"/>
    </row>
    <row r="7" spans="1:9" ht="21.75" customHeight="1">
      <c r="A7" s="41">
        <v>4</v>
      </c>
      <c r="B7" s="27" t="s">
        <v>24</v>
      </c>
      <c r="C7" s="68">
        <v>300945.65000000002</v>
      </c>
      <c r="D7" s="69">
        <v>290000</v>
      </c>
      <c r="E7" s="51">
        <f t="shared" si="0"/>
        <v>103.77436206896553</v>
      </c>
      <c r="F7" s="52">
        <v>1889216.3399999999</v>
      </c>
      <c r="G7" s="53">
        <v>1690000</v>
      </c>
      <c r="H7" s="55">
        <f t="shared" si="1"/>
        <v>111.78794911242603</v>
      </c>
      <c r="I7" s="497"/>
    </row>
    <row r="8" spans="1:9" ht="17.25" customHeight="1">
      <c r="A8" s="41">
        <v>5</v>
      </c>
      <c r="B8" s="27" t="s">
        <v>25</v>
      </c>
      <c r="C8" s="68">
        <v>1093825.1000000001</v>
      </c>
      <c r="D8" s="69">
        <v>840000</v>
      </c>
      <c r="E8" s="51">
        <f t="shared" si="0"/>
        <v>130.21727380952382</v>
      </c>
      <c r="F8" s="52">
        <v>3913427.14</v>
      </c>
      <c r="G8" s="53">
        <v>4850000</v>
      </c>
      <c r="H8" s="550">
        <f t="shared" si="1"/>
        <v>80.689219381443294</v>
      </c>
      <c r="I8" s="498"/>
    </row>
    <row r="9" spans="1:9" ht="21.95" customHeight="1">
      <c r="A9" s="46">
        <v>6</v>
      </c>
      <c r="B9" s="27" t="s">
        <v>10</v>
      </c>
      <c r="C9" s="68">
        <v>1597367.9000000001</v>
      </c>
      <c r="D9" s="69">
        <v>1000000</v>
      </c>
      <c r="E9" s="51">
        <f t="shared" si="0"/>
        <v>159.73679000000001</v>
      </c>
      <c r="F9" s="52">
        <v>10588514.4</v>
      </c>
      <c r="G9" s="53">
        <v>6200000</v>
      </c>
      <c r="H9" s="55">
        <f t="shared" si="1"/>
        <v>170.78249032258066</v>
      </c>
      <c r="I9" s="497"/>
    </row>
    <row r="10" spans="1:9" ht="21.95" customHeight="1">
      <c r="A10" s="41">
        <v>7</v>
      </c>
      <c r="B10" s="27" t="s">
        <v>11</v>
      </c>
      <c r="C10" s="68">
        <v>2480171.5500000003</v>
      </c>
      <c r="D10" s="69">
        <v>1750000</v>
      </c>
      <c r="E10" s="51">
        <f t="shared" si="0"/>
        <v>141.72408857142858</v>
      </c>
      <c r="F10" s="52">
        <v>14186728.000000002</v>
      </c>
      <c r="G10" s="53">
        <v>10080000</v>
      </c>
      <c r="H10" s="55">
        <f t="shared" si="1"/>
        <v>140.74134920634924</v>
      </c>
      <c r="I10" s="497"/>
    </row>
    <row r="11" spans="1:9" ht="21.95" customHeight="1">
      <c r="A11" s="41">
        <v>8</v>
      </c>
      <c r="B11" s="27" t="s">
        <v>12</v>
      </c>
      <c r="C11" s="68">
        <v>788467.2699999999</v>
      </c>
      <c r="D11" s="69">
        <v>700000</v>
      </c>
      <c r="E11" s="51">
        <f t="shared" si="0"/>
        <v>112.63818142857141</v>
      </c>
      <c r="F11" s="52">
        <v>7342682.2699999996</v>
      </c>
      <c r="G11" s="53">
        <v>4400000</v>
      </c>
      <c r="H11" s="55">
        <f t="shared" si="1"/>
        <v>166.8791425</v>
      </c>
      <c r="I11" s="497"/>
    </row>
    <row r="12" spans="1:9" ht="20.25" customHeight="1">
      <c r="A12" s="41">
        <v>9</v>
      </c>
      <c r="B12" s="27" t="s">
        <v>26</v>
      </c>
      <c r="C12" s="68">
        <v>553693.0199999999</v>
      </c>
      <c r="D12" s="69">
        <v>260000</v>
      </c>
      <c r="E12" s="51">
        <f t="shared" si="0"/>
        <v>212.95885384615383</v>
      </c>
      <c r="F12" s="56">
        <v>2331017.35</v>
      </c>
      <c r="G12" s="56">
        <v>1680000</v>
      </c>
      <c r="H12" s="55">
        <f t="shared" si="1"/>
        <v>138.75103273809523</v>
      </c>
      <c r="I12" s="497"/>
    </row>
    <row r="13" spans="1:9" ht="21.95" customHeight="1">
      <c r="A13" s="46">
        <v>10</v>
      </c>
      <c r="B13" s="27" t="s">
        <v>27</v>
      </c>
      <c r="C13" s="68">
        <v>33482.79</v>
      </c>
      <c r="D13" s="69">
        <v>150000</v>
      </c>
      <c r="E13" s="549">
        <f t="shared" si="0"/>
        <v>22.321860000000001</v>
      </c>
      <c r="F13" s="56">
        <v>1651023.29</v>
      </c>
      <c r="G13" s="56">
        <v>1000000</v>
      </c>
      <c r="H13" s="55">
        <f t="shared" si="1"/>
        <v>165.102329</v>
      </c>
      <c r="I13" s="497"/>
    </row>
    <row r="14" spans="1:9" ht="21.95" customHeight="1">
      <c r="A14" s="41">
        <v>11</v>
      </c>
      <c r="B14" s="27" t="s">
        <v>13</v>
      </c>
      <c r="C14" s="68">
        <v>634491.21</v>
      </c>
      <c r="D14" s="69">
        <v>500000</v>
      </c>
      <c r="E14" s="51">
        <f t="shared" si="0"/>
        <v>126.898242</v>
      </c>
      <c r="F14" s="52">
        <v>4196420.3</v>
      </c>
      <c r="G14" s="53">
        <v>3150000</v>
      </c>
      <c r="H14" s="55">
        <f t="shared" si="1"/>
        <v>133.21969206349206</v>
      </c>
      <c r="I14" s="503"/>
    </row>
    <row r="15" spans="1:9" ht="66" customHeight="1">
      <c r="A15" s="41">
        <v>12</v>
      </c>
      <c r="B15" s="27" t="s">
        <v>28</v>
      </c>
      <c r="C15" s="68">
        <v>79249.91</v>
      </c>
      <c r="D15" s="69">
        <v>270000</v>
      </c>
      <c r="E15" s="549">
        <f t="shared" si="0"/>
        <v>29.351818518518517</v>
      </c>
      <c r="F15" s="56">
        <v>1193503.3900000001</v>
      </c>
      <c r="G15" s="56">
        <v>1630000</v>
      </c>
      <c r="H15" s="550">
        <f t="shared" si="1"/>
        <v>73.221066871165647</v>
      </c>
      <c r="I15" s="503" t="s">
        <v>503</v>
      </c>
    </row>
    <row r="16" spans="1:9" ht="21.95" customHeight="1">
      <c r="A16" s="41">
        <v>13</v>
      </c>
      <c r="B16" s="38" t="s">
        <v>29</v>
      </c>
      <c r="C16" s="68">
        <v>776447.56</v>
      </c>
      <c r="D16" s="69">
        <v>500000</v>
      </c>
      <c r="E16" s="51">
        <f t="shared" si="0"/>
        <v>155.289512</v>
      </c>
      <c r="F16" s="52">
        <v>3935315.22</v>
      </c>
      <c r="G16" s="53">
        <v>3000000</v>
      </c>
      <c r="H16" s="55">
        <f t="shared" si="1"/>
        <v>131.17717400000001</v>
      </c>
      <c r="I16" s="497"/>
    </row>
    <row r="17" spans="1:9" ht="20.25" customHeight="1">
      <c r="A17" s="46">
        <v>14</v>
      </c>
      <c r="B17" s="27" t="s">
        <v>30</v>
      </c>
      <c r="C17" s="68">
        <v>836485.96000000008</v>
      </c>
      <c r="D17" s="69">
        <v>800000</v>
      </c>
      <c r="E17" s="51">
        <f t="shared" si="0"/>
        <v>104.56074500000003</v>
      </c>
      <c r="F17" s="52">
        <v>6807964.2800000003</v>
      </c>
      <c r="G17" s="53">
        <v>5000000</v>
      </c>
      <c r="H17" s="55">
        <f t="shared" si="1"/>
        <v>136.1592856</v>
      </c>
      <c r="I17" s="497"/>
    </row>
    <row r="18" spans="1:9" ht="18.75" customHeight="1">
      <c r="A18" s="41">
        <v>15</v>
      </c>
      <c r="B18" s="27" t="s">
        <v>14</v>
      </c>
      <c r="C18" s="68">
        <v>557887.26</v>
      </c>
      <c r="D18" s="69">
        <v>800000</v>
      </c>
      <c r="E18" s="549">
        <f t="shared" si="0"/>
        <v>69.735907499999996</v>
      </c>
      <c r="F18" s="56">
        <v>8474459.5999999996</v>
      </c>
      <c r="G18" s="56">
        <v>4600000</v>
      </c>
      <c r="H18" s="57">
        <f t="shared" si="1"/>
        <v>184.22738260869565</v>
      </c>
      <c r="I18" s="497"/>
    </row>
    <row r="19" spans="1:9" ht="19.5" customHeight="1">
      <c r="A19" s="41">
        <v>16</v>
      </c>
      <c r="B19" s="27" t="s">
        <v>31</v>
      </c>
      <c r="C19" s="68">
        <v>1294874.32</v>
      </c>
      <c r="D19" s="69">
        <v>500000</v>
      </c>
      <c r="E19" s="51">
        <f t="shared" si="0"/>
        <v>258.97486400000003</v>
      </c>
      <c r="F19" s="52">
        <v>4991159.09</v>
      </c>
      <c r="G19" s="53">
        <v>3100000</v>
      </c>
      <c r="H19" s="54">
        <f t="shared" si="1"/>
        <v>161.00513193548386</v>
      </c>
      <c r="I19" s="497"/>
    </row>
    <row r="20" spans="1:9" ht="21.95" customHeight="1">
      <c r="A20" s="41">
        <v>17</v>
      </c>
      <c r="B20" s="28" t="s">
        <v>46</v>
      </c>
      <c r="C20" s="68">
        <v>51142.68</v>
      </c>
      <c r="D20" s="69">
        <v>50000</v>
      </c>
      <c r="E20" s="51">
        <f t="shared" si="0"/>
        <v>102.28536</v>
      </c>
      <c r="F20" s="52">
        <v>305577.93000000005</v>
      </c>
      <c r="G20" s="53">
        <v>300000</v>
      </c>
      <c r="H20" s="55">
        <f t="shared" si="1"/>
        <v>101.85931000000001</v>
      </c>
      <c r="I20" s="146"/>
    </row>
    <row r="21" spans="1:9" ht="21.95" customHeight="1">
      <c r="A21" s="46">
        <v>18</v>
      </c>
      <c r="B21" s="38" t="s">
        <v>32</v>
      </c>
      <c r="C21" s="68">
        <v>425305.55</v>
      </c>
      <c r="D21" s="69">
        <v>300000</v>
      </c>
      <c r="E21" s="51">
        <f t="shared" si="0"/>
        <v>141.76851666666667</v>
      </c>
      <c r="F21" s="52">
        <v>2769180.3099999996</v>
      </c>
      <c r="G21" s="53">
        <v>1900000</v>
      </c>
      <c r="H21" s="54">
        <f t="shared" si="1"/>
        <v>145.74633210526312</v>
      </c>
      <c r="I21" s="575"/>
    </row>
    <row r="22" spans="1:9" ht="21.95" customHeight="1">
      <c r="A22" s="41">
        <v>19</v>
      </c>
      <c r="B22" s="8" t="s">
        <v>16</v>
      </c>
      <c r="C22" s="70">
        <v>2382079.5699999998</v>
      </c>
      <c r="D22" s="69">
        <v>1200000</v>
      </c>
      <c r="E22" s="51">
        <f t="shared" si="0"/>
        <v>198.5066308333333</v>
      </c>
      <c r="F22" s="52">
        <v>10796932.189999999</v>
      </c>
      <c r="G22" s="53">
        <v>7500000</v>
      </c>
      <c r="H22" s="55">
        <f t="shared" si="1"/>
        <v>143.95909586666667</v>
      </c>
      <c r="I22" s="497"/>
    </row>
    <row r="23" spans="1:9" ht="56.25" customHeight="1">
      <c r="A23" s="41">
        <v>20</v>
      </c>
      <c r="B23" s="8" t="s">
        <v>15</v>
      </c>
      <c r="C23" s="70">
        <v>626184.4800000001</v>
      </c>
      <c r="D23" s="69">
        <v>500000</v>
      </c>
      <c r="E23" s="51">
        <f t="shared" si="0"/>
        <v>125.23689600000002</v>
      </c>
      <c r="F23" s="52">
        <v>3184252.98</v>
      </c>
      <c r="G23" s="53">
        <v>3600000</v>
      </c>
      <c r="H23" s="550">
        <f t="shared" si="1"/>
        <v>88.451471666666663</v>
      </c>
      <c r="I23" s="497" t="s">
        <v>504</v>
      </c>
    </row>
    <row r="24" spans="1:9" ht="22.5" customHeight="1">
      <c r="A24" s="41">
        <v>21</v>
      </c>
      <c r="B24" s="8" t="s">
        <v>33</v>
      </c>
      <c r="C24" s="70">
        <v>490905.10000000003</v>
      </c>
      <c r="D24" s="69">
        <v>400000</v>
      </c>
      <c r="E24" s="51">
        <f t="shared" si="0"/>
        <v>122.726275</v>
      </c>
      <c r="F24" s="52">
        <v>1908883.3900000001</v>
      </c>
      <c r="G24" s="53">
        <v>2100000</v>
      </c>
      <c r="H24" s="54">
        <f t="shared" si="1"/>
        <v>90.899209047619053</v>
      </c>
      <c r="I24" s="497"/>
    </row>
    <row r="25" spans="1:9" ht="31.5" customHeight="1">
      <c r="A25" s="46">
        <v>22</v>
      </c>
      <c r="B25" s="8" t="s">
        <v>34</v>
      </c>
      <c r="C25" s="70">
        <v>234368.59</v>
      </c>
      <c r="D25" s="69">
        <v>280000</v>
      </c>
      <c r="E25" s="549">
        <f t="shared" si="0"/>
        <v>83.703067857142855</v>
      </c>
      <c r="F25" s="52">
        <v>1321134.9900000002</v>
      </c>
      <c r="G25" s="53">
        <v>1750000</v>
      </c>
      <c r="H25" s="550">
        <f t="shared" si="1"/>
        <v>75.493428000000023</v>
      </c>
      <c r="I25" s="497" t="s">
        <v>505</v>
      </c>
    </row>
    <row r="26" spans="1:9" ht="21.95" customHeight="1">
      <c r="A26" s="41">
        <v>23</v>
      </c>
      <c r="B26" s="8" t="s">
        <v>17</v>
      </c>
      <c r="C26" s="70">
        <v>721984.33</v>
      </c>
      <c r="D26" s="69">
        <v>700000</v>
      </c>
      <c r="E26" s="51">
        <f t="shared" si="0"/>
        <v>103.14061857142858</v>
      </c>
      <c r="F26" s="52">
        <v>5344733.6100000003</v>
      </c>
      <c r="G26" s="53">
        <v>4600000</v>
      </c>
      <c r="H26" s="54">
        <f t="shared" si="1"/>
        <v>116.18986108695654</v>
      </c>
      <c r="I26" s="497"/>
    </row>
    <row r="27" spans="1:9" ht="21.95" customHeight="1">
      <c r="A27" s="41">
        <v>24</v>
      </c>
      <c r="B27" s="29" t="s">
        <v>60</v>
      </c>
      <c r="C27" s="71">
        <v>670427.92000000004</v>
      </c>
      <c r="D27" s="69">
        <v>400000</v>
      </c>
      <c r="E27" s="51">
        <f t="shared" si="0"/>
        <v>167.60698000000002</v>
      </c>
      <c r="F27" s="52">
        <v>5034317.120000001</v>
      </c>
      <c r="G27" s="53">
        <v>2800000</v>
      </c>
      <c r="H27" s="54">
        <f t="shared" si="1"/>
        <v>179.79704000000004</v>
      </c>
      <c r="I27" s="575"/>
    </row>
    <row r="28" spans="1:9" ht="21.95" customHeight="1">
      <c r="A28" s="41">
        <v>25</v>
      </c>
      <c r="B28" s="29" t="s">
        <v>61</v>
      </c>
      <c r="C28" s="71">
        <v>1839517.37</v>
      </c>
      <c r="D28" s="69">
        <v>1200000</v>
      </c>
      <c r="E28" s="51">
        <f t="shared" si="0"/>
        <v>153.29311416666667</v>
      </c>
      <c r="F28" s="52">
        <v>9532014.6300000027</v>
      </c>
      <c r="G28" s="53">
        <v>7400000</v>
      </c>
      <c r="H28" s="55">
        <f t="shared" si="1"/>
        <v>128.81100851351354</v>
      </c>
      <c r="I28" s="146"/>
    </row>
    <row r="29" spans="1:9" ht="21.95" customHeight="1">
      <c r="A29" s="46">
        <v>26</v>
      </c>
      <c r="B29" s="8" t="s">
        <v>35</v>
      </c>
      <c r="C29" s="70">
        <v>1390774.85</v>
      </c>
      <c r="D29" s="69">
        <v>1300000</v>
      </c>
      <c r="E29" s="51">
        <f t="shared" si="0"/>
        <v>106.98268076923077</v>
      </c>
      <c r="F29" s="52">
        <v>8051961.129999999</v>
      </c>
      <c r="G29" s="53">
        <v>7800000</v>
      </c>
      <c r="H29" s="55">
        <f t="shared" si="1"/>
        <v>103.23027089743589</v>
      </c>
      <c r="I29" s="497"/>
    </row>
    <row r="30" spans="1:9" ht="21.75" customHeight="1">
      <c r="A30" s="41">
        <v>27</v>
      </c>
      <c r="B30" s="30" t="s">
        <v>18</v>
      </c>
      <c r="C30" s="70">
        <v>352940.94</v>
      </c>
      <c r="D30" s="69">
        <v>160000</v>
      </c>
      <c r="E30" s="51">
        <f t="shared" si="0"/>
        <v>220.5880875</v>
      </c>
      <c r="F30" s="52">
        <v>1702841.9</v>
      </c>
      <c r="G30" s="53">
        <v>1000000</v>
      </c>
      <c r="H30" s="55">
        <f t="shared" si="1"/>
        <v>170.28419</v>
      </c>
      <c r="I30" s="503"/>
    </row>
    <row r="31" spans="1:9" ht="20.25" customHeight="1">
      <c r="A31" s="41">
        <v>28</v>
      </c>
      <c r="B31" s="8" t="s">
        <v>37</v>
      </c>
      <c r="C31" s="70">
        <v>1538995.81</v>
      </c>
      <c r="D31" s="69">
        <v>900000</v>
      </c>
      <c r="E31" s="51">
        <f t="shared" si="0"/>
        <v>170.99953444444444</v>
      </c>
      <c r="F31" s="52">
        <v>6933282.8599999994</v>
      </c>
      <c r="G31" s="53">
        <v>5500000</v>
      </c>
      <c r="H31" s="54">
        <f t="shared" si="1"/>
        <v>126.05968836363637</v>
      </c>
      <c r="I31" s="497"/>
    </row>
    <row r="32" spans="1:9" ht="21.95" customHeight="1">
      <c r="A32" s="41">
        <v>29</v>
      </c>
      <c r="B32" s="29" t="s">
        <v>62</v>
      </c>
      <c r="C32" s="71">
        <v>675943.17</v>
      </c>
      <c r="D32" s="69">
        <v>550000</v>
      </c>
      <c r="E32" s="51">
        <f t="shared" si="0"/>
        <v>122.89875818181818</v>
      </c>
      <c r="F32" s="52">
        <v>4766394</v>
      </c>
      <c r="G32" s="53">
        <v>3300000</v>
      </c>
      <c r="H32" s="54">
        <f t="shared" si="1"/>
        <v>144.43618181818181</v>
      </c>
      <c r="I32" s="497"/>
    </row>
    <row r="33" spans="1:9" ht="21.95" customHeight="1">
      <c r="A33" s="46">
        <v>30</v>
      </c>
      <c r="B33" s="8" t="s">
        <v>38</v>
      </c>
      <c r="C33" s="70">
        <v>891063.30999999994</v>
      </c>
      <c r="D33" s="69">
        <v>400000</v>
      </c>
      <c r="E33" s="51">
        <f t="shared" si="0"/>
        <v>222.7658275</v>
      </c>
      <c r="F33" s="52">
        <v>4255566.3499999996</v>
      </c>
      <c r="G33" s="53">
        <v>2500000</v>
      </c>
      <c r="H33" s="55">
        <f t="shared" si="1"/>
        <v>170.22265399999998</v>
      </c>
      <c r="I33" s="497"/>
    </row>
    <row r="34" spans="1:9" ht="21.95" customHeight="1">
      <c r="A34" s="41">
        <v>31</v>
      </c>
      <c r="B34" s="8" t="s">
        <v>36</v>
      </c>
      <c r="C34" s="70">
        <v>2165701.04</v>
      </c>
      <c r="D34" s="69">
        <v>1600000</v>
      </c>
      <c r="E34" s="51">
        <f t="shared" si="0"/>
        <v>135.356315</v>
      </c>
      <c r="F34" s="52">
        <v>11266460.709999999</v>
      </c>
      <c r="G34" s="53">
        <v>9600000</v>
      </c>
      <c r="H34" s="54">
        <f t="shared" si="1"/>
        <v>117.35896572916667</v>
      </c>
      <c r="I34" s="498"/>
    </row>
    <row r="35" spans="1:9" ht="21.95" customHeight="1">
      <c r="A35" s="41">
        <v>32</v>
      </c>
      <c r="B35" s="31" t="s">
        <v>45</v>
      </c>
      <c r="C35" s="70">
        <v>1631903.7200000002</v>
      </c>
      <c r="D35" s="69">
        <v>1200000</v>
      </c>
      <c r="E35" s="51">
        <f t="shared" si="0"/>
        <v>135.99197666666669</v>
      </c>
      <c r="F35" s="52">
        <v>9217003.4800000004</v>
      </c>
      <c r="G35" s="53">
        <v>7400000</v>
      </c>
      <c r="H35" s="54">
        <f t="shared" si="1"/>
        <v>124.55410108108109</v>
      </c>
      <c r="I35" s="499" t="s">
        <v>69</v>
      </c>
    </row>
    <row r="36" spans="1:9" ht="21.95" customHeight="1">
      <c r="A36" s="41">
        <v>33</v>
      </c>
      <c r="B36" s="8" t="s">
        <v>39</v>
      </c>
      <c r="C36" s="70">
        <v>943560.08000000007</v>
      </c>
      <c r="D36" s="69">
        <v>600000</v>
      </c>
      <c r="E36" s="51">
        <f t="shared" si="0"/>
        <v>157.26001333333335</v>
      </c>
      <c r="F36" s="52">
        <v>5039764.21</v>
      </c>
      <c r="G36" s="53">
        <v>3800000</v>
      </c>
      <c r="H36" s="55">
        <f t="shared" si="1"/>
        <v>132.62537394736842</v>
      </c>
      <c r="I36" s="497"/>
    </row>
    <row r="37" spans="1:9" ht="18.75" customHeight="1">
      <c r="A37" s="46">
        <v>34</v>
      </c>
      <c r="B37" s="8" t="s">
        <v>40</v>
      </c>
      <c r="C37" s="70">
        <v>738210.04</v>
      </c>
      <c r="D37" s="69">
        <v>250000</v>
      </c>
      <c r="E37" s="51">
        <f t="shared" si="0"/>
        <v>295.28401600000001</v>
      </c>
      <c r="F37" s="52">
        <v>2120877.59</v>
      </c>
      <c r="G37" s="53">
        <v>1650000</v>
      </c>
      <c r="H37" s="54">
        <f t="shared" si="1"/>
        <v>128.53803575757576</v>
      </c>
      <c r="I37" s="497"/>
    </row>
    <row r="38" spans="1:9" ht="21.95" customHeight="1">
      <c r="A38" s="41">
        <v>35</v>
      </c>
      <c r="B38" s="30" t="s">
        <v>19</v>
      </c>
      <c r="C38" s="70">
        <v>634406.53999999992</v>
      </c>
      <c r="D38" s="69">
        <v>550000</v>
      </c>
      <c r="E38" s="51">
        <f t="shared" si="0"/>
        <v>115.34664363636362</v>
      </c>
      <c r="F38" s="52">
        <v>4539307.1099999994</v>
      </c>
      <c r="G38" s="53">
        <v>3600000</v>
      </c>
      <c r="H38" s="54">
        <f t="shared" si="1"/>
        <v>126.09186416666665</v>
      </c>
      <c r="I38" s="497"/>
    </row>
    <row r="39" spans="1:9" ht="21.95" customHeight="1">
      <c r="A39" s="41">
        <v>36</v>
      </c>
      <c r="B39" s="30" t="s">
        <v>20</v>
      </c>
      <c r="C39" s="70">
        <v>741208.84</v>
      </c>
      <c r="D39" s="69">
        <v>400000</v>
      </c>
      <c r="E39" s="51">
        <f t="shared" si="0"/>
        <v>185.30221</v>
      </c>
      <c r="F39" s="52">
        <v>3725122.8099999996</v>
      </c>
      <c r="G39" s="53">
        <v>2600000</v>
      </c>
      <c r="H39" s="54">
        <f t="shared" si="1"/>
        <v>143.27395423076922</v>
      </c>
      <c r="I39" s="497"/>
    </row>
    <row r="40" spans="1:9" ht="21.95" customHeight="1">
      <c r="A40" s="41">
        <v>37</v>
      </c>
      <c r="B40" s="8" t="s">
        <v>41</v>
      </c>
      <c r="C40" s="70">
        <v>1080813.6299999999</v>
      </c>
      <c r="D40" s="69">
        <v>750000</v>
      </c>
      <c r="E40" s="51">
        <f t="shared" si="0"/>
        <v>144.10848399999998</v>
      </c>
      <c r="F40" s="52">
        <v>8040441.7599999998</v>
      </c>
      <c r="G40" s="53">
        <v>4800000</v>
      </c>
      <c r="H40" s="54">
        <f t="shared" si="1"/>
        <v>167.50920333333335</v>
      </c>
      <c r="I40" s="497"/>
    </row>
    <row r="41" spans="1:9" ht="59.25" customHeight="1">
      <c r="A41" s="46">
        <v>38</v>
      </c>
      <c r="B41" s="8" t="s">
        <v>42</v>
      </c>
      <c r="C41" s="70">
        <v>818944.94000000006</v>
      </c>
      <c r="D41" s="69">
        <v>800000</v>
      </c>
      <c r="E41" s="51">
        <f t="shared" si="0"/>
        <v>102.3681175</v>
      </c>
      <c r="F41" s="52">
        <v>3326114.4799999995</v>
      </c>
      <c r="G41" s="53">
        <v>4800000</v>
      </c>
      <c r="H41" s="55">
        <f t="shared" si="1"/>
        <v>69.294051666666661</v>
      </c>
      <c r="I41" s="503" t="s">
        <v>506</v>
      </c>
    </row>
    <row r="42" spans="1:9" ht="24" customHeight="1">
      <c r="A42" s="41">
        <v>40</v>
      </c>
      <c r="B42" s="32" t="s">
        <v>67</v>
      </c>
      <c r="C42" s="72">
        <v>1560231.55</v>
      </c>
      <c r="D42" s="69">
        <v>400000</v>
      </c>
      <c r="E42" s="51">
        <f t="shared" si="0"/>
        <v>390.05788749999999</v>
      </c>
      <c r="F42" s="52">
        <v>3669426.9000000004</v>
      </c>
      <c r="G42" s="53">
        <v>2800000</v>
      </c>
      <c r="H42" s="54">
        <f t="shared" si="1"/>
        <v>131.05096071428574</v>
      </c>
      <c r="I42" s="503"/>
    </row>
    <row r="43" spans="1:9" ht="21" customHeight="1">
      <c r="A43" s="41">
        <v>41</v>
      </c>
      <c r="B43" s="20" t="s">
        <v>44</v>
      </c>
      <c r="C43" s="64">
        <v>1223479.19</v>
      </c>
      <c r="D43" s="69">
        <v>600000</v>
      </c>
      <c r="E43" s="51">
        <f t="shared" si="0"/>
        <v>203.91319833333333</v>
      </c>
      <c r="F43" s="52">
        <v>4867472.0599999987</v>
      </c>
      <c r="G43" s="53">
        <v>3600000</v>
      </c>
      <c r="H43" s="55">
        <f t="shared" si="1"/>
        <v>135.20755722222219</v>
      </c>
      <c r="I43" s="39"/>
    </row>
    <row r="44" spans="1:9" ht="21.75" customHeight="1">
      <c r="A44" s="23"/>
      <c r="B44" s="24" t="s">
        <v>47</v>
      </c>
      <c r="C44" s="49">
        <f>SUM(C4:C43)</f>
        <v>36748864.179999992</v>
      </c>
      <c r="D44" s="49">
        <f>SUM(D4:D43)</f>
        <v>25555000</v>
      </c>
      <c r="E44" s="51">
        <f t="shared" si="0"/>
        <v>143.80302946585792</v>
      </c>
      <c r="F44" s="48">
        <f>SUM(F4:F43)</f>
        <v>205898278.25</v>
      </c>
      <c r="G44" s="48">
        <f>SUM(G4:G43)</f>
        <v>157145000</v>
      </c>
      <c r="H44" s="55">
        <f t="shared" si="1"/>
        <v>131.02439037194947</v>
      </c>
      <c r="I44" s="548"/>
    </row>
    <row r="45" spans="1:9" ht="21.95" customHeight="1">
      <c r="A45" s="42"/>
      <c r="B45" s="34" t="s">
        <v>59</v>
      </c>
      <c r="C45" s="58"/>
      <c r="D45" s="58">
        <f>C44-D44</f>
        <v>11193864.179999992</v>
      </c>
      <c r="E45" s="59"/>
      <c r="F45" s="652"/>
      <c r="G45" s="652">
        <f>F44-G44</f>
        <v>48753278.25</v>
      </c>
      <c r="H45" s="652"/>
      <c r="I45" s="76"/>
    </row>
    <row r="46" spans="1:9" ht="21.95" customHeight="1">
      <c r="F46" s="61"/>
    </row>
  </sheetData>
  <mergeCells count="3">
    <mergeCell ref="B1:H1"/>
    <mergeCell ref="C2:E2"/>
    <mergeCell ref="F2:H2"/>
  </mergeCells>
  <pageMargins left="0" right="0" top="0.35433070866141736" bottom="0.74803149606299213" header="0.31496062992125984" footer="0.31496062992125984"/>
  <pageSetup paperSize="9" scale="7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46"/>
  <sheetViews>
    <sheetView topLeftCell="A25" workbookViewId="0">
      <selection activeCell="F47" sqref="F47"/>
    </sheetView>
  </sheetViews>
  <sheetFormatPr defaultRowHeight="21.95" customHeight="1"/>
  <cols>
    <col min="1" max="1" width="4.85546875" style="45" customWidth="1"/>
    <col min="2" max="2" width="17" customWidth="1"/>
    <col min="3" max="3" width="13.28515625" style="61" customWidth="1"/>
    <col min="4" max="4" width="13.5703125" style="62" customWidth="1"/>
    <col min="5" max="5" width="11.140625" style="62" customWidth="1"/>
    <col min="6" max="6" width="15.140625" style="62" customWidth="1"/>
    <col min="7" max="7" width="14.140625" style="62" customWidth="1"/>
    <col min="8" max="8" width="10.28515625" style="62" customWidth="1"/>
    <col min="9" max="9" width="14.7109375" style="65" customWidth="1"/>
    <col min="10" max="10" width="14.5703125" style="62" customWidth="1"/>
    <col min="11" max="11" width="12.5703125" style="62" customWidth="1"/>
    <col min="12" max="12" width="83.42578125" style="4" customWidth="1"/>
    <col min="13" max="13" width="10.5703125" customWidth="1"/>
    <col min="14" max="14" width="9" customWidth="1"/>
    <col min="15" max="15" width="8.5703125" customWidth="1"/>
  </cols>
  <sheetData>
    <row r="1" spans="1:12" ht="29.25" customHeight="1">
      <c r="A1" s="43"/>
      <c r="B1" s="899" t="s">
        <v>531</v>
      </c>
      <c r="C1" s="899"/>
      <c r="D1" s="899"/>
      <c r="E1" s="899"/>
      <c r="F1" s="899"/>
      <c r="G1" s="899"/>
      <c r="H1" s="899"/>
      <c r="I1" s="899"/>
      <c r="J1" s="899"/>
      <c r="K1" s="899"/>
    </row>
    <row r="2" spans="1:12" ht="19.5" customHeight="1">
      <c r="A2" s="44"/>
      <c r="B2" s="36"/>
      <c r="C2" s="900" t="s">
        <v>6</v>
      </c>
      <c r="D2" s="900"/>
      <c r="E2" s="901"/>
      <c r="F2" s="907" t="s">
        <v>57</v>
      </c>
      <c r="G2" s="907"/>
      <c r="H2" s="908"/>
      <c r="I2" s="902" t="s">
        <v>532</v>
      </c>
      <c r="J2" s="902"/>
      <c r="K2" s="902"/>
      <c r="L2" s="78" t="s">
        <v>65</v>
      </c>
    </row>
    <row r="3" spans="1:12" ht="21.95" customHeight="1">
      <c r="B3" s="35" t="s">
        <v>0</v>
      </c>
      <c r="C3" s="74" t="s">
        <v>82</v>
      </c>
      <c r="D3" s="73" t="s">
        <v>81</v>
      </c>
      <c r="E3" s="66" t="s">
        <v>58</v>
      </c>
      <c r="F3" s="700" t="s">
        <v>82</v>
      </c>
      <c r="G3" s="701" t="s">
        <v>81</v>
      </c>
      <c r="H3" s="697" t="s">
        <v>58</v>
      </c>
      <c r="I3" s="50" t="s">
        <v>82</v>
      </c>
      <c r="J3" s="50" t="s">
        <v>81</v>
      </c>
      <c r="K3" s="67" t="s">
        <v>58</v>
      </c>
      <c r="L3" s="40"/>
    </row>
    <row r="4" spans="1:12" ht="21.95" customHeight="1">
      <c r="A4" s="41">
        <v>1</v>
      </c>
      <c r="B4" s="27" t="s">
        <v>21</v>
      </c>
      <c r="C4" s="68">
        <v>329298.56</v>
      </c>
      <c r="D4" s="69">
        <v>320000</v>
      </c>
      <c r="E4" s="51">
        <f>C4*100/D4</f>
        <v>102.9058</v>
      </c>
      <c r="F4" s="702">
        <v>1286780.79</v>
      </c>
      <c r="G4" s="702">
        <v>980000</v>
      </c>
      <c r="H4" s="698">
        <f>F4*100/G4</f>
        <v>131.30416224489795</v>
      </c>
      <c r="I4" s="52">
        <v>2454764.02</v>
      </c>
      <c r="J4" s="53">
        <v>1940000</v>
      </c>
      <c r="K4" s="54">
        <f>I4*100/J4</f>
        <v>126.53422783505155</v>
      </c>
      <c r="L4" s="497"/>
    </row>
    <row r="5" spans="1:12" ht="21.95" customHeight="1">
      <c r="A5" s="46">
        <v>2</v>
      </c>
      <c r="B5" s="38" t="s">
        <v>22</v>
      </c>
      <c r="C5" s="68">
        <v>734438.37</v>
      </c>
      <c r="D5" s="69">
        <v>725000</v>
      </c>
      <c r="E5" s="51">
        <f t="shared" ref="E5:E44" si="0">C5*100/D5</f>
        <v>101.30184413793103</v>
      </c>
      <c r="F5" s="702">
        <v>2948635.6</v>
      </c>
      <c r="G5" s="702">
        <v>2175000</v>
      </c>
      <c r="H5" s="698">
        <f t="shared" ref="H5:H44" si="1">F5*100/G5</f>
        <v>135.56945287356322</v>
      </c>
      <c r="I5" s="52">
        <v>5667799.9800000004</v>
      </c>
      <c r="J5" s="53">
        <v>4225000</v>
      </c>
      <c r="K5" s="55">
        <f t="shared" ref="K5:K44" si="2">I5*100/J5</f>
        <v>134.14911195266274</v>
      </c>
      <c r="L5" s="497"/>
    </row>
    <row r="6" spans="1:12" ht="21.95" customHeight="1">
      <c r="A6" s="41">
        <v>3</v>
      </c>
      <c r="B6" s="27" t="s">
        <v>23</v>
      </c>
      <c r="C6" s="68">
        <v>827644.51</v>
      </c>
      <c r="D6" s="69">
        <v>660000</v>
      </c>
      <c r="E6" s="51">
        <f t="shared" si="0"/>
        <v>125.40068333333333</v>
      </c>
      <c r="F6" s="702">
        <v>2201669.0300000003</v>
      </c>
      <c r="G6" s="702">
        <v>2000000</v>
      </c>
      <c r="H6" s="698">
        <f t="shared" si="1"/>
        <v>110.08345150000001</v>
      </c>
      <c r="I6" s="52">
        <v>4555219.08</v>
      </c>
      <c r="J6" s="53">
        <v>3900000</v>
      </c>
      <c r="K6" s="55">
        <f t="shared" si="2"/>
        <v>116.80048923076923</v>
      </c>
      <c r="L6" s="497"/>
    </row>
    <row r="7" spans="1:12" ht="21.75" customHeight="1">
      <c r="A7" s="41">
        <v>4</v>
      </c>
      <c r="B7" s="27" t="s">
        <v>24</v>
      </c>
      <c r="C7" s="68">
        <v>300945.65000000002</v>
      </c>
      <c r="D7" s="69">
        <v>290000</v>
      </c>
      <c r="E7" s="51">
        <f t="shared" si="0"/>
        <v>103.77436206896553</v>
      </c>
      <c r="F7" s="702">
        <v>1184986.24</v>
      </c>
      <c r="G7" s="702">
        <v>870000</v>
      </c>
      <c r="H7" s="698">
        <f t="shared" si="1"/>
        <v>136.20531494252873</v>
      </c>
      <c r="I7" s="52">
        <v>1889216.3399999999</v>
      </c>
      <c r="J7" s="53">
        <v>1690000</v>
      </c>
      <c r="K7" s="55">
        <f t="shared" si="2"/>
        <v>111.78794911242603</v>
      </c>
      <c r="L7" s="497"/>
    </row>
    <row r="8" spans="1:12" ht="17.25" customHeight="1">
      <c r="A8" s="41">
        <v>5</v>
      </c>
      <c r="B8" s="27" t="s">
        <v>25</v>
      </c>
      <c r="C8" s="68">
        <v>1093825.1000000001</v>
      </c>
      <c r="D8" s="69">
        <v>840000</v>
      </c>
      <c r="E8" s="51">
        <f t="shared" si="0"/>
        <v>130.21727380952382</v>
      </c>
      <c r="F8" s="702">
        <v>2728572.83</v>
      </c>
      <c r="G8" s="702">
        <v>2500000</v>
      </c>
      <c r="H8" s="698">
        <f t="shared" si="1"/>
        <v>109.1429132</v>
      </c>
      <c r="I8" s="52">
        <v>3913427.14</v>
      </c>
      <c r="J8" s="53">
        <v>4850000</v>
      </c>
      <c r="K8" s="550">
        <f t="shared" si="2"/>
        <v>80.689219381443294</v>
      </c>
      <c r="L8" s="498"/>
    </row>
    <row r="9" spans="1:12" ht="21.95" customHeight="1">
      <c r="A9" s="46">
        <v>6</v>
      </c>
      <c r="B9" s="27" t="s">
        <v>10</v>
      </c>
      <c r="C9" s="68">
        <v>1597367.9000000001</v>
      </c>
      <c r="D9" s="69">
        <v>1000000</v>
      </c>
      <c r="E9" s="51">
        <f t="shared" si="0"/>
        <v>159.73679000000001</v>
      </c>
      <c r="F9" s="702">
        <v>7069022.8300000001</v>
      </c>
      <c r="G9" s="702">
        <v>3200000</v>
      </c>
      <c r="H9" s="698">
        <f t="shared" si="1"/>
        <v>220.9069634375</v>
      </c>
      <c r="I9" s="52">
        <v>10588514.4</v>
      </c>
      <c r="J9" s="53">
        <v>6200000</v>
      </c>
      <c r="K9" s="55">
        <f t="shared" si="2"/>
        <v>170.78249032258066</v>
      </c>
      <c r="L9" s="497"/>
    </row>
    <row r="10" spans="1:12" ht="21.95" customHeight="1">
      <c r="A10" s="41">
        <v>7</v>
      </c>
      <c r="B10" s="27" t="s">
        <v>11</v>
      </c>
      <c r="C10" s="68">
        <v>2480171.5500000003</v>
      </c>
      <c r="D10" s="69">
        <v>1750000</v>
      </c>
      <c r="E10" s="51">
        <f t="shared" si="0"/>
        <v>141.72408857142858</v>
      </c>
      <c r="F10" s="702">
        <v>6821753.790000001</v>
      </c>
      <c r="G10" s="702">
        <v>5250000</v>
      </c>
      <c r="H10" s="698">
        <f t="shared" si="1"/>
        <v>129.93816742857146</v>
      </c>
      <c r="I10" s="52">
        <v>14186728.000000002</v>
      </c>
      <c r="J10" s="53">
        <v>10080000</v>
      </c>
      <c r="K10" s="55">
        <f t="shared" si="2"/>
        <v>140.74134920634924</v>
      </c>
      <c r="L10" s="497"/>
    </row>
    <row r="11" spans="1:12" ht="21.95" customHeight="1">
      <c r="A11" s="41">
        <v>8</v>
      </c>
      <c r="B11" s="27" t="s">
        <v>12</v>
      </c>
      <c r="C11" s="68">
        <v>788467.2699999999</v>
      </c>
      <c r="D11" s="69">
        <v>700000</v>
      </c>
      <c r="E11" s="51">
        <f t="shared" si="0"/>
        <v>112.63818142857141</v>
      </c>
      <c r="F11" s="702">
        <v>2673637.77</v>
      </c>
      <c r="G11" s="702">
        <v>2200000</v>
      </c>
      <c r="H11" s="698">
        <f t="shared" si="1"/>
        <v>121.52898954545455</v>
      </c>
      <c r="I11" s="52">
        <v>7342682.2699999996</v>
      </c>
      <c r="J11" s="53">
        <v>4400000</v>
      </c>
      <c r="K11" s="55">
        <f t="shared" si="2"/>
        <v>166.8791425</v>
      </c>
      <c r="L11" s="497"/>
    </row>
    <row r="12" spans="1:12" ht="20.25" customHeight="1">
      <c r="A12" s="41">
        <v>9</v>
      </c>
      <c r="B12" s="27" t="s">
        <v>26</v>
      </c>
      <c r="C12" s="68">
        <v>553693.0199999999</v>
      </c>
      <c r="D12" s="69">
        <v>260000</v>
      </c>
      <c r="E12" s="51">
        <f t="shared" si="0"/>
        <v>212.95885384615383</v>
      </c>
      <c r="F12" s="702">
        <v>1391919.56</v>
      </c>
      <c r="G12" s="702">
        <v>850000</v>
      </c>
      <c r="H12" s="698">
        <f t="shared" si="1"/>
        <v>163.75524235294117</v>
      </c>
      <c r="I12" s="56">
        <v>2331017.35</v>
      </c>
      <c r="J12" s="56">
        <v>1680000</v>
      </c>
      <c r="K12" s="55">
        <f t="shared" si="2"/>
        <v>138.75103273809523</v>
      </c>
      <c r="L12" s="497"/>
    </row>
    <row r="13" spans="1:12" ht="21.95" customHeight="1">
      <c r="A13" s="46">
        <v>10</v>
      </c>
      <c r="B13" s="27" t="s">
        <v>27</v>
      </c>
      <c r="C13" s="68">
        <v>33482.79</v>
      </c>
      <c r="D13" s="69">
        <v>150000</v>
      </c>
      <c r="E13" s="549">
        <f t="shared" si="0"/>
        <v>22.321860000000001</v>
      </c>
      <c r="F13" s="702">
        <v>1145260.0900000001</v>
      </c>
      <c r="G13" s="702">
        <v>500000</v>
      </c>
      <c r="H13" s="698">
        <f t="shared" si="1"/>
        <v>229.05201800000003</v>
      </c>
      <c r="I13" s="56">
        <v>1651023.29</v>
      </c>
      <c r="J13" s="56">
        <v>1000000</v>
      </c>
      <c r="K13" s="55">
        <f t="shared" si="2"/>
        <v>165.102329</v>
      </c>
      <c r="L13" s="497"/>
    </row>
    <row r="14" spans="1:12" ht="21.95" customHeight="1">
      <c r="A14" s="41">
        <v>11</v>
      </c>
      <c r="B14" s="27" t="s">
        <v>13</v>
      </c>
      <c r="C14" s="68">
        <v>634491.21</v>
      </c>
      <c r="D14" s="69">
        <v>500000</v>
      </c>
      <c r="E14" s="51">
        <f t="shared" si="0"/>
        <v>126.898242</v>
      </c>
      <c r="F14" s="702">
        <v>1995375.13</v>
      </c>
      <c r="G14" s="702">
        <v>1650000</v>
      </c>
      <c r="H14" s="698">
        <f t="shared" si="1"/>
        <v>120.93182606060606</v>
      </c>
      <c r="I14" s="52">
        <v>4196420.3</v>
      </c>
      <c r="J14" s="53">
        <v>3150000</v>
      </c>
      <c r="K14" s="55">
        <f t="shared" si="2"/>
        <v>133.21969206349206</v>
      </c>
      <c r="L14" s="503"/>
    </row>
    <row r="15" spans="1:12" ht="66" customHeight="1">
      <c r="A15" s="41">
        <v>12</v>
      </c>
      <c r="B15" s="27" t="s">
        <v>28</v>
      </c>
      <c r="C15" s="68">
        <v>79249.91</v>
      </c>
      <c r="D15" s="69">
        <v>270000</v>
      </c>
      <c r="E15" s="549">
        <f t="shared" si="0"/>
        <v>29.351818518518517</v>
      </c>
      <c r="F15" s="702">
        <v>252024.95</v>
      </c>
      <c r="G15" s="702">
        <v>830000</v>
      </c>
      <c r="H15" s="550">
        <f t="shared" si="1"/>
        <v>30.364451807228917</v>
      </c>
      <c r="I15" s="56">
        <v>1193503.3900000001</v>
      </c>
      <c r="J15" s="56">
        <v>1630000</v>
      </c>
      <c r="K15" s="550">
        <f t="shared" si="2"/>
        <v>73.221066871165647</v>
      </c>
      <c r="L15" s="503" t="s">
        <v>503</v>
      </c>
    </row>
    <row r="16" spans="1:12" ht="21.95" customHeight="1">
      <c r="A16" s="41">
        <v>13</v>
      </c>
      <c r="B16" s="38" t="s">
        <v>29</v>
      </c>
      <c r="C16" s="68">
        <v>776447.56</v>
      </c>
      <c r="D16" s="69">
        <v>500000</v>
      </c>
      <c r="E16" s="51">
        <f t="shared" si="0"/>
        <v>155.289512</v>
      </c>
      <c r="F16" s="702">
        <v>2523222.1900000004</v>
      </c>
      <c r="G16" s="702">
        <v>1500000</v>
      </c>
      <c r="H16" s="698">
        <f t="shared" si="1"/>
        <v>168.21481266666669</v>
      </c>
      <c r="I16" s="52">
        <v>3935315.22</v>
      </c>
      <c r="J16" s="53">
        <v>3000000</v>
      </c>
      <c r="K16" s="55">
        <f t="shared" si="2"/>
        <v>131.17717400000001</v>
      </c>
      <c r="L16" s="497"/>
    </row>
    <row r="17" spans="1:12" ht="20.25" customHeight="1">
      <c r="A17" s="46">
        <v>14</v>
      </c>
      <c r="B17" s="27" t="s">
        <v>30</v>
      </c>
      <c r="C17" s="68">
        <v>836485.96000000008</v>
      </c>
      <c r="D17" s="69">
        <v>800000</v>
      </c>
      <c r="E17" s="51">
        <f t="shared" si="0"/>
        <v>104.56074500000003</v>
      </c>
      <c r="F17" s="702">
        <v>2658911.9300000002</v>
      </c>
      <c r="G17" s="702">
        <v>2500000</v>
      </c>
      <c r="H17" s="698">
        <f t="shared" si="1"/>
        <v>106.35647720000001</v>
      </c>
      <c r="I17" s="52">
        <v>6807964.2800000003</v>
      </c>
      <c r="J17" s="53">
        <v>5000000</v>
      </c>
      <c r="K17" s="55">
        <f t="shared" si="2"/>
        <v>136.1592856</v>
      </c>
      <c r="L17" s="497"/>
    </row>
    <row r="18" spans="1:12" ht="18.75" customHeight="1">
      <c r="A18" s="41">
        <v>15</v>
      </c>
      <c r="B18" s="27" t="s">
        <v>14</v>
      </c>
      <c r="C18" s="68">
        <v>557887.26</v>
      </c>
      <c r="D18" s="69">
        <v>800000</v>
      </c>
      <c r="E18" s="549">
        <f t="shared" si="0"/>
        <v>69.735907499999996</v>
      </c>
      <c r="F18" s="702">
        <v>3094233.8899999997</v>
      </c>
      <c r="G18" s="702">
        <v>2400000</v>
      </c>
      <c r="H18" s="698">
        <f t="shared" si="1"/>
        <v>128.9264120833333</v>
      </c>
      <c r="I18" s="56">
        <v>8474459.5999999996</v>
      </c>
      <c r="J18" s="56">
        <v>4600000</v>
      </c>
      <c r="K18" s="57">
        <f t="shared" si="2"/>
        <v>184.22738260869565</v>
      </c>
      <c r="L18" s="497"/>
    </row>
    <row r="19" spans="1:12" ht="19.5" customHeight="1">
      <c r="A19" s="41">
        <v>16</v>
      </c>
      <c r="B19" s="27" t="s">
        <v>31</v>
      </c>
      <c r="C19" s="68">
        <v>1294874.32</v>
      </c>
      <c r="D19" s="69">
        <v>500000</v>
      </c>
      <c r="E19" s="51">
        <f t="shared" si="0"/>
        <v>258.97486400000003</v>
      </c>
      <c r="F19" s="702">
        <v>3191817.79</v>
      </c>
      <c r="G19" s="702">
        <v>1600000</v>
      </c>
      <c r="H19" s="698">
        <f t="shared" si="1"/>
        <v>199.488611875</v>
      </c>
      <c r="I19" s="52">
        <v>4991159.09</v>
      </c>
      <c r="J19" s="53">
        <v>3100000</v>
      </c>
      <c r="K19" s="54">
        <f t="shared" si="2"/>
        <v>161.00513193548386</v>
      </c>
      <c r="L19" s="497"/>
    </row>
    <row r="20" spans="1:12" ht="21.95" customHeight="1">
      <c r="A20" s="41">
        <v>17</v>
      </c>
      <c r="B20" s="28" t="s">
        <v>46</v>
      </c>
      <c r="C20" s="68">
        <v>51142.68</v>
      </c>
      <c r="D20" s="69">
        <v>50000</v>
      </c>
      <c r="E20" s="51">
        <f t="shared" si="0"/>
        <v>102.28536</v>
      </c>
      <c r="F20" s="702">
        <v>154994.78</v>
      </c>
      <c r="G20" s="702">
        <v>150000</v>
      </c>
      <c r="H20" s="698">
        <f t="shared" si="1"/>
        <v>103.32985333333333</v>
      </c>
      <c r="I20" s="52">
        <v>305577.93000000005</v>
      </c>
      <c r="J20" s="53">
        <v>300000</v>
      </c>
      <c r="K20" s="55">
        <f t="shared" si="2"/>
        <v>101.85931000000001</v>
      </c>
      <c r="L20" s="146"/>
    </row>
    <row r="21" spans="1:12" ht="21.95" customHeight="1">
      <c r="A21" s="46">
        <v>18</v>
      </c>
      <c r="B21" s="38" t="s">
        <v>32</v>
      </c>
      <c r="C21" s="68">
        <v>425305.55</v>
      </c>
      <c r="D21" s="69">
        <v>300000</v>
      </c>
      <c r="E21" s="51">
        <f t="shared" si="0"/>
        <v>141.76851666666667</v>
      </c>
      <c r="F21" s="702">
        <v>1420812</v>
      </c>
      <c r="G21" s="702">
        <v>950000</v>
      </c>
      <c r="H21" s="698">
        <f t="shared" si="1"/>
        <v>149.55915789473684</v>
      </c>
      <c r="I21" s="52">
        <v>2769180.3099999996</v>
      </c>
      <c r="J21" s="53">
        <v>1900000</v>
      </c>
      <c r="K21" s="54">
        <f t="shared" si="2"/>
        <v>145.74633210526312</v>
      </c>
      <c r="L21" s="575"/>
    </row>
    <row r="22" spans="1:12" ht="21.95" customHeight="1">
      <c r="A22" s="41">
        <v>19</v>
      </c>
      <c r="B22" s="8" t="s">
        <v>16</v>
      </c>
      <c r="C22" s="70">
        <v>2382079.5699999998</v>
      </c>
      <c r="D22" s="69">
        <v>1200000</v>
      </c>
      <c r="E22" s="51">
        <f t="shared" si="0"/>
        <v>198.5066308333333</v>
      </c>
      <c r="F22" s="702">
        <v>7128667.25</v>
      </c>
      <c r="G22" s="702">
        <v>3800000</v>
      </c>
      <c r="H22" s="698">
        <f t="shared" si="1"/>
        <v>187.59650657894736</v>
      </c>
      <c r="I22" s="52">
        <v>10796932.189999999</v>
      </c>
      <c r="J22" s="53">
        <v>7500000</v>
      </c>
      <c r="K22" s="55">
        <f t="shared" si="2"/>
        <v>143.95909586666667</v>
      </c>
      <c r="L22" s="497"/>
    </row>
    <row r="23" spans="1:12" ht="56.25" customHeight="1">
      <c r="A23" s="41">
        <v>20</v>
      </c>
      <c r="B23" s="8" t="s">
        <v>15</v>
      </c>
      <c r="C23" s="70">
        <v>626184.4800000001</v>
      </c>
      <c r="D23" s="69">
        <v>500000</v>
      </c>
      <c r="E23" s="51">
        <f t="shared" si="0"/>
        <v>125.23689600000002</v>
      </c>
      <c r="F23" s="702">
        <v>1964445.5300000003</v>
      </c>
      <c r="G23" s="702">
        <v>1800000</v>
      </c>
      <c r="H23" s="698">
        <f t="shared" si="1"/>
        <v>109.13586277777779</v>
      </c>
      <c r="I23" s="52">
        <v>3184252.98</v>
      </c>
      <c r="J23" s="53">
        <v>3600000</v>
      </c>
      <c r="K23" s="550">
        <f t="shared" si="2"/>
        <v>88.451471666666663</v>
      </c>
      <c r="L23" s="497" t="s">
        <v>504</v>
      </c>
    </row>
    <row r="24" spans="1:12" ht="22.5" customHeight="1">
      <c r="A24" s="41">
        <v>21</v>
      </c>
      <c r="B24" s="8" t="s">
        <v>33</v>
      </c>
      <c r="C24" s="70">
        <v>490905.10000000003</v>
      </c>
      <c r="D24" s="69">
        <v>400000</v>
      </c>
      <c r="E24" s="51">
        <f t="shared" si="0"/>
        <v>122.726275</v>
      </c>
      <c r="F24" s="702">
        <v>1422254.92</v>
      </c>
      <c r="G24" s="702">
        <v>1200000</v>
      </c>
      <c r="H24" s="698">
        <f t="shared" si="1"/>
        <v>118.52124333333333</v>
      </c>
      <c r="I24" s="52">
        <v>1908883.3900000001</v>
      </c>
      <c r="J24" s="53">
        <v>2100000</v>
      </c>
      <c r="K24" s="54">
        <f t="shared" si="2"/>
        <v>90.899209047619053</v>
      </c>
      <c r="L24" s="497"/>
    </row>
    <row r="25" spans="1:12" ht="31.5" customHeight="1">
      <c r="A25" s="46">
        <v>22</v>
      </c>
      <c r="B25" s="8" t="s">
        <v>34</v>
      </c>
      <c r="C25" s="70">
        <v>234368.59</v>
      </c>
      <c r="D25" s="69">
        <v>280000</v>
      </c>
      <c r="E25" s="549">
        <f t="shared" si="0"/>
        <v>83.703067857142855</v>
      </c>
      <c r="F25" s="702">
        <v>756494.08</v>
      </c>
      <c r="G25" s="702">
        <v>900000</v>
      </c>
      <c r="H25" s="550">
        <f t="shared" si="1"/>
        <v>84.054897777777782</v>
      </c>
      <c r="I25" s="52">
        <v>1321134.9900000002</v>
      </c>
      <c r="J25" s="53">
        <v>1750000</v>
      </c>
      <c r="K25" s="550">
        <f t="shared" si="2"/>
        <v>75.493428000000023</v>
      </c>
      <c r="L25" s="497" t="s">
        <v>505</v>
      </c>
    </row>
    <row r="26" spans="1:12" ht="21.95" customHeight="1">
      <c r="A26" s="41">
        <v>23</v>
      </c>
      <c r="B26" s="8" t="s">
        <v>17</v>
      </c>
      <c r="C26" s="70">
        <v>721984.33</v>
      </c>
      <c r="D26" s="69">
        <v>700000</v>
      </c>
      <c r="E26" s="51">
        <f t="shared" si="0"/>
        <v>103.14061857142858</v>
      </c>
      <c r="F26" s="702">
        <v>2426739.44</v>
      </c>
      <c r="G26" s="702">
        <v>2300000</v>
      </c>
      <c r="H26" s="698">
        <f t="shared" si="1"/>
        <v>105.51041043478261</v>
      </c>
      <c r="I26" s="52">
        <v>5344733.6100000003</v>
      </c>
      <c r="J26" s="53">
        <v>4600000</v>
      </c>
      <c r="K26" s="54">
        <f t="shared" si="2"/>
        <v>116.18986108695654</v>
      </c>
      <c r="L26" s="497"/>
    </row>
    <row r="27" spans="1:12" ht="21.95" customHeight="1">
      <c r="A27" s="41">
        <v>24</v>
      </c>
      <c r="B27" s="29" t="s">
        <v>60</v>
      </c>
      <c r="C27" s="71">
        <v>670427.92000000004</v>
      </c>
      <c r="D27" s="69">
        <v>400000</v>
      </c>
      <c r="E27" s="51">
        <f t="shared" si="0"/>
        <v>167.60698000000002</v>
      </c>
      <c r="F27" s="702">
        <v>2920856.3899999997</v>
      </c>
      <c r="G27" s="702">
        <v>1400000</v>
      </c>
      <c r="H27" s="698">
        <f t="shared" si="1"/>
        <v>208.63259928571424</v>
      </c>
      <c r="I27" s="52">
        <v>5034317.120000001</v>
      </c>
      <c r="J27" s="53">
        <v>2800000</v>
      </c>
      <c r="K27" s="54">
        <f t="shared" si="2"/>
        <v>179.79704000000004</v>
      </c>
      <c r="L27" s="575"/>
    </row>
    <row r="28" spans="1:12" ht="21.95" customHeight="1">
      <c r="A28" s="41">
        <v>25</v>
      </c>
      <c r="B28" s="29" t="s">
        <v>61</v>
      </c>
      <c r="C28" s="71">
        <v>1839517.37</v>
      </c>
      <c r="D28" s="69">
        <v>1200000</v>
      </c>
      <c r="E28" s="51">
        <f t="shared" si="0"/>
        <v>153.29311416666667</v>
      </c>
      <c r="F28" s="702">
        <v>5307953.91</v>
      </c>
      <c r="G28" s="702">
        <v>3700000</v>
      </c>
      <c r="H28" s="698">
        <f t="shared" si="1"/>
        <v>143.45821378378378</v>
      </c>
      <c r="I28" s="52">
        <v>9532014.6300000027</v>
      </c>
      <c r="J28" s="53">
        <v>7400000</v>
      </c>
      <c r="K28" s="55">
        <f t="shared" si="2"/>
        <v>128.81100851351354</v>
      </c>
      <c r="L28" s="146"/>
    </row>
    <row r="29" spans="1:12" ht="21.95" customHeight="1">
      <c r="A29" s="46">
        <v>26</v>
      </c>
      <c r="B29" s="8" t="s">
        <v>35</v>
      </c>
      <c r="C29" s="70">
        <v>1390774.85</v>
      </c>
      <c r="D29" s="69">
        <v>1300000</v>
      </c>
      <c r="E29" s="51">
        <f t="shared" si="0"/>
        <v>106.98268076923077</v>
      </c>
      <c r="F29" s="702">
        <v>3983710.9200000004</v>
      </c>
      <c r="G29" s="702">
        <v>3900000</v>
      </c>
      <c r="H29" s="698">
        <f t="shared" si="1"/>
        <v>102.14643384615385</v>
      </c>
      <c r="I29" s="52">
        <v>8051961.129999999</v>
      </c>
      <c r="J29" s="53">
        <v>7800000</v>
      </c>
      <c r="K29" s="55">
        <f t="shared" si="2"/>
        <v>103.23027089743589</v>
      </c>
      <c r="L29" s="497"/>
    </row>
    <row r="30" spans="1:12" ht="21.75" customHeight="1">
      <c r="A30" s="41">
        <v>27</v>
      </c>
      <c r="B30" s="30" t="s">
        <v>18</v>
      </c>
      <c r="C30" s="70">
        <v>352940.94</v>
      </c>
      <c r="D30" s="69">
        <v>160000</v>
      </c>
      <c r="E30" s="51">
        <f t="shared" si="0"/>
        <v>220.5880875</v>
      </c>
      <c r="F30" s="702">
        <v>1013630.52</v>
      </c>
      <c r="G30" s="702">
        <v>500000</v>
      </c>
      <c r="H30" s="698">
        <f t="shared" si="1"/>
        <v>202.72610399999999</v>
      </c>
      <c r="I30" s="52">
        <v>1702841.9</v>
      </c>
      <c r="J30" s="53">
        <v>1000000</v>
      </c>
      <c r="K30" s="55">
        <f t="shared" si="2"/>
        <v>170.28419</v>
      </c>
      <c r="L30" s="503"/>
    </row>
    <row r="31" spans="1:12" ht="20.25" customHeight="1">
      <c r="A31" s="41">
        <v>28</v>
      </c>
      <c r="B31" s="8" t="s">
        <v>37</v>
      </c>
      <c r="C31" s="70">
        <v>1538995.81</v>
      </c>
      <c r="D31" s="69">
        <v>900000</v>
      </c>
      <c r="E31" s="51">
        <f t="shared" si="0"/>
        <v>170.99953444444444</v>
      </c>
      <c r="F31" s="702">
        <v>4472459.0599999996</v>
      </c>
      <c r="G31" s="702">
        <v>2800000</v>
      </c>
      <c r="H31" s="698">
        <f t="shared" si="1"/>
        <v>159.73068071428568</v>
      </c>
      <c r="I31" s="52">
        <v>6933282.8599999994</v>
      </c>
      <c r="J31" s="53">
        <v>5500000</v>
      </c>
      <c r="K31" s="54">
        <f t="shared" si="2"/>
        <v>126.05968836363637</v>
      </c>
      <c r="L31" s="497"/>
    </row>
    <row r="32" spans="1:12" ht="21.95" customHeight="1">
      <c r="A32" s="41">
        <v>29</v>
      </c>
      <c r="B32" s="29" t="s">
        <v>62</v>
      </c>
      <c r="C32" s="71">
        <v>675943.17</v>
      </c>
      <c r="D32" s="69">
        <v>550000</v>
      </c>
      <c r="E32" s="51">
        <f t="shared" si="0"/>
        <v>122.89875818181818</v>
      </c>
      <c r="F32" s="702">
        <v>2425967.1800000002</v>
      </c>
      <c r="G32" s="702">
        <v>1700000</v>
      </c>
      <c r="H32" s="698">
        <f t="shared" si="1"/>
        <v>142.70395176470589</v>
      </c>
      <c r="I32" s="52">
        <v>4766394</v>
      </c>
      <c r="J32" s="53">
        <v>3300000</v>
      </c>
      <c r="K32" s="54">
        <f t="shared" si="2"/>
        <v>144.43618181818181</v>
      </c>
      <c r="L32" s="497"/>
    </row>
    <row r="33" spans="1:12" ht="21.95" customHeight="1">
      <c r="A33" s="46">
        <v>30</v>
      </c>
      <c r="B33" s="8" t="s">
        <v>38</v>
      </c>
      <c r="C33" s="70">
        <v>891063.30999999994</v>
      </c>
      <c r="D33" s="69">
        <v>400000</v>
      </c>
      <c r="E33" s="51">
        <f t="shared" si="0"/>
        <v>222.7658275</v>
      </c>
      <c r="F33" s="702">
        <v>2521071.83</v>
      </c>
      <c r="G33" s="702">
        <v>1300000</v>
      </c>
      <c r="H33" s="698">
        <f t="shared" si="1"/>
        <v>193.9286023076923</v>
      </c>
      <c r="I33" s="52">
        <v>4255566.3499999996</v>
      </c>
      <c r="J33" s="53">
        <v>2500000</v>
      </c>
      <c r="K33" s="55">
        <f t="shared" si="2"/>
        <v>170.22265399999998</v>
      </c>
      <c r="L33" s="497"/>
    </row>
    <row r="34" spans="1:12" ht="21.95" customHeight="1">
      <c r="A34" s="41">
        <v>31</v>
      </c>
      <c r="B34" s="8" t="s">
        <v>36</v>
      </c>
      <c r="C34" s="70">
        <v>2165701.04</v>
      </c>
      <c r="D34" s="69">
        <v>1600000</v>
      </c>
      <c r="E34" s="51">
        <f t="shared" si="0"/>
        <v>135.356315</v>
      </c>
      <c r="F34" s="702">
        <v>6093631.21</v>
      </c>
      <c r="G34" s="702">
        <v>4800000</v>
      </c>
      <c r="H34" s="698">
        <f t="shared" si="1"/>
        <v>126.95065020833333</v>
      </c>
      <c r="I34" s="52">
        <v>11266460.709999999</v>
      </c>
      <c r="J34" s="53">
        <v>9600000</v>
      </c>
      <c r="K34" s="54">
        <f t="shared" si="2"/>
        <v>117.35896572916667</v>
      </c>
      <c r="L34" s="498"/>
    </row>
    <row r="35" spans="1:12" ht="21.95" customHeight="1">
      <c r="A35" s="41">
        <v>32</v>
      </c>
      <c r="B35" s="31" t="s">
        <v>45</v>
      </c>
      <c r="C35" s="70">
        <v>1631903.7200000002</v>
      </c>
      <c r="D35" s="69">
        <v>1200000</v>
      </c>
      <c r="E35" s="51">
        <f t="shared" si="0"/>
        <v>135.99197666666669</v>
      </c>
      <c r="F35" s="702">
        <v>4846279.7200000007</v>
      </c>
      <c r="G35" s="702">
        <v>3700000</v>
      </c>
      <c r="H35" s="698">
        <f t="shared" si="1"/>
        <v>130.98053297297298</v>
      </c>
      <c r="I35" s="52">
        <v>9217003.4800000004</v>
      </c>
      <c r="J35" s="53">
        <v>7400000</v>
      </c>
      <c r="K35" s="54">
        <f t="shared" si="2"/>
        <v>124.55410108108109</v>
      </c>
      <c r="L35" s="499" t="s">
        <v>69</v>
      </c>
    </row>
    <row r="36" spans="1:12" ht="21.95" customHeight="1">
      <c r="A36" s="41">
        <v>33</v>
      </c>
      <c r="B36" s="8" t="s">
        <v>39</v>
      </c>
      <c r="C36" s="70">
        <v>943560.08000000007</v>
      </c>
      <c r="D36" s="69">
        <v>600000</v>
      </c>
      <c r="E36" s="51">
        <f t="shared" si="0"/>
        <v>157.26001333333335</v>
      </c>
      <c r="F36" s="702">
        <v>2779735.79</v>
      </c>
      <c r="G36" s="702">
        <v>1900000</v>
      </c>
      <c r="H36" s="698">
        <f t="shared" si="1"/>
        <v>146.30188368421054</v>
      </c>
      <c r="I36" s="52">
        <v>5039764.21</v>
      </c>
      <c r="J36" s="53">
        <v>3800000</v>
      </c>
      <c r="K36" s="55">
        <f t="shared" si="2"/>
        <v>132.62537394736842</v>
      </c>
      <c r="L36" s="497"/>
    </row>
    <row r="37" spans="1:12" ht="18.75" customHeight="1">
      <c r="A37" s="46">
        <v>34</v>
      </c>
      <c r="B37" s="8" t="s">
        <v>40</v>
      </c>
      <c r="C37" s="70">
        <v>738210.04</v>
      </c>
      <c r="D37" s="69">
        <v>250000</v>
      </c>
      <c r="E37" s="51">
        <f t="shared" si="0"/>
        <v>295.28401600000001</v>
      </c>
      <c r="F37" s="702">
        <v>1507424.96</v>
      </c>
      <c r="G37" s="702">
        <v>850000</v>
      </c>
      <c r="H37" s="698">
        <f t="shared" si="1"/>
        <v>177.34411294117646</v>
      </c>
      <c r="I37" s="52">
        <v>2120877.59</v>
      </c>
      <c r="J37" s="53">
        <v>1650000</v>
      </c>
      <c r="K37" s="54">
        <f t="shared" si="2"/>
        <v>128.53803575757576</v>
      </c>
      <c r="L37" s="497"/>
    </row>
    <row r="38" spans="1:12" ht="21.95" customHeight="1">
      <c r="A38" s="41">
        <v>35</v>
      </c>
      <c r="B38" s="30" t="s">
        <v>19</v>
      </c>
      <c r="C38" s="70">
        <v>634406.53999999992</v>
      </c>
      <c r="D38" s="69">
        <v>550000</v>
      </c>
      <c r="E38" s="51">
        <f t="shared" si="0"/>
        <v>115.34664363636362</v>
      </c>
      <c r="F38" s="702">
        <v>1971892.5699999998</v>
      </c>
      <c r="G38" s="702">
        <v>1800000</v>
      </c>
      <c r="H38" s="698">
        <f t="shared" si="1"/>
        <v>109.5495872222222</v>
      </c>
      <c r="I38" s="52">
        <v>4539307.1099999994</v>
      </c>
      <c r="J38" s="53">
        <v>3600000</v>
      </c>
      <c r="K38" s="54">
        <f t="shared" si="2"/>
        <v>126.09186416666665</v>
      </c>
      <c r="L38" s="497"/>
    </row>
    <row r="39" spans="1:12" ht="21.95" customHeight="1">
      <c r="A39" s="41">
        <v>36</v>
      </c>
      <c r="B39" s="30" t="s">
        <v>20</v>
      </c>
      <c r="C39" s="70">
        <v>741208.84</v>
      </c>
      <c r="D39" s="69">
        <v>400000</v>
      </c>
      <c r="E39" s="51">
        <f t="shared" si="0"/>
        <v>185.30221</v>
      </c>
      <c r="F39" s="702">
        <v>1688214.17</v>
      </c>
      <c r="G39" s="702">
        <v>1300000</v>
      </c>
      <c r="H39" s="698">
        <f t="shared" si="1"/>
        <v>129.86262846153846</v>
      </c>
      <c r="I39" s="52">
        <v>3725122.8099999996</v>
      </c>
      <c r="J39" s="53">
        <v>2600000</v>
      </c>
      <c r="K39" s="54">
        <f t="shared" si="2"/>
        <v>143.27395423076922</v>
      </c>
      <c r="L39" s="497"/>
    </row>
    <row r="40" spans="1:12" ht="21.95" customHeight="1">
      <c r="A40" s="41">
        <v>37</v>
      </c>
      <c r="B40" s="8" t="s">
        <v>41</v>
      </c>
      <c r="C40" s="70">
        <v>1080813.6299999999</v>
      </c>
      <c r="D40" s="69">
        <v>750000</v>
      </c>
      <c r="E40" s="51">
        <f t="shared" si="0"/>
        <v>144.10848399999998</v>
      </c>
      <c r="F40" s="702">
        <v>4414492.84</v>
      </c>
      <c r="G40" s="702">
        <v>2400000</v>
      </c>
      <c r="H40" s="698">
        <f t="shared" si="1"/>
        <v>183.93720166666665</v>
      </c>
      <c r="I40" s="52">
        <v>8040441.7599999998</v>
      </c>
      <c r="J40" s="53">
        <v>4800000</v>
      </c>
      <c r="K40" s="54">
        <f t="shared" si="2"/>
        <v>167.50920333333335</v>
      </c>
      <c r="L40" s="497"/>
    </row>
    <row r="41" spans="1:12" ht="59.25" customHeight="1">
      <c r="A41" s="46">
        <v>38</v>
      </c>
      <c r="B41" s="8" t="s">
        <v>42</v>
      </c>
      <c r="C41" s="70">
        <v>818944.94000000006</v>
      </c>
      <c r="D41" s="69">
        <v>800000</v>
      </c>
      <c r="E41" s="51">
        <f t="shared" si="0"/>
        <v>102.3681175</v>
      </c>
      <c r="F41" s="702">
        <v>2405778.31</v>
      </c>
      <c r="G41" s="702">
        <v>2500000</v>
      </c>
      <c r="H41" s="698">
        <f t="shared" si="1"/>
        <v>96.231132400000007</v>
      </c>
      <c r="I41" s="52">
        <v>3326114.4799999995</v>
      </c>
      <c r="J41" s="53">
        <v>4800000</v>
      </c>
      <c r="K41" s="550">
        <f t="shared" si="2"/>
        <v>69.294051666666661</v>
      </c>
      <c r="L41" s="503" t="s">
        <v>506</v>
      </c>
    </row>
    <row r="42" spans="1:12" ht="24" customHeight="1">
      <c r="A42" s="41">
        <v>40</v>
      </c>
      <c r="B42" s="32" t="s">
        <v>67</v>
      </c>
      <c r="C42" s="72">
        <v>1560231.55</v>
      </c>
      <c r="D42" s="69">
        <v>400000</v>
      </c>
      <c r="E42" s="51">
        <f t="shared" si="0"/>
        <v>390.05788749999999</v>
      </c>
      <c r="F42" s="702">
        <v>2129962</v>
      </c>
      <c r="G42" s="702">
        <v>1400000</v>
      </c>
      <c r="H42" s="698">
        <f t="shared" si="1"/>
        <v>152.14014285714285</v>
      </c>
      <c r="I42" s="52">
        <v>3669426.9000000004</v>
      </c>
      <c r="J42" s="53">
        <v>2800000</v>
      </c>
      <c r="K42" s="54">
        <f t="shared" si="2"/>
        <v>131.05096071428574</v>
      </c>
      <c r="L42" s="503"/>
    </row>
    <row r="43" spans="1:12" ht="21" customHeight="1">
      <c r="A43" s="41">
        <v>41</v>
      </c>
      <c r="B43" s="20" t="s">
        <v>44</v>
      </c>
      <c r="C43" s="64">
        <v>1223479.19</v>
      </c>
      <c r="D43" s="69">
        <v>600000</v>
      </c>
      <c r="E43" s="51">
        <f t="shared" si="0"/>
        <v>203.91319833333333</v>
      </c>
      <c r="F43" s="702">
        <v>3311368.51</v>
      </c>
      <c r="G43" s="702">
        <v>1800000</v>
      </c>
      <c r="H43" s="698">
        <f t="shared" si="1"/>
        <v>183.96491722222223</v>
      </c>
      <c r="I43" s="52">
        <v>4867472.0599999987</v>
      </c>
      <c r="J43" s="53">
        <v>3600000</v>
      </c>
      <c r="K43" s="55">
        <f t="shared" si="2"/>
        <v>135.20755722222219</v>
      </c>
      <c r="L43" s="39"/>
    </row>
    <row r="44" spans="1:12" ht="21.75" customHeight="1">
      <c r="A44" s="23"/>
      <c r="B44" s="24" t="s">
        <v>47</v>
      </c>
      <c r="C44" s="49">
        <f>SUM(C4:C43)</f>
        <v>36748864.179999992</v>
      </c>
      <c r="D44" s="49">
        <f>SUM(D4:D43)</f>
        <v>25555000</v>
      </c>
      <c r="E44" s="51">
        <f t="shared" si="0"/>
        <v>143.80302946585792</v>
      </c>
      <c r="F44" s="698">
        <f>SUM(F4:F43)</f>
        <v>112236662.3</v>
      </c>
      <c r="G44" s="698">
        <f>SUM(G4:G43)</f>
        <v>79855000</v>
      </c>
      <c r="H44" s="698">
        <f t="shared" si="1"/>
        <v>140.55057579362594</v>
      </c>
      <c r="I44" s="48">
        <f>SUM(I4:I43)</f>
        <v>205898278.25</v>
      </c>
      <c r="J44" s="48">
        <f>SUM(J4:J43)</f>
        <v>157145000</v>
      </c>
      <c r="K44" s="55">
        <f t="shared" si="2"/>
        <v>131.02439037194947</v>
      </c>
      <c r="L44" s="548"/>
    </row>
    <row r="45" spans="1:12" ht="21.95" customHeight="1">
      <c r="A45" s="42"/>
      <c r="B45" s="34" t="s">
        <v>59</v>
      </c>
      <c r="C45" s="58"/>
      <c r="D45" s="58">
        <f>C44-D44</f>
        <v>11193864.179999992</v>
      </c>
      <c r="E45" s="59"/>
      <c r="F45" s="699"/>
      <c r="G45" s="699"/>
      <c r="H45" s="699"/>
      <c r="I45" s="652"/>
      <c r="J45" s="652">
        <f>I44-J44</f>
        <v>48753278.25</v>
      </c>
      <c r="K45" s="652"/>
      <c r="L45" s="76"/>
    </row>
    <row r="46" spans="1:12" ht="21.95" customHeight="1">
      <c r="I46" s="61"/>
    </row>
  </sheetData>
  <mergeCells count="4">
    <mergeCell ref="B1:K1"/>
    <mergeCell ref="C2:E2"/>
    <mergeCell ref="I2:K2"/>
    <mergeCell ref="F2:H2"/>
  </mergeCells>
  <pageMargins left="0" right="0" top="0.35433070866141736" bottom="0.74803149606299213" header="0.31496062992125984" footer="0.31496062992125984"/>
  <pageSetup paperSize="9" scale="7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J14" sqref="J14"/>
    </sheetView>
  </sheetViews>
  <sheetFormatPr defaultRowHeight="21.95" customHeight="1"/>
  <cols>
    <col min="1" max="1" width="4.85546875" style="45" customWidth="1"/>
    <col min="2" max="2" width="17" customWidth="1"/>
    <col min="3" max="3" width="15.140625" style="62" customWidth="1"/>
    <col min="4" max="4" width="14.140625" style="62" customWidth="1"/>
    <col min="5" max="5" width="10.28515625" style="62" customWidth="1"/>
    <col min="6" max="6" width="14.7109375" style="65" customWidth="1"/>
    <col min="7" max="7" width="14.5703125" style="62" customWidth="1"/>
    <col min="8" max="8" width="12.5703125" style="62" customWidth="1"/>
    <col min="9" max="9" width="75.42578125" style="4" customWidth="1"/>
    <col min="10" max="10" width="10.5703125" customWidth="1"/>
    <col min="11" max="11" width="9" customWidth="1"/>
    <col min="12" max="12" width="8.5703125" customWidth="1"/>
  </cols>
  <sheetData>
    <row r="1" spans="1:9" ht="29.25" customHeight="1">
      <c r="A1" s="43"/>
      <c r="B1" s="899" t="s">
        <v>531</v>
      </c>
      <c r="C1" s="899"/>
      <c r="D1" s="899"/>
      <c r="E1" s="899"/>
      <c r="F1" s="899"/>
      <c r="G1" s="899"/>
      <c r="H1" s="899"/>
    </row>
    <row r="2" spans="1:9" ht="19.5" customHeight="1">
      <c r="A2" s="44"/>
      <c r="B2" s="36"/>
      <c r="C2" s="907" t="s">
        <v>57</v>
      </c>
      <c r="D2" s="907"/>
      <c r="E2" s="908"/>
      <c r="F2" s="902" t="s">
        <v>532</v>
      </c>
      <c r="G2" s="902"/>
      <c r="H2" s="902"/>
      <c r="I2" s="78" t="s">
        <v>65</v>
      </c>
    </row>
    <row r="3" spans="1:9" ht="21.95" customHeight="1">
      <c r="B3" s="35" t="s">
        <v>0</v>
      </c>
      <c r="C3" s="700" t="s">
        <v>82</v>
      </c>
      <c r="D3" s="701" t="s">
        <v>81</v>
      </c>
      <c r="E3" s="697" t="s">
        <v>58</v>
      </c>
      <c r="F3" s="50" t="s">
        <v>82</v>
      </c>
      <c r="G3" s="50" t="s">
        <v>81</v>
      </c>
      <c r="H3" s="67" t="s">
        <v>58</v>
      </c>
      <c r="I3" s="40"/>
    </row>
    <row r="4" spans="1:9" ht="21.95" customHeight="1">
      <c r="A4" s="41">
        <v>1</v>
      </c>
      <c r="B4" s="27" t="s">
        <v>21</v>
      </c>
      <c r="C4" s="702">
        <v>1286780.79</v>
      </c>
      <c r="D4" s="702">
        <v>980000</v>
      </c>
      <c r="E4" s="698">
        <f>C4*100/D4</f>
        <v>131.30416224489795</v>
      </c>
      <c r="F4" s="52">
        <v>2454764.02</v>
      </c>
      <c r="G4" s="53">
        <v>1940000</v>
      </c>
      <c r="H4" s="54">
        <f>F4*100/G4</f>
        <v>126.53422783505155</v>
      </c>
      <c r="I4" s="497"/>
    </row>
    <row r="5" spans="1:9" ht="21.95" customHeight="1">
      <c r="A5" s="46">
        <v>2</v>
      </c>
      <c r="B5" s="38" t="s">
        <v>22</v>
      </c>
      <c r="C5" s="702">
        <v>2948635.6</v>
      </c>
      <c r="D5" s="702">
        <v>2175000</v>
      </c>
      <c r="E5" s="698">
        <f t="shared" ref="E5:E44" si="0">C5*100/D5</f>
        <v>135.56945287356322</v>
      </c>
      <c r="F5" s="52">
        <v>5667799.9800000004</v>
      </c>
      <c r="G5" s="53">
        <v>4225000</v>
      </c>
      <c r="H5" s="55">
        <f t="shared" ref="H5:H44" si="1">F5*100/G5</f>
        <v>134.14911195266274</v>
      </c>
      <c r="I5" s="497"/>
    </row>
    <row r="6" spans="1:9" ht="21.95" customHeight="1">
      <c r="A6" s="41">
        <v>3</v>
      </c>
      <c r="B6" s="27" t="s">
        <v>23</v>
      </c>
      <c r="C6" s="702">
        <v>2201669.0300000003</v>
      </c>
      <c r="D6" s="702">
        <v>2000000</v>
      </c>
      <c r="E6" s="698">
        <f t="shared" si="0"/>
        <v>110.08345150000001</v>
      </c>
      <c r="F6" s="52">
        <v>4555219.08</v>
      </c>
      <c r="G6" s="53">
        <v>3900000</v>
      </c>
      <c r="H6" s="55">
        <f t="shared" si="1"/>
        <v>116.80048923076923</v>
      </c>
      <c r="I6" s="497"/>
    </row>
    <row r="7" spans="1:9" ht="21.75" customHeight="1">
      <c r="A7" s="41">
        <v>4</v>
      </c>
      <c r="B7" s="27" t="s">
        <v>24</v>
      </c>
      <c r="C7" s="702">
        <v>1184986.24</v>
      </c>
      <c r="D7" s="702">
        <v>870000</v>
      </c>
      <c r="E7" s="698">
        <f t="shared" si="0"/>
        <v>136.20531494252873</v>
      </c>
      <c r="F7" s="52">
        <v>1889216.3399999999</v>
      </c>
      <c r="G7" s="53">
        <v>1690000</v>
      </c>
      <c r="H7" s="55">
        <f t="shared" si="1"/>
        <v>111.78794911242603</v>
      </c>
      <c r="I7" s="497"/>
    </row>
    <row r="8" spans="1:9" ht="29.25" customHeight="1">
      <c r="A8" s="41">
        <v>5</v>
      </c>
      <c r="B8" s="27" t="s">
        <v>25</v>
      </c>
      <c r="C8" s="702">
        <v>2728572.83</v>
      </c>
      <c r="D8" s="702">
        <v>2500000</v>
      </c>
      <c r="E8" s="698">
        <f t="shared" si="0"/>
        <v>109.1429132</v>
      </c>
      <c r="F8" s="52">
        <v>3913427.14</v>
      </c>
      <c r="G8" s="53">
        <v>4850000</v>
      </c>
      <c r="H8" s="550">
        <f t="shared" si="1"/>
        <v>80.689219381443294</v>
      </c>
      <c r="I8" s="498" t="s">
        <v>533</v>
      </c>
    </row>
    <row r="9" spans="1:9" ht="21.95" customHeight="1">
      <c r="A9" s="46">
        <v>6</v>
      </c>
      <c r="B9" s="27" t="s">
        <v>10</v>
      </c>
      <c r="C9" s="702">
        <v>7069022.8300000001</v>
      </c>
      <c r="D9" s="702">
        <v>3200000</v>
      </c>
      <c r="E9" s="698">
        <f t="shared" si="0"/>
        <v>220.9069634375</v>
      </c>
      <c r="F9" s="52">
        <v>10588514.4</v>
      </c>
      <c r="G9" s="53">
        <v>6200000</v>
      </c>
      <c r="H9" s="55">
        <f t="shared" si="1"/>
        <v>170.78249032258066</v>
      </c>
      <c r="I9" s="497"/>
    </row>
    <row r="10" spans="1:9" ht="21.95" customHeight="1">
      <c r="A10" s="41">
        <v>7</v>
      </c>
      <c r="B10" s="27" t="s">
        <v>11</v>
      </c>
      <c r="C10" s="702">
        <v>6821753.790000001</v>
      </c>
      <c r="D10" s="702">
        <v>5250000</v>
      </c>
      <c r="E10" s="698">
        <f t="shared" si="0"/>
        <v>129.93816742857146</v>
      </c>
      <c r="F10" s="52">
        <v>14186728.000000002</v>
      </c>
      <c r="G10" s="53">
        <v>10080000</v>
      </c>
      <c r="H10" s="55">
        <f t="shared" si="1"/>
        <v>140.74134920634924</v>
      </c>
      <c r="I10" s="497"/>
    </row>
    <row r="11" spans="1:9" ht="21.95" customHeight="1">
      <c r="A11" s="41">
        <v>8</v>
      </c>
      <c r="B11" s="27" t="s">
        <v>12</v>
      </c>
      <c r="C11" s="702">
        <v>2673637.77</v>
      </c>
      <c r="D11" s="702">
        <v>2200000</v>
      </c>
      <c r="E11" s="698">
        <f t="shared" si="0"/>
        <v>121.52898954545455</v>
      </c>
      <c r="F11" s="52">
        <v>7342682.2699999996</v>
      </c>
      <c r="G11" s="53">
        <v>4400000</v>
      </c>
      <c r="H11" s="55">
        <f t="shared" si="1"/>
        <v>166.8791425</v>
      </c>
      <c r="I11" s="497"/>
    </row>
    <row r="12" spans="1:9" ht="20.25" customHeight="1">
      <c r="A12" s="41">
        <v>9</v>
      </c>
      <c r="B12" s="27" t="s">
        <v>26</v>
      </c>
      <c r="C12" s="702">
        <v>1391919.56</v>
      </c>
      <c r="D12" s="702">
        <v>850000</v>
      </c>
      <c r="E12" s="698">
        <f t="shared" si="0"/>
        <v>163.75524235294117</v>
      </c>
      <c r="F12" s="56">
        <v>2331017.35</v>
      </c>
      <c r="G12" s="56">
        <v>1680000</v>
      </c>
      <c r="H12" s="55">
        <f t="shared" si="1"/>
        <v>138.75103273809523</v>
      </c>
      <c r="I12" s="497"/>
    </row>
    <row r="13" spans="1:9" ht="21.95" customHeight="1">
      <c r="A13" s="46">
        <v>10</v>
      </c>
      <c r="B13" s="27" t="s">
        <v>27</v>
      </c>
      <c r="C13" s="702">
        <v>1145260.0900000001</v>
      </c>
      <c r="D13" s="702">
        <v>500000</v>
      </c>
      <c r="E13" s="698">
        <f t="shared" si="0"/>
        <v>229.05201800000003</v>
      </c>
      <c r="F13" s="56">
        <v>1651023.29</v>
      </c>
      <c r="G13" s="56">
        <v>1000000</v>
      </c>
      <c r="H13" s="55">
        <f t="shared" si="1"/>
        <v>165.102329</v>
      </c>
      <c r="I13" s="497"/>
    </row>
    <row r="14" spans="1:9" ht="21.95" customHeight="1">
      <c r="A14" s="41">
        <v>11</v>
      </c>
      <c r="B14" s="27" t="s">
        <v>13</v>
      </c>
      <c r="C14" s="702">
        <v>1995375.13</v>
      </c>
      <c r="D14" s="702">
        <v>1650000</v>
      </c>
      <c r="E14" s="698">
        <f t="shared" si="0"/>
        <v>120.93182606060606</v>
      </c>
      <c r="F14" s="52">
        <v>4196420.3</v>
      </c>
      <c r="G14" s="53">
        <v>3150000</v>
      </c>
      <c r="H14" s="55">
        <f t="shared" si="1"/>
        <v>133.21969206349206</v>
      </c>
      <c r="I14" s="503"/>
    </row>
    <row r="15" spans="1:9" ht="66" customHeight="1">
      <c r="A15" s="41">
        <v>12</v>
      </c>
      <c r="B15" s="27" t="s">
        <v>28</v>
      </c>
      <c r="C15" s="702">
        <v>252024.95</v>
      </c>
      <c r="D15" s="702">
        <v>830000</v>
      </c>
      <c r="E15" s="550">
        <f t="shared" si="0"/>
        <v>30.364451807228917</v>
      </c>
      <c r="F15" s="56">
        <v>1193503.3900000001</v>
      </c>
      <c r="G15" s="56">
        <v>1630000</v>
      </c>
      <c r="H15" s="550">
        <f t="shared" si="1"/>
        <v>73.221066871165647</v>
      </c>
      <c r="I15" s="503" t="s">
        <v>537</v>
      </c>
    </row>
    <row r="16" spans="1:9" ht="21.95" customHeight="1">
      <c r="A16" s="41">
        <v>13</v>
      </c>
      <c r="B16" s="38" t="s">
        <v>29</v>
      </c>
      <c r="C16" s="702">
        <v>2523222.1900000004</v>
      </c>
      <c r="D16" s="702">
        <v>1500000</v>
      </c>
      <c r="E16" s="698">
        <f t="shared" si="0"/>
        <v>168.21481266666669</v>
      </c>
      <c r="F16" s="52">
        <v>3935315.22</v>
      </c>
      <c r="G16" s="53">
        <v>3000000</v>
      </c>
      <c r="H16" s="55">
        <f t="shared" si="1"/>
        <v>131.17717400000001</v>
      </c>
      <c r="I16" s="497"/>
    </row>
    <row r="17" spans="1:9" ht="20.25" customHeight="1">
      <c r="A17" s="46">
        <v>14</v>
      </c>
      <c r="B17" s="27" t="s">
        <v>30</v>
      </c>
      <c r="C17" s="702">
        <v>2658911.9300000002</v>
      </c>
      <c r="D17" s="702">
        <v>2500000</v>
      </c>
      <c r="E17" s="698">
        <f t="shared" si="0"/>
        <v>106.35647720000001</v>
      </c>
      <c r="F17" s="52">
        <v>6807964.2800000003</v>
      </c>
      <c r="G17" s="53">
        <v>5000000</v>
      </c>
      <c r="H17" s="55">
        <f t="shared" si="1"/>
        <v>136.1592856</v>
      </c>
      <c r="I17" s="497"/>
    </row>
    <row r="18" spans="1:9" ht="18.75" customHeight="1">
      <c r="A18" s="41">
        <v>15</v>
      </c>
      <c r="B18" s="27" t="s">
        <v>14</v>
      </c>
      <c r="C18" s="702">
        <v>3094233.8899999997</v>
      </c>
      <c r="D18" s="702">
        <v>2400000</v>
      </c>
      <c r="E18" s="698">
        <f t="shared" si="0"/>
        <v>128.9264120833333</v>
      </c>
      <c r="F18" s="56">
        <v>8474459.5999999996</v>
      </c>
      <c r="G18" s="56">
        <v>4600000</v>
      </c>
      <c r="H18" s="57">
        <f t="shared" si="1"/>
        <v>184.22738260869565</v>
      </c>
      <c r="I18" s="497"/>
    </row>
    <row r="19" spans="1:9" ht="19.5" customHeight="1">
      <c r="A19" s="41">
        <v>16</v>
      </c>
      <c r="B19" s="27" t="s">
        <v>31</v>
      </c>
      <c r="C19" s="702">
        <v>3191817.79</v>
      </c>
      <c r="D19" s="702">
        <v>1600000</v>
      </c>
      <c r="E19" s="698">
        <f t="shared" si="0"/>
        <v>199.488611875</v>
      </c>
      <c r="F19" s="52">
        <v>4991159.09</v>
      </c>
      <c r="G19" s="53">
        <v>3100000</v>
      </c>
      <c r="H19" s="54">
        <f t="shared" si="1"/>
        <v>161.00513193548386</v>
      </c>
      <c r="I19" s="497"/>
    </row>
    <row r="20" spans="1:9" ht="21.95" customHeight="1">
      <c r="A20" s="41">
        <v>17</v>
      </c>
      <c r="B20" s="28" t="s">
        <v>46</v>
      </c>
      <c r="C20" s="702">
        <v>154994.78</v>
      </c>
      <c r="D20" s="702">
        <v>150000</v>
      </c>
      <c r="E20" s="698">
        <f t="shared" si="0"/>
        <v>103.32985333333333</v>
      </c>
      <c r="F20" s="52">
        <v>305577.93000000005</v>
      </c>
      <c r="G20" s="53">
        <v>300000</v>
      </c>
      <c r="H20" s="55">
        <f t="shared" si="1"/>
        <v>101.85931000000001</v>
      </c>
      <c r="I20" s="146"/>
    </row>
    <row r="21" spans="1:9" ht="21.95" customHeight="1">
      <c r="A21" s="46">
        <v>18</v>
      </c>
      <c r="B21" s="38" t="s">
        <v>32</v>
      </c>
      <c r="C21" s="702">
        <v>1420812</v>
      </c>
      <c r="D21" s="702">
        <v>950000</v>
      </c>
      <c r="E21" s="698">
        <f t="shared" si="0"/>
        <v>149.55915789473684</v>
      </c>
      <c r="F21" s="52">
        <v>2769180.3099999996</v>
      </c>
      <c r="G21" s="53">
        <v>1900000</v>
      </c>
      <c r="H21" s="54">
        <f t="shared" si="1"/>
        <v>145.74633210526312</v>
      </c>
      <c r="I21" s="575"/>
    </row>
    <row r="22" spans="1:9" ht="21.95" customHeight="1">
      <c r="A22" s="41">
        <v>19</v>
      </c>
      <c r="B22" s="8" t="s">
        <v>16</v>
      </c>
      <c r="C22" s="702">
        <v>7128667.25</v>
      </c>
      <c r="D22" s="702">
        <v>3800000</v>
      </c>
      <c r="E22" s="698">
        <f t="shared" si="0"/>
        <v>187.59650657894736</v>
      </c>
      <c r="F22" s="52">
        <v>10796932.189999999</v>
      </c>
      <c r="G22" s="53">
        <v>7500000</v>
      </c>
      <c r="H22" s="55">
        <f t="shared" si="1"/>
        <v>143.95909586666667</v>
      </c>
      <c r="I22" s="497"/>
    </row>
    <row r="23" spans="1:9" ht="56.25" customHeight="1">
      <c r="A23" s="41">
        <v>20</v>
      </c>
      <c r="B23" s="8" t="s">
        <v>15</v>
      </c>
      <c r="C23" s="702">
        <v>1964445.5300000003</v>
      </c>
      <c r="D23" s="702">
        <v>1800000</v>
      </c>
      <c r="E23" s="698">
        <f t="shared" si="0"/>
        <v>109.13586277777779</v>
      </c>
      <c r="F23" s="52">
        <v>3184252.98</v>
      </c>
      <c r="G23" s="53">
        <v>3600000</v>
      </c>
      <c r="H23" s="550">
        <f t="shared" si="1"/>
        <v>88.451471666666663</v>
      </c>
      <c r="I23" s="497" t="s">
        <v>534</v>
      </c>
    </row>
    <row r="24" spans="1:9" ht="22.5" customHeight="1">
      <c r="A24" s="41">
        <v>21</v>
      </c>
      <c r="B24" s="8" t="s">
        <v>33</v>
      </c>
      <c r="C24" s="702">
        <v>1422254.92</v>
      </c>
      <c r="D24" s="702">
        <v>1200000</v>
      </c>
      <c r="E24" s="698">
        <f t="shared" si="0"/>
        <v>118.52124333333333</v>
      </c>
      <c r="F24" s="52">
        <v>1908883.3900000001</v>
      </c>
      <c r="G24" s="53">
        <v>2100000</v>
      </c>
      <c r="H24" s="54">
        <f t="shared" si="1"/>
        <v>90.899209047619053</v>
      </c>
      <c r="I24" s="497"/>
    </row>
    <row r="25" spans="1:9" ht="31.5" customHeight="1">
      <c r="A25" s="46">
        <v>22</v>
      </c>
      <c r="B25" s="8" t="s">
        <v>34</v>
      </c>
      <c r="C25" s="702">
        <v>756494.08</v>
      </c>
      <c r="D25" s="702">
        <v>900000</v>
      </c>
      <c r="E25" s="550">
        <f t="shared" si="0"/>
        <v>84.054897777777782</v>
      </c>
      <c r="F25" s="52">
        <v>1321134.9900000002</v>
      </c>
      <c r="G25" s="53">
        <v>1750000</v>
      </c>
      <c r="H25" s="550">
        <f t="shared" si="1"/>
        <v>75.493428000000023</v>
      </c>
      <c r="I25" s="497" t="s">
        <v>535</v>
      </c>
    </row>
    <row r="26" spans="1:9" ht="21.95" customHeight="1">
      <c r="A26" s="41">
        <v>23</v>
      </c>
      <c r="B26" s="8" t="s">
        <v>17</v>
      </c>
      <c r="C26" s="702">
        <v>2426739.44</v>
      </c>
      <c r="D26" s="702">
        <v>2300000</v>
      </c>
      <c r="E26" s="698">
        <f t="shared" si="0"/>
        <v>105.51041043478261</v>
      </c>
      <c r="F26" s="52">
        <v>5344733.6100000003</v>
      </c>
      <c r="G26" s="53">
        <v>4600000</v>
      </c>
      <c r="H26" s="54">
        <f t="shared" si="1"/>
        <v>116.18986108695654</v>
      </c>
      <c r="I26" s="497"/>
    </row>
    <row r="27" spans="1:9" ht="21.95" customHeight="1">
      <c r="A27" s="41">
        <v>24</v>
      </c>
      <c r="B27" s="29" t="s">
        <v>60</v>
      </c>
      <c r="C27" s="702">
        <v>2920856.3899999997</v>
      </c>
      <c r="D27" s="702">
        <v>1400000</v>
      </c>
      <c r="E27" s="698">
        <f t="shared" si="0"/>
        <v>208.63259928571424</v>
      </c>
      <c r="F27" s="52">
        <v>5034317.120000001</v>
      </c>
      <c r="G27" s="53">
        <v>2800000</v>
      </c>
      <c r="H27" s="54">
        <f t="shared" si="1"/>
        <v>179.79704000000004</v>
      </c>
      <c r="I27" s="575"/>
    </row>
    <row r="28" spans="1:9" ht="21.95" customHeight="1">
      <c r="A28" s="41">
        <v>25</v>
      </c>
      <c r="B28" s="29" t="s">
        <v>61</v>
      </c>
      <c r="C28" s="702">
        <v>5307953.91</v>
      </c>
      <c r="D28" s="702">
        <v>3700000</v>
      </c>
      <c r="E28" s="698">
        <f t="shared" si="0"/>
        <v>143.45821378378378</v>
      </c>
      <c r="F28" s="52">
        <v>9532014.6300000027</v>
      </c>
      <c r="G28" s="53">
        <v>7400000</v>
      </c>
      <c r="H28" s="55">
        <f t="shared" si="1"/>
        <v>128.81100851351354</v>
      </c>
      <c r="I28" s="146"/>
    </row>
    <row r="29" spans="1:9" ht="21.95" customHeight="1">
      <c r="A29" s="46">
        <v>26</v>
      </c>
      <c r="B29" s="8" t="s">
        <v>35</v>
      </c>
      <c r="C29" s="702">
        <v>3983710.9200000004</v>
      </c>
      <c r="D29" s="702">
        <v>3900000</v>
      </c>
      <c r="E29" s="698">
        <f t="shared" si="0"/>
        <v>102.14643384615385</v>
      </c>
      <c r="F29" s="52">
        <v>8051961.129999999</v>
      </c>
      <c r="G29" s="53">
        <v>7800000</v>
      </c>
      <c r="H29" s="55">
        <f t="shared" si="1"/>
        <v>103.23027089743589</v>
      </c>
      <c r="I29" s="497"/>
    </row>
    <row r="30" spans="1:9" ht="21.75" customHeight="1">
      <c r="A30" s="41">
        <v>27</v>
      </c>
      <c r="B30" s="30" t="s">
        <v>18</v>
      </c>
      <c r="C30" s="702">
        <v>1013630.52</v>
      </c>
      <c r="D30" s="702">
        <v>500000</v>
      </c>
      <c r="E30" s="698">
        <f t="shared" si="0"/>
        <v>202.72610399999999</v>
      </c>
      <c r="F30" s="52">
        <v>1702841.9</v>
      </c>
      <c r="G30" s="53">
        <v>1000000</v>
      </c>
      <c r="H30" s="55">
        <f t="shared" si="1"/>
        <v>170.28419</v>
      </c>
      <c r="I30" s="503"/>
    </row>
    <row r="31" spans="1:9" ht="20.25" customHeight="1">
      <c r="A31" s="41">
        <v>28</v>
      </c>
      <c r="B31" s="8" t="s">
        <v>37</v>
      </c>
      <c r="C31" s="702">
        <v>4472459.0599999996</v>
      </c>
      <c r="D31" s="702">
        <v>2800000</v>
      </c>
      <c r="E31" s="698">
        <f t="shared" si="0"/>
        <v>159.73068071428568</v>
      </c>
      <c r="F31" s="52">
        <v>6933282.8599999994</v>
      </c>
      <c r="G31" s="53">
        <v>5500000</v>
      </c>
      <c r="H31" s="54">
        <f t="shared" si="1"/>
        <v>126.05968836363637</v>
      </c>
      <c r="I31" s="497"/>
    </row>
    <row r="32" spans="1:9" ht="21.95" customHeight="1">
      <c r="A32" s="41">
        <v>29</v>
      </c>
      <c r="B32" s="29" t="s">
        <v>62</v>
      </c>
      <c r="C32" s="702">
        <v>2425967.1800000002</v>
      </c>
      <c r="D32" s="702">
        <v>1700000</v>
      </c>
      <c r="E32" s="698">
        <f t="shared" si="0"/>
        <v>142.70395176470589</v>
      </c>
      <c r="F32" s="52">
        <v>4766394</v>
      </c>
      <c r="G32" s="53">
        <v>3300000</v>
      </c>
      <c r="H32" s="54">
        <f t="shared" si="1"/>
        <v>144.43618181818181</v>
      </c>
      <c r="I32" s="497"/>
    </row>
    <row r="33" spans="1:9" ht="21.95" customHeight="1">
      <c r="A33" s="46">
        <v>30</v>
      </c>
      <c r="B33" s="8" t="s">
        <v>38</v>
      </c>
      <c r="C33" s="702">
        <v>2521071.83</v>
      </c>
      <c r="D33" s="702">
        <v>1300000</v>
      </c>
      <c r="E33" s="698">
        <f t="shared" si="0"/>
        <v>193.9286023076923</v>
      </c>
      <c r="F33" s="52">
        <v>4255566.3499999996</v>
      </c>
      <c r="G33" s="53">
        <v>2500000</v>
      </c>
      <c r="H33" s="55">
        <f t="shared" si="1"/>
        <v>170.22265399999998</v>
      </c>
      <c r="I33" s="497"/>
    </row>
    <row r="34" spans="1:9" ht="21.95" customHeight="1">
      <c r="A34" s="41">
        <v>31</v>
      </c>
      <c r="B34" s="8" t="s">
        <v>36</v>
      </c>
      <c r="C34" s="702">
        <v>6093631.21</v>
      </c>
      <c r="D34" s="702">
        <v>4800000</v>
      </c>
      <c r="E34" s="698">
        <f t="shared" si="0"/>
        <v>126.95065020833333</v>
      </c>
      <c r="F34" s="52">
        <v>11266460.709999999</v>
      </c>
      <c r="G34" s="53">
        <v>9600000</v>
      </c>
      <c r="H34" s="54">
        <f t="shared" si="1"/>
        <v>117.35896572916667</v>
      </c>
      <c r="I34" s="498"/>
    </row>
    <row r="35" spans="1:9" ht="21.95" customHeight="1">
      <c r="A35" s="41">
        <v>32</v>
      </c>
      <c r="B35" s="31" t="s">
        <v>45</v>
      </c>
      <c r="C35" s="702">
        <v>4846279.7200000007</v>
      </c>
      <c r="D35" s="702">
        <v>3700000</v>
      </c>
      <c r="E35" s="698">
        <f t="shared" si="0"/>
        <v>130.98053297297298</v>
      </c>
      <c r="F35" s="52">
        <v>9217003.4800000004</v>
      </c>
      <c r="G35" s="53">
        <v>7400000</v>
      </c>
      <c r="H35" s="54">
        <f t="shared" si="1"/>
        <v>124.55410108108109</v>
      </c>
      <c r="I35" s="499" t="s">
        <v>69</v>
      </c>
    </row>
    <row r="36" spans="1:9" ht="21.95" customHeight="1">
      <c r="A36" s="41">
        <v>33</v>
      </c>
      <c r="B36" s="8" t="s">
        <v>39</v>
      </c>
      <c r="C36" s="702">
        <v>2779735.79</v>
      </c>
      <c r="D36" s="702">
        <v>1900000</v>
      </c>
      <c r="E36" s="698">
        <f t="shared" si="0"/>
        <v>146.30188368421054</v>
      </c>
      <c r="F36" s="52">
        <v>5039764.21</v>
      </c>
      <c r="G36" s="53">
        <v>3800000</v>
      </c>
      <c r="H36" s="55">
        <f t="shared" si="1"/>
        <v>132.62537394736842</v>
      </c>
      <c r="I36" s="497"/>
    </row>
    <row r="37" spans="1:9" ht="18.75" customHeight="1">
      <c r="A37" s="46">
        <v>34</v>
      </c>
      <c r="B37" s="8" t="s">
        <v>40</v>
      </c>
      <c r="C37" s="702">
        <v>1507424.96</v>
      </c>
      <c r="D37" s="702">
        <v>850000</v>
      </c>
      <c r="E37" s="698">
        <f t="shared" si="0"/>
        <v>177.34411294117646</v>
      </c>
      <c r="F37" s="52">
        <v>2120877.59</v>
      </c>
      <c r="G37" s="53">
        <v>1650000</v>
      </c>
      <c r="H37" s="54">
        <f t="shared" si="1"/>
        <v>128.53803575757576</v>
      </c>
      <c r="I37" s="497"/>
    </row>
    <row r="38" spans="1:9" ht="21.95" customHeight="1">
      <c r="A38" s="41">
        <v>35</v>
      </c>
      <c r="B38" s="30" t="s">
        <v>19</v>
      </c>
      <c r="C38" s="702">
        <v>1971892.5699999998</v>
      </c>
      <c r="D38" s="702">
        <v>1800000</v>
      </c>
      <c r="E38" s="698">
        <f t="shared" si="0"/>
        <v>109.5495872222222</v>
      </c>
      <c r="F38" s="52">
        <v>4539307.1099999994</v>
      </c>
      <c r="G38" s="53">
        <v>3600000</v>
      </c>
      <c r="H38" s="54">
        <f t="shared" si="1"/>
        <v>126.09186416666665</v>
      </c>
      <c r="I38" s="497"/>
    </row>
    <row r="39" spans="1:9" ht="21.95" customHeight="1">
      <c r="A39" s="41">
        <v>36</v>
      </c>
      <c r="B39" s="30" t="s">
        <v>20</v>
      </c>
      <c r="C39" s="702">
        <v>1688214.17</v>
      </c>
      <c r="D39" s="702">
        <v>1300000</v>
      </c>
      <c r="E39" s="698">
        <f t="shared" si="0"/>
        <v>129.86262846153846</v>
      </c>
      <c r="F39" s="52">
        <v>3725122.8099999996</v>
      </c>
      <c r="G39" s="53">
        <v>2600000</v>
      </c>
      <c r="H39" s="54">
        <f t="shared" si="1"/>
        <v>143.27395423076922</v>
      </c>
      <c r="I39" s="497"/>
    </row>
    <row r="40" spans="1:9" ht="21.95" customHeight="1">
      <c r="A40" s="41">
        <v>37</v>
      </c>
      <c r="B40" s="8" t="s">
        <v>41</v>
      </c>
      <c r="C40" s="702">
        <v>4414492.84</v>
      </c>
      <c r="D40" s="702">
        <v>2400000</v>
      </c>
      <c r="E40" s="698">
        <f t="shared" si="0"/>
        <v>183.93720166666665</v>
      </c>
      <c r="F40" s="52">
        <v>8040441.7599999998</v>
      </c>
      <c r="G40" s="53">
        <v>4800000</v>
      </c>
      <c r="H40" s="54">
        <f t="shared" si="1"/>
        <v>167.50920333333335</v>
      </c>
      <c r="I40" s="497"/>
    </row>
    <row r="41" spans="1:9" ht="86.25" customHeight="1">
      <c r="A41" s="46">
        <v>38</v>
      </c>
      <c r="B41" s="8" t="s">
        <v>42</v>
      </c>
      <c r="C41" s="702">
        <v>2405778.31</v>
      </c>
      <c r="D41" s="702">
        <v>2500000</v>
      </c>
      <c r="E41" s="698">
        <f t="shared" si="0"/>
        <v>96.231132400000007</v>
      </c>
      <c r="F41" s="52">
        <v>3326114.4799999995</v>
      </c>
      <c r="G41" s="53">
        <v>4800000</v>
      </c>
      <c r="H41" s="550">
        <f t="shared" si="1"/>
        <v>69.294051666666661</v>
      </c>
      <c r="I41" s="503" t="s">
        <v>536</v>
      </c>
    </row>
    <row r="42" spans="1:9" ht="24" customHeight="1">
      <c r="A42" s="41">
        <v>40</v>
      </c>
      <c r="B42" s="32" t="s">
        <v>67</v>
      </c>
      <c r="C42" s="702">
        <v>2129962</v>
      </c>
      <c r="D42" s="702">
        <v>1400000</v>
      </c>
      <c r="E42" s="698">
        <f t="shared" si="0"/>
        <v>152.14014285714285</v>
      </c>
      <c r="F42" s="52">
        <v>3669426.9000000004</v>
      </c>
      <c r="G42" s="53">
        <v>2800000</v>
      </c>
      <c r="H42" s="54">
        <f t="shared" si="1"/>
        <v>131.05096071428574</v>
      </c>
      <c r="I42" s="503"/>
    </row>
    <row r="43" spans="1:9" ht="21" customHeight="1">
      <c r="A43" s="41">
        <v>41</v>
      </c>
      <c r="B43" s="20" t="s">
        <v>44</v>
      </c>
      <c r="C43" s="702">
        <v>3311368.51</v>
      </c>
      <c r="D43" s="702">
        <v>1800000</v>
      </c>
      <c r="E43" s="698">
        <f t="shared" si="0"/>
        <v>183.96491722222223</v>
      </c>
      <c r="F43" s="52">
        <v>4867472.0599999987</v>
      </c>
      <c r="G43" s="53">
        <v>3600000</v>
      </c>
      <c r="H43" s="55">
        <f t="shared" si="1"/>
        <v>135.20755722222219</v>
      </c>
      <c r="I43" s="39"/>
    </row>
    <row r="44" spans="1:9" ht="21.75" customHeight="1">
      <c r="A44" s="23"/>
      <c r="B44" s="24" t="s">
        <v>47</v>
      </c>
      <c r="C44" s="698">
        <f>SUM(C4:C43)</f>
        <v>112236662.3</v>
      </c>
      <c r="D44" s="698">
        <f>SUM(D4:D43)</f>
        <v>79855000</v>
      </c>
      <c r="E44" s="698">
        <f t="shared" si="0"/>
        <v>140.55057579362594</v>
      </c>
      <c r="F44" s="48">
        <f>SUM(F4:F43)</f>
        <v>205898278.25</v>
      </c>
      <c r="G44" s="48">
        <f>SUM(G4:G43)</f>
        <v>157145000</v>
      </c>
      <c r="H44" s="55">
        <f t="shared" si="1"/>
        <v>131.02439037194947</v>
      </c>
      <c r="I44" s="548"/>
    </row>
    <row r="45" spans="1:9" ht="21.95" customHeight="1">
      <c r="A45" s="42"/>
      <c r="B45" s="34" t="s">
        <v>59</v>
      </c>
      <c r="C45" s="699"/>
      <c r="D45" s="699"/>
      <c r="E45" s="699"/>
      <c r="F45" s="652"/>
      <c r="G45" s="652">
        <f>F44-G44</f>
        <v>48753278.25</v>
      </c>
      <c r="H45" s="652"/>
      <c r="I45" s="76"/>
    </row>
    <row r="46" spans="1:9" ht="21.95" customHeight="1">
      <c r="F46" s="61"/>
    </row>
  </sheetData>
  <mergeCells count="3">
    <mergeCell ref="B1:H1"/>
    <mergeCell ref="C2:E2"/>
    <mergeCell ref="F2:H2"/>
  </mergeCells>
  <pageMargins left="0" right="0" top="0.35433070866141736" bottom="0.74803149606299213" header="0.31496062992125984" footer="0.31496062992125984"/>
  <pageSetup paperSize="9" scale="7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46"/>
  <sheetViews>
    <sheetView topLeftCell="A7" zoomScale="85" zoomScaleNormal="85" workbookViewId="0">
      <selection activeCell="J19" sqref="J19"/>
    </sheetView>
  </sheetViews>
  <sheetFormatPr defaultRowHeight="20.100000000000001" customHeight="1"/>
  <cols>
    <col min="1" max="1" width="6.85546875" style="45" customWidth="1"/>
    <col min="2" max="2" width="20.28515625" style="132" customWidth="1"/>
    <col min="3" max="3" width="18" style="127" customWidth="1"/>
    <col min="4" max="4" width="18.5703125" style="127" customWidth="1"/>
    <col min="5" max="5" width="18.28515625" style="124" customWidth="1"/>
    <col min="6" max="6" width="71.42578125" style="389" customWidth="1"/>
    <col min="7" max="7" width="12.140625" customWidth="1"/>
    <col min="8" max="8" width="12.42578125" customWidth="1"/>
    <col min="9" max="9" width="12.28515625" customWidth="1"/>
    <col min="10" max="10" width="11.85546875" customWidth="1"/>
    <col min="11" max="11" width="11.42578125" customWidth="1"/>
    <col min="12" max="12" width="9.140625" customWidth="1"/>
    <col min="13" max="13" width="9.7109375" customWidth="1"/>
  </cols>
  <sheetData>
    <row r="1" spans="1:11" s="501" customFormat="1" ht="57" customHeight="1">
      <c r="A1" s="114"/>
      <c r="B1" s="895" t="s">
        <v>529</v>
      </c>
      <c r="C1" s="895"/>
      <c r="D1" s="895"/>
      <c r="E1" s="895"/>
    </row>
    <row r="2" spans="1:11" s="501" customFormat="1" ht="26.25" customHeight="1">
      <c r="A2" s="91"/>
      <c r="B2" s="128"/>
      <c r="C2" s="896" t="s">
        <v>530</v>
      </c>
      <c r="D2" s="897"/>
      <c r="E2" s="898"/>
      <c r="F2" s="118" t="s">
        <v>65</v>
      </c>
    </row>
    <row r="3" spans="1:11" ht="24" customHeight="1">
      <c r="A3" s="120"/>
      <c r="B3" s="129" t="s">
        <v>0</v>
      </c>
      <c r="C3" s="123" t="s">
        <v>63</v>
      </c>
      <c r="D3" s="123" t="s">
        <v>81</v>
      </c>
      <c r="E3" s="122" t="s">
        <v>58</v>
      </c>
      <c r="F3" s="496"/>
    </row>
    <row r="4" spans="1:11" ht="45" customHeight="1">
      <c r="A4" s="133">
        <v>1</v>
      </c>
      <c r="B4" s="131" t="s">
        <v>21</v>
      </c>
      <c r="C4" s="125">
        <v>2454764.02</v>
      </c>
      <c r="D4" s="125">
        <v>1720000</v>
      </c>
      <c r="E4" s="502">
        <f>C4*100/D4</f>
        <v>142.71883837209302</v>
      </c>
      <c r="F4" s="497" t="s">
        <v>511</v>
      </c>
      <c r="K4" t="s">
        <v>66</v>
      </c>
    </row>
    <row r="5" spans="1:11" ht="35.25" customHeight="1">
      <c r="A5" s="134">
        <v>2</v>
      </c>
      <c r="B5" s="131" t="s">
        <v>22</v>
      </c>
      <c r="C5" s="126">
        <v>5667799.9800000004</v>
      </c>
      <c r="D5" s="126">
        <v>4175000</v>
      </c>
      <c r="E5" s="502">
        <f t="shared" ref="E5:E44" si="0">C5*100/D5</f>
        <v>135.75568814371258</v>
      </c>
      <c r="F5" s="497" t="s">
        <v>509</v>
      </c>
    </row>
    <row r="6" spans="1:11" ht="20.25" customHeight="1">
      <c r="A6" s="133">
        <v>3</v>
      </c>
      <c r="B6" s="131" t="s">
        <v>23</v>
      </c>
      <c r="C6" s="125">
        <v>4555219.08</v>
      </c>
      <c r="D6" s="125">
        <v>3600000</v>
      </c>
      <c r="E6" s="502">
        <f t="shared" si="0"/>
        <v>126.53386333333333</v>
      </c>
      <c r="F6" s="497"/>
    </row>
    <row r="7" spans="1:11" ht="21" customHeight="1">
      <c r="A7" s="133">
        <v>4</v>
      </c>
      <c r="B7" s="131" t="s">
        <v>24</v>
      </c>
      <c r="C7" s="125">
        <v>1889216.3399999999</v>
      </c>
      <c r="D7" s="125">
        <v>1690000</v>
      </c>
      <c r="E7" s="502">
        <f t="shared" si="0"/>
        <v>111.78794911242603</v>
      </c>
      <c r="F7" s="497"/>
    </row>
    <row r="8" spans="1:11" ht="36.75" customHeight="1">
      <c r="A8" s="133">
        <v>5</v>
      </c>
      <c r="B8" s="131" t="s">
        <v>25</v>
      </c>
      <c r="C8" s="125">
        <v>3913427.14</v>
      </c>
      <c r="D8" s="125">
        <v>4800000</v>
      </c>
      <c r="E8" s="115">
        <f t="shared" si="0"/>
        <v>81.529732083333329</v>
      </c>
      <c r="F8" s="498" t="s">
        <v>515</v>
      </c>
    </row>
    <row r="9" spans="1:11" ht="35.25" customHeight="1">
      <c r="A9" s="134">
        <v>6</v>
      </c>
      <c r="B9" s="131" t="s">
        <v>10</v>
      </c>
      <c r="C9" s="125">
        <v>10588514.4</v>
      </c>
      <c r="D9" s="125">
        <v>5760000</v>
      </c>
      <c r="E9" s="502">
        <f t="shared" si="0"/>
        <v>183.82837499999999</v>
      </c>
      <c r="F9" s="497" t="s">
        <v>510</v>
      </c>
    </row>
    <row r="10" spans="1:11" ht="32.25" customHeight="1">
      <c r="A10" s="133">
        <v>7</v>
      </c>
      <c r="B10" s="131" t="s">
        <v>11</v>
      </c>
      <c r="C10" s="125">
        <v>14186728.000000002</v>
      </c>
      <c r="D10" s="125">
        <v>10080000</v>
      </c>
      <c r="E10" s="502">
        <f t="shared" si="0"/>
        <v>140.74134920634924</v>
      </c>
      <c r="F10" s="497" t="s">
        <v>509</v>
      </c>
    </row>
    <row r="11" spans="1:11" ht="60" customHeight="1">
      <c r="A11" s="133">
        <v>8</v>
      </c>
      <c r="B11" s="131" t="s">
        <v>12</v>
      </c>
      <c r="C11" s="125">
        <v>7342682.2699999996</v>
      </c>
      <c r="D11" s="125">
        <v>4000000</v>
      </c>
      <c r="E11" s="502">
        <f t="shared" si="0"/>
        <v>183.56705675000001</v>
      </c>
      <c r="F11" s="497" t="s">
        <v>516</v>
      </c>
    </row>
    <row r="12" spans="1:11" ht="42" customHeight="1">
      <c r="A12" s="133">
        <v>9</v>
      </c>
      <c r="B12" s="131" t="s">
        <v>26</v>
      </c>
      <c r="C12" s="125">
        <v>2331017.35</v>
      </c>
      <c r="D12" s="125">
        <v>1540000</v>
      </c>
      <c r="E12" s="502">
        <f t="shared" si="0"/>
        <v>151.36476298701299</v>
      </c>
      <c r="F12" s="497" t="s">
        <v>509</v>
      </c>
    </row>
    <row r="13" spans="1:11" ht="35.25" customHeight="1">
      <c r="A13" s="134">
        <v>10</v>
      </c>
      <c r="B13" s="131" t="s">
        <v>27</v>
      </c>
      <c r="C13" s="125">
        <v>1651023.29</v>
      </c>
      <c r="D13" s="125">
        <v>870000</v>
      </c>
      <c r="E13" s="502">
        <f t="shared" si="0"/>
        <v>189.77279195402298</v>
      </c>
      <c r="F13" s="497" t="s">
        <v>510</v>
      </c>
    </row>
    <row r="14" spans="1:11" ht="40.5" customHeight="1">
      <c r="A14" s="133">
        <v>11</v>
      </c>
      <c r="B14" s="131" t="s">
        <v>13</v>
      </c>
      <c r="C14" s="125">
        <v>4196420.3</v>
      </c>
      <c r="D14" s="125">
        <v>3150000</v>
      </c>
      <c r="E14" s="502">
        <f t="shared" si="0"/>
        <v>133.21969206349206</v>
      </c>
      <c r="F14" s="503" t="s">
        <v>517</v>
      </c>
    </row>
    <row r="15" spans="1:11" ht="50.25" customHeight="1">
      <c r="A15" s="133">
        <v>12</v>
      </c>
      <c r="B15" s="131" t="s">
        <v>28</v>
      </c>
      <c r="C15" s="126">
        <v>1193503.3900000001</v>
      </c>
      <c r="D15" s="126">
        <v>1600000</v>
      </c>
      <c r="E15" s="115">
        <f t="shared" si="0"/>
        <v>74.593961875000005</v>
      </c>
      <c r="F15" s="503" t="s">
        <v>518</v>
      </c>
    </row>
    <row r="16" spans="1:11" ht="23.25" customHeight="1">
      <c r="A16" s="133">
        <v>13</v>
      </c>
      <c r="B16" s="131" t="s">
        <v>29</v>
      </c>
      <c r="C16" s="125">
        <v>3935315.22</v>
      </c>
      <c r="D16" s="125">
        <v>3000000</v>
      </c>
      <c r="E16" s="502">
        <f t="shared" si="0"/>
        <v>131.17717400000001</v>
      </c>
      <c r="F16" s="497"/>
    </row>
    <row r="17" spans="1:6" ht="45" customHeight="1">
      <c r="A17" s="134">
        <v>14</v>
      </c>
      <c r="B17" s="131" t="s">
        <v>30</v>
      </c>
      <c r="C17" s="125">
        <v>6807964.2800000003</v>
      </c>
      <c r="D17" s="125">
        <v>4800000</v>
      </c>
      <c r="E17" s="502">
        <f t="shared" si="0"/>
        <v>141.83258916666668</v>
      </c>
      <c r="F17" s="497" t="s">
        <v>519</v>
      </c>
    </row>
    <row r="18" spans="1:6" ht="34.5" customHeight="1">
      <c r="A18" s="133">
        <v>15</v>
      </c>
      <c r="B18" s="131" t="s">
        <v>14</v>
      </c>
      <c r="C18" s="125">
        <v>8474459.5999999996</v>
      </c>
      <c r="D18" s="125">
        <v>4600000</v>
      </c>
      <c r="E18" s="502">
        <f t="shared" si="0"/>
        <v>184.22738260869565</v>
      </c>
      <c r="F18" s="497" t="s">
        <v>512</v>
      </c>
    </row>
    <row r="19" spans="1:6" ht="35.25" customHeight="1">
      <c r="A19" s="133">
        <v>16</v>
      </c>
      <c r="B19" s="131" t="s">
        <v>31</v>
      </c>
      <c r="C19" s="126">
        <v>4991159.09</v>
      </c>
      <c r="D19" s="126">
        <v>2900000</v>
      </c>
      <c r="E19" s="502">
        <f t="shared" si="0"/>
        <v>172.10893413793104</v>
      </c>
      <c r="F19" s="497" t="s">
        <v>509</v>
      </c>
    </row>
    <row r="20" spans="1:6" ht="27" customHeight="1">
      <c r="A20" s="133">
        <v>17</v>
      </c>
      <c r="B20" s="148" t="s">
        <v>46</v>
      </c>
      <c r="C20" s="125">
        <v>305577.93000000005</v>
      </c>
      <c r="D20" s="125">
        <v>250000</v>
      </c>
      <c r="E20" s="502">
        <f t="shared" si="0"/>
        <v>122.23117200000002</v>
      </c>
      <c r="F20" s="146"/>
    </row>
    <row r="21" spans="1:6" ht="30.75" customHeight="1">
      <c r="A21" s="134">
        <v>18</v>
      </c>
      <c r="B21" s="131" t="s">
        <v>32</v>
      </c>
      <c r="C21" s="125">
        <v>2769180.3099999996</v>
      </c>
      <c r="D21" s="125">
        <v>1820000</v>
      </c>
      <c r="E21" s="502">
        <f t="shared" si="0"/>
        <v>152.15276428571426</v>
      </c>
      <c r="F21" s="575" t="s">
        <v>520</v>
      </c>
    </row>
    <row r="22" spans="1:6" ht="30.75" customHeight="1">
      <c r="A22" s="133">
        <v>19</v>
      </c>
      <c r="B22" s="131" t="s">
        <v>16</v>
      </c>
      <c r="C22" s="125">
        <v>10796932.189999999</v>
      </c>
      <c r="D22" s="125">
        <v>7400000</v>
      </c>
      <c r="E22" s="502">
        <f t="shared" si="0"/>
        <v>145.90448905405407</v>
      </c>
      <c r="F22" s="497" t="s">
        <v>509</v>
      </c>
    </row>
    <row r="23" spans="1:6" ht="24.75" customHeight="1">
      <c r="A23" s="133">
        <v>20</v>
      </c>
      <c r="B23" s="131" t="s">
        <v>15</v>
      </c>
      <c r="C23" s="125">
        <v>3184252.98</v>
      </c>
      <c r="D23" s="125">
        <v>3400000</v>
      </c>
      <c r="E23" s="502">
        <f t="shared" si="0"/>
        <v>93.654499411764704</v>
      </c>
      <c r="F23" s="503"/>
    </row>
    <row r="24" spans="1:6" ht="35.25" customHeight="1">
      <c r="A24" s="133">
        <v>21</v>
      </c>
      <c r="B24" s="131" t="s">
        <v>33</v>
      </c>
      <c r="C24" s="125">
        <v>1908883.3900000001</v>
      </c>
      <c r="D24" s="125">
        <v>1800000</v>
      </c>
      <c r="E24" s="502">
        <f t="shared" si="0"/>
        <v>106.04907722222222</v>
      </c>
      <c r="F24" s="497"/>
    </row>
    <row r="25" spans="1:6" ht="47.25" customHeight="1">
      <c r="A25" s="134">
        <v>22</v>
      </c>
      <c r="B25" s="131" t="s">
        <v>34</v>
      </c>
      <c r="C25" s="126">
        <v>1321134.9900000002</v>
      </c>
      <c r="D25" s="126">
        <v>1500000</v>
      </c>
      <c r="E25" s="115">
        <f t="shared" si="0"/>
        <v>88.075666000000027</v>
      </c>
      <c r="F25" s="497" t="s">
        <v>521</v>
      </c>
    </row>
    <row r="26" spans="1:6" ht="48.75" customHeight="1">
      <c r="A26" s="133">
        <v>23</v>
      </c>
      <c r="B26" s="131" t="s">
        <v>17</v>
      </c>
      <c r="C26" s="125">
        <v>5344733.6100000003</v>
      </c>
      <c r="D26" s="125">
        <v>4400000</v>
      </c>
      <c r="E26" s="502">
        <f t="shared" si="0"/>
        <v>121.47121840909092</v>
      </c>
      <c r="F26" s="497" t="s">
        <v>522</v>
      </c>
    </row>
    <row r="27" spans="1:6" ht="57" customHeight="1">
      <c r="A27" s="133">
        <v>24</v>
      </c>
      <c r="B27" s="130" t="s">
        <v>60</v>
      </c>
      <c r="C27" s="125">
        <v>5034317.120000001</v>
      </c>
      <c r="D27" s="125">
        <v>2700000</v>
      </c>
      <c r="E27" s="502">
        <f t="shared" si="0"/>
        <v>186.45618962962968</v>
      </c>
      <c r="F27" s="497" t="s">
        <v>522</v>
      </c>
    </row>
    <row r="28" spans="1:6" ht="30" customHeight="1">
      <c r="A28" s="133">
        <v>25</v>
      </c>
      <c r="B28" s="130" t="s">
        <v>61</v>
      </c>
      <c r="C28" s="125">
        <v>9532014.6300000027</v>
      </c>
      <c r="D28" s="125">
        <v>7200000</v>
      </c>
      <c r="E28" s="502">
        <f t="shared" si="0"/>
        <v>132.38909208333337</v>
      </c>
      <c r="F28" s="497" t="s">
        <v>509</v>
      </c>
    </row>
    <row r="29" spans="1:6" ht="33" customHeight="1">
      <c r="A29" s="134">
        <v>26</v>
      </c>
      <c r="B29" s="131" t="s">
        <v>35</v>
      </c>
      <c r="C29" s="125">
        <v>8051961.129999999</v>
      </c>
      <c r="D29" s="125">
        <v>7200000</v>
      </c>
      <c r="E29" s="502">
        <f t="shared" si="0"/>
        <v>111.83279347222221</v>
      </c>
      <c r="F29" s="497"/>
    </row>
    <row r="30" spans="1:6" ht="51" customHeight="1">
      <c r="A30" s="133">
        <v>27</v>
      </c>
      <c r="B30" s="149" t="s">
        <v>18</v>
      </c>
      <c r="C30" s="125">
        <v>1702841.9</v>
      </c>
      <c r="D30" s="125">
        <v>890000</v>
      </c>
      <c r="E30" s="502">
        <f t="shared" si="0"/>
        <v>191.33055056179776</v>
      </c>
      <c r="F30" s="497" t="s">
        <v>509</v>
      </c>
    </row>
    <row r="31" spans="1:6" ht="48.75" customHeight="1">
      <c r="A31" s="133">
        <v>28</v>
      </c>
      <c r="B31" s="131" t="s">
        <v>37</v>
      </c>
      <c r="C31" s="125">
        <v>6933282.8599999994</v>
      </c>
      <c r="D31" s="125">
        <v>5200000</v>
      </c>
      <c r="E31" s="502">
        <f t="shared" si="0"/>
        <v>133.3323626923077</v>
      </c>
      <c r="F31" s="497" t="s">
        <v>522</v>
      </c>
    </row>
    <row r="32" spans="1:6" ht="36" customHeight="1">
      <c r="A32" s="133">
        <v>29</v>
      </c>
      <c r="B32" s="130" t="s">
        <v>62</v>
      </c>
      <c r="C32" s="125">
        <v>4766394</v>
      </c>
      <c r="D32" s="125">
        <v>3200000</v>
      </c>
      <c r="E32" s="502">
        <f t="shared" si="0"/>
        <v>148.94981250000001</v>
      </c>
      <c r="F32" s="497" t="s">
        <v>509</v>
      </c>
    </row>
    <row r="33" spans="1:6" ht="33" customHeight="1">
      <c r="A33" s="134">
        <v>30</v>
      </c>
      <c r="B33" s="131" t="s">
        <v>38</v>
      </c>
      <c r="C33" s="125">
        <v>4255566.3499999996</v>
      </c>
      <c r="D33" s="125">
        <v>2200000</v>
      </c>
      <c r="E33" s="502">
        <f t="shared" si="0"/>
        <v>193.43483409090908</v>
      </c>
      <c r="F33" s="497" t="s">
        <v>513</v>
      </c>
    </row>
    <row r="34" spans="1:6" ht="27.75" customHeight="1">
      <c r="A34" s="133">
        <v>31</v>
      </c>
      <c r="B34" s="131" t="s">
        <v>36</v>
      </c>
      <c r="C34" s="125">
        <v>11266460.709999999</v>
      </c>
      <c r="D34" s="125">
        <v>8600000</v>
      </c>
      <c r="E34" s="502">
        <f t="shared" si="0"/>
        <v>131.00535709302326</v>
      </c>
      <c r="F34" s="498"/>
    </row>
    <row r="35" spans="1:6" ht="24.75" customHeight="1">
      <c r="A35" s="133">
        <v>32</v>
      </c>
      <c r="B35" s="148" t="s">
        <v>45</v>
      </c>
      <c r="C35" s="125">
        <v>9217003.4800000004</v>
      </c>
      <c r="D35" s="125">
        <v>7200000</v>
      </c>
      <c r="E35" s="502">
        <f t="shared" si="0"/>
        <v>128.01393722222221</v>
      </c>
      <c r="F35" s="499" t="s">
        <v>69</v>
      </c>
    </row>
    <row r="36" spans="1:6" ht="33" customHeight="1">
      <c r="A36" s="133">
        <v>33</v>
      </c>
      <c r="B36" s="131" t="s">
        <v>39</v>
      </c>
      <c r="C36" s="125">
        <v>5039764.21</v>
      </c>
      <c r="D36" s="125">
        <v>3600000</v>
      </c>
      <c r="E36" s="502">
        <f t="shared" si="0"/>
        <v>139.99345027777778</v>
      </c>
      <c r="F36" s="497" t="s">
        <v>509</v>
      </c>
    </row>
    <row r="37" spans="1:6" ht="25.5" customHeight="1">
      <c r="A37" s="134">
        <v>34</v>
      </c>
      <c r="B37" s="131" t="s">
        <v>40</v>
      </c>
      <c r="C37" s="125">
        <v>2120877.59</v>
      </c>
      <c r="D37" s="125">
        <v>1650000</v>
      </c>
      <c r="E37" s="502">
        <f t="shared" si="0"/>
        <v>128.53803575757576</v>
      </c>
      <c r="F37" s="497"/>
    </row>
    <row r="38" spans="1:6" ht="34.5" customHeight="1">
      <c r="A38" s="133">
        <v>35</v>
      </c>
      <c r="B38" s="149" t="s">
        <v>19</v>
      </c>
      <c r="C38" s="125">
        <v>4539307.1099999994</v>
      </c>
      <c r="D38" s="125">
        <v>2800000</v>
      </c>
      <c r="E38" s="502">
        <f t="shared" si="0"/>
        <v>162.11811107142856</v>
      </c>
      <c r="F38" s="497" t="s">
        <v>509</v>
      </c>
    </row>
    <row r="39" spans="1:6" ht="39.75" customHeight="1">
      <c r="A39" s="133">
        <v>36</v>
      </c>
      <c r="B39" s="149" t="s">
        <v>20</v>
      </c>
      <c r="C39" s="125">
        <v>3725122.8099999996</v>
      </c>
      <c r="D39" s="125">
        <v>2400000</v>
      </c>
      <c r="E39" s="502">
        <f t="shared" si="0"/>
        <v>155.21345041666663</v>
      </c>
      <c r="F39" s="497" t="s">
        <v>523</v>
      </c>
    </row>
    <row r="40" spans="1:6" ht="51" customHeight="1">
      <c r="A40" s="133">
        <v>37</v>
      </c>
      <c r="B40" s="131" t="s">
        <v>41</v>
      </c>
      <c r="C40" s="125">
        <v>8040441.7599999998</v>
      </c>
      <c r="D40" s="125">
        <v>4000000</v>
      </c>
      <c r="E40" s="502">
        <f t="shared" si="0"/>
        <v>201.011044</v>
      </c>
      <c r="F40" s="497" t="s">
        <v>514</v>
      </c>
    </row>
    <row r="41" spans="1:6" ht="56.25" customHeight="1">
      <c r="A41" s="134">
        <v>38</v>
      </c>
      <c r="B41" s="131" t="s">
        <v>42</v>
      </c>
      <c r="C41" s="125">
        <v>3326114.4799999995</v>
      </c>
      <c r="D41" s="125">
        <v>4800000</v>
      </c>
      <c r="E41" s="115">
        <f t="shared" si="0"/>
        <v>69.294051666666661</v>
      </c>
      <c r="F41" s="503" t="s">
        <v>496</v>
      </c>
    </row>
    <row r="42" spans="1:6" ht="33" customHeight="1">
      <c r="A42" s="133">
        <v>39</v>
      </c>
      <c r="B42" s="130" t="s">
        <v>67</v>
      </c>
      <c r="C42" s="125">
        <v>3669426.9000000004</v>
      </c>
      <c r="D42" s="125">
        <v>2600000</v>
      </c>
      <c r="E42" s="502">
        <f t="shared" si="0"/>
        <v>141.13180384615387</v>
      </c>
      <c r="F42" s="503"/>
    </row>
    <row r="43" spans="1:6" ht="30" customHeight="1">
      <c r="A43" s="133">
        <v>40</v>
      </c>
      <c r="B43" s="131" t="s">
        <v>44</v>
      </c>
      <c r="C43" s="125">
        <v>4867472.0599999987</v>
      </c>
      <c r="D43" s="125">
        <v>3200000</v>
      </c>
      <c r="E43" s="502">
        <f t="shared" si="0"/>
        <v>152.10850187499997</v>
      </c>
      <c r="F43" s="497" t="s">
        <v>509</v>
      </c>
    </row>
    <row r="44" spans="1:6" s="86" customFormat="1" ht="24.75" customHeight="1">
      <c r="A44" s="91"/>
      <c r="B44" s="541" t="s">
        <v>161</v>
      </c>
      <c r="C44" s="112">
        <f>SUM(C4:C43)</f>
        <v>205898278.25</v>
      </c>
      <c r="D44" s="112">
        <f>SUM(D4:D43)</f>
        <v>148295000</v>
      </c>
      <c r="E44" s="112">
        <f t="shared" si="0"/>
        <v>138.84370899221148</v>
      </c>
      <c r="F44" s="109"/>
    </row>
    <row r="45" spans="1:6" s="501" customFormat="1" ht="20.100000000000001" customHeight="1">
      <c r="A45" s="91"/>
      <c r="B45" s="542" t="s">
        <v>429</v>
      </c>
      <c r="C45" s="113"/>
      <c r="D45" s="119">
        <f>C44-D44</f>
        <v>57603278.25</v>
      </c>
      <c r="E45" s="113"/>
      <c r="F45" s="109"/>
    </row>
    <row r="46" spans="1:6" ht="20.100000000000001" customHeight="1">
      <c r="A46" s="111"/>
    </row>
  </sheetData>
  <mergeCells count="2">
    <mergeCell ref="B1:E1"/>
    <mergeCell ref="C2:E2"/>
  </mergeCells>
  <pageMargins left="0.59055118110236227" right="0" top="0" bottom="0" header="0.31496062992125984" footer="0.31496062992125984"/>
  <pageSetup paperSize="9" scale="9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46"/>
  <sheetViews>
    <sheetView zoomScale="85" zoomScaleNormal="85" workbookViewId="0">
      <selection activeCell="F8" sqref="F8"/>
    </sheetView>
  </sheetViews>
  <sheetFormatPr defaultRowHeight="20.100000000000001" customHeight="1"/>
  <cols>
    <col min="1" max="1" width="6.85546875" style="45" customWidth="1"/>
    <col min="2" max="2" width="20.28515625" style="132" customWidth="1"/>
    <col min="3" max="3" width="18" style="753" customWidth="1"/>
    <col min="4" max="4" width="18.5703125" style="753" customWidth="1"/>
    <col min="5" max="5" width="18.28515625" style="754" customWidth="1"/>
    <col min="6" max="6" width="71.42578125" style="389" customWidth="1"/>
    <col min="7" max="7" width="12.140625" customWidth="1"/>
    <col min="8" max="8" width="12.42578125" customWidth="1"/>
    <col min="9" max="9" width="12.28515625" customWidth="1"/>
    <col min="10" max="10" width="11.85546875" customWidth="1"/>
    <col min="11" max="11" width="11.42578125" customWidth="1"/>
    <col min="12" max="12" width="9.140625" customWidth="1"/>
    <col min="13" max="13" width="9.7109375" customWidth="1"/>
  </cols>
  <sheetData>
    <row r="1" spans="1:11" s="501" customFormat="1" ht="57" customHeight="1">
      <c r="A1" s="114"/>
      <c r="B1" s="895" t="s">
        <v>529</v>
      </c>
      <c r="C1" s="895"/>
      <c r="D1" s="895"/>
      <c r="E1" s="895"/>
    </row>
    <row r="2" spans="1:11" s="501" customFormat="1" ht="26.25" customHeight="1">
      <c r="A2" s="91"/>
      <c r="B2" s="128"/>
      <c r="C2" s="909" t="s">
        <v>530</v>
      </c>
      <c r="D2" s="910"/>
      <c r="E2" s="911"/>
      <c r="F2" s="118" t="s">
        <v>65</v>
      </c>
    </row>
    <row r="3" spans="1:11" ht="24" customHeight="1">
      <c r="A3" s="120"/>
      <c r="B3" s="129" t="s">
        <v>0</v>
      </c>
      <c r="C3" s="748" t="s">
        <v>63</v>
      </c>
      <c r="D3" s="748" t="s">
        <v>81</v>
      </c>
      <c r="E3" s="749" t="s">
        <v>58</v>
      </c>
      <c r="F3" s="496"/>
    </row>
    <row r="4" spans="1:11" ht="45" customHeight="1">
      <c r="A4" s="133">
        <v>1</v>
      </c>
      <c r="B4" s="131" t="s">
        <v>21</v>
      </c>
      <c r="C4" s="750">
        <v>2816344.43</v>
      </c>
      <c r="D4" s="750">
        <v>2020000</v>
      </c>
      <c r="E4" s="112">
        <f>C4*100/D4</f>
        <v>139.42299158415841</v>
      </c>
      <c r="F4" s="497" t="s">
        <v>511</v>
      </c>
      <c r="K4" t="s">
        <v>66</v>
      </c>
    </row>
    <row r="5" spans="1:11" ht="35.25" customHeight="1">
      <c r="A5" s="134">
        <v>2</v>
      </c>
      <c r="B5" s="131" t="s">
        <v>22</v>
      </c>
      <c r="C5" s="751">
        <v>6437457</v>
      </c>
      <c r="D5" s="751">
        <v>4900000</v>
      </c>
      <c r="E5" s="112">
        <f t="shared" ref="E5:E44" si="0">C5*100/D5</f>
        <v>131.37667346938775</v>
      </c>
      <c r="F5" s="497" t="s">
        <v>509</v>
      </c>
    </row>
    <row r="6" spans="1:11" ht="20.25" customHeight="1">
      <c r="A6" s="133">
        <v>3</v>
      </c>
      <c r="B6" s="131" t="s">
        <v>23</v>
      </c>
      <c r="C6" s="750">
        <v>5189025.67</v>
      </c>
      <c r="D6" s="750">
        <v>4225000</v>
      </c>
      <c r="E6" s="112">
        <f t="shared" si="0"/>
        <v>122.81717562130177</v>
      </c>
      <c r="F6" s="497"/>
    </row>
    <row r="7" spans="1:11" ht="21" customHeight="1">
      <c r="A7" s="133">
        <v>4</v>
      </c>
      <c r="B7" s="131" t="s">
        <v>24</v>
      </c>
      <c r="C7" s="750">
        <v>2122077.64</v>
      </c>
      <c r="D7" s="750">
        <v>1980000</v>
      </c>
      <c r="E7" s="112">
        <f t="shared" si="0"/>
        <v>107.17563838383839</v>
      </c>
      <c r="F7" s="497"/>
    </row>
    <row r="8" spans="1:11" ht="36.75" customHeight="1">
      <c r="A8" s="133">
        <v>5</v>
      </c>
      <c r="B8" s="131" t="s">
        <v>25</v>
      </c>
      <c r="C8" s="750">
        <v>4792026.03</v>
      </c>
      <c r="D8" s="750">
        <v>5630000</v>
      </c>
      <c r="E8" s="115">
        <f t="shared" si="0"/>
        <v>85.11591527531084</v>
      </c>
      <c r="F8" s="498" t="s">
        <v>564</v>
      </c>
    </row>
    <row r="9" spans="1:11" ht="35.25" customHeight="1">
      <c r="A9" s="134">
        <v>6</v>
      </c>
      <c r="B9" s="131" t="s">
        <v>10</v>
      </c>
      <c r="C9" s="750">
        <v>13883800.420000002</v>
      </c>
      <c r="D9" s="750">
        <v>6760000</v>
      </c>
      <c r="E9" s="112">
        <f t="shared" si="0"/>
        <v>205.38166301775152</v>
      </c>
      <c r="F9" s="497" t="s">
        <v>510</v>
      </c>
    </row>
    <row r="10" spans="1:11" ht="32.25" customHeight="1">
      <c r="A10" s="133">
        <v>7</v>
      </c>
      <c r="B10" s="131" t="s">
        <v>11</v>
      </c>
      <c r="C10" s="750">
        <v>17350913.690000001</v>
      </c>
      <c r="D10" s="750">
        <v>11830000</v>
      </c>
      <c r="E10" s="112">
        <f t="shared" si="0"/>
        <v>146.66875477599325</v>
      </c>
      <c r="F10" s="497" t="s">
        <v>509</v>
      </c>
    </row>
    <row r="11" spans="1:11" ht="60" customHeight="1">
      <c r="A11" s="133">
        <v>8</v>
      </c>
      <c r="B11" s="131" t="s">
        <v>12</v>
      </c>
      <c r="C11" s="750">
        <v>8525283.0099999998</v>
      </c>
      <c r="D11" s="750">
        <v>4720000</v>
      </c>
      <c r="E11" s="112">
        <f t="shared" si="0"/>
        <v>180.62040275423729</v>
      </c>
      <c r="F11" s="497" t="s">
        <v>516</v>
      </c>
    </row>
    <row r="12" spans="1:11" ht="42" customHeight="1">
      <c r="A12" s="133">
        <v>9</v>
      </c>
      <c r="B12" s="131" t="s">
        <v>26</v>
      </c>
      <c r="C12" s="750">
        <v>2995660.71</v>
      </c>
      <c r="D12" s="750">
        <v>1800000</v>
      </c>
      <c r="E12" s="112">
        <f t="shared" si="0"/>
        <v>166.42559499999999</v>
      </c>
      <c r="F12" s="497" t="s">
        <v>509</v>
      </c>
    </row>
    <row r="13" spans="1:11" ht="35.25" customHeight="1">
      <c r="A13" s="134">
        <v>10</v>
      </c>
      <c r="B13" s="131" t="s">
        <v>27</v>
      </c>
      <c r="C13" s="750">
        <v>1691879.71</v>
      </c>
      <c r="D13" s="750">
        <v>1020000</v>
      </c>
      <c r="E13" s="112">
        <f t="shared" si="0"/>
        <v>165.87055980392157</v>
      </c>
      <c r="F13" s="497" t="s">
        <v>510</v>
      </c>
    </row>
    <row r="14" spans="1:11" ht="40.5" customHeight="1">
      <c r="A14" s="133">
        <v>11</v>
      </c>
      <c r="B14" s="131" t="s">
        <v>13</v>
      </c>
      <c r="C14" s="750">
        <v>4753266.62</v>
      </c>
      <c r="D14" s="750">
        <v>3700000</v>
      </c>
      <c r="E14" s="112">
        <f t="shared" si="0"/>
        <v>128.46666540540539</v>
      </c>
      <c r="F14" s="503" t="s">
        <v>517</v>
      </c>
    </row>
    <row r="15" spans="1:11" ht="24.75" customHeight="1">
      <c r="A15" s="133">
        <v>12</v>
      </c>
      <c r="B15" s="131" t="s">
        <v>28</v>
      </c>
      <c r="C15" s="751">
        <v>2033892.44</v>
      </c>
      <c r="D15" s="751">
        <v>1870000</v>
      </c>
      <c r="E15" s="112">
        <f t="shared" si="0"/>
        <v>108.76430160427807</v>
      </c>
      <c r="F15" s="503"/>
    </row>
    <row r="16" spans="1:11" ht="23.25" customHeight="1">
      <c r="A16" s="133">
        <v>13</v>
      </c>
      <c r="B16" s="131" t="s">
        <v>29</v>
      </c>
      <c r="C16" s="750">
        <v>4527880.17</v>
      </c>
      <c r="D16" s="750">
        <v>3500000</v>
      </c>
      <c r="E16" s="112">
        <f t="shared" si="0"/>
        <v>129.36800485714286</v>
      </c>
      <c r="F16" s="497"/>
    </row>
    <row r="17" spans="1:6" ht="45" customHeight="1">
      <c r="A17" s="134">
        <v>14</v>
      </c>
      <c r="B17" s="131" t="s">
        <v>30</v>
      </c>
      <c r="C17" s="750">
        <v>7686040.5700000003</v>
      </c>
      <c r="D17" s="750">
        <v>5600000</v>
      </c>
      <c r="E17" s="112">
        <f t="shared" si="0"/>
        <v>137.25072446428572</v>
      </c>
      <c r="F17" s="497" t="s">
        <v>519</v>
      </c>
    </row>
    <row r="18" spans="1:6" ht="34.5" customHeight="1">
      <c r="A18" s="133">
        <v>15</v>
      </c>
      <c r="B18" s="131" t="s">
        <v>14</v>
      </c>
      <c r="C18" s="750">
        <v>11038810.02</v>
      </c>
      <c r="D18" s="750">
        <v>5400000</v>
      </c>
      <c r="E18" s="112">
        <f t="shared" si="0"/>
        <v>204.42240777777778</v>
      </c>
      <c r="F18" s="497" t="s">
        <v>565</v>
      </c>
    </row>
    <row r="19" spans="1:6" ht="35.25" customHeight="1">
      <c r="A19" s="133">
        <v>16</v>
      </c>
      <c r="B19" s="131" t="s">
        <v>31</v>
      </c>
      <c r="C19" s="751">
        <v>6307743.1899999995</v>
      </c>
      <c r="D19" s="751">
        <v>3400000</v>
      </c>
      <c r="E19" s="112">
        <f t="shared" si="0"/>
        <v>185.52185852941176</v>
      </c>
      <c r="F19" s="497" t="s">
        <v>509</v>
      </c>
    </row>
    <row r="20" spans="1:6" ht="27" customHeight="1">
      <c r="A20" s="133">
        <v>17</v>
      </c>
      <c r="B20" s="148" t="s">
        <v>46</v>
      </c>
      <c r="C20" s="750">
        <v>356214.05000000005</v>
      </c>
      <c r="D20" s="750">
        <v>290000</v>
      </c>
      <c r="E20" s="112">
        <f t="shared" si="0"/>
        <v>122.83243103448278</v>
      </c>
      <c r="F20" s="146"/>
    </row>
    <row r="21" spans="1:6" ht="30.75" customHeight="1">
      <c r="A21" s="134">
        <v>18</v>
      </c>
      <c r="B21" s="131" t="s">
        <v>32</v>
      </c>
      <c r="C21" s="750">
        <v>3520116.4899999998</v>
      </c>
      <c r="D21" s="750">
        <v>2130000</v>
      </c>
      <c r="E21" s="112">
        <f t="shared" si="0"/>
        <v>165.26368497652581</v>
      </c>
      <c r="F21" s="575" t="s">
        <v>520</v>
      </c>
    </row>
    <row r="22" spans="1:6" ht="30.75" customHeight="1">
      <c r="A22" s="133">
        <v>19</v>
      </c>
      <c r="B22" s="131" t="s">
        <v>16</v>
      </c>
      <c r="C22" s="750">
        <v>13578424.119999999</v>
      </c>
      <c r="D22" s="750">
        <v>8600000</v>
      </c>
      <c r="E22" s="112">
        <f t="shared" si="0"/>
        <v>157.88865255813954</v>
      </c>
      <c r="F22" s="497" t="s">
        <v>509</v>
      </c>
    </row>
    <row r="23" spans="1:6" ht="24.75" customHeight="1">
      <c r="A23" s="133">
        <v>20</v>
      </c>
      <c r="B23" s="131" t="s">
        <v>15</v>
      </c>
      <c r="C23" s="750">
        <v>3786162.21</v>
      </c>
      <c r="D23" s="750">
        <v>4000000</v>
      </c>
      <c r="E23" s="112">
        <f t="shared" si="0"/>
        <v>94.654055249999999</v>
      </c>
      <c r="F23" s="503"/>
    </row>
    <row r="24" spans="1:6" ht="41.25" customHeight="1">
      <c r="A24" s="133">
        <v>21</v>
      </c>
      <c r="B24" s="131" t="s">
        <v>33</v>
      </c>
      <c r="C24" s="750">
        <v>1925325.86</v>
      </c>
      <c r="D24" s="750">
        <v>2200000</v>
      </c>
      <c r="E24" s="115">
        <f t="shared" si="0"/>
        <v>87.514811818181812</v>
      </c>
      <c r="F24" s="497" t="s">
        <v>566</v>
      </c>
    </row>
    <row r="25" spans="1:6" ht="21" customHeight="1">
      <c r="A25" s="134">
        <v>22</v>
      </c>
      <c r="B25" s="131" t="s">
        <v>34</v>
      </c>
      <c r="C25" s="751">
        <v>2094654.44</v>
      </c>
      <c r="D25" s="751">
        <v>1760000</v>
      </c>
      <c r="E25" s="112">
        <f t="shared" si="0"/>
        <v>119.01445681818181</v>
      </c>
      <c r="F25" s="497"/>
    </row>
    <row r="26" spans="1:6" ht="48.75" customHeight="1">
      <c r="A26" s="133">
        <v>23</v>
      </c>
      <c r="B26" s="131" t="s">
        <v>17</v>
      </c>
      <c r="C26" s="750">
        <v>6648121.5200000005</v>
      </c>
      <c r="D26" s="750">
        <v>5100000</v>
      </c>
      <c r="E26" s="112">
        <f t="shared" si="0"/>
        <v>130.35532392156864</v>
      </c>
      <c r="F26" s="497" t="s">
        <v>522</v>
      </c>
    </row>
    <row r="27" spans="1:6" ht="57" customHeight="1">
      <c r="A27" s="133">
        <v>24</v>
      </c>
      <c r="B27" s="130" t="s">
        <v>60</v>
      </c>
      <c r="C27" s="750">
        <v>5754119.1200000001</v>
      </c>
      <c r="D27" s="750">
        <v>3100000</v>
      </c>
      <c r="E27" s="112">
        <f t="shared" si="0"/>
        <v>185.6167458064516</v>
      </c>
      <c r="F27" s="497" t="s">
        <v>522</v>
      </c>
    </row>
    <row r="28" spans="1:6" ht="30" customHeight="1">
      <c r="A28" s="133">
        <v>25</v>
      </c>
      <c r="B28" s="130" t="s">
        <v>61</v>
      </c>
      <c r="C28" s="750">
        <v>12914543.900000002</v>
      </c>
      <c r="D28" s="750">
        <v>8400000</v>
      </c>
      <c r="E28" s="112">
        <f t="shared" si="0"/>
        <v>153.74457023809526</v>
      </c>
      <c r="F28" s="497" t="s">
        <v>509</v>
      </c>
    </row>
    <row r="29" spans="1:6" ht="33" customHeight="1">
      <c r="A29" s="134">
        <v>26</v>
      </c>
      <c r="B29" s="131" t="s">
        <v>35</v>
      </c>
      <c r="C29" s="750">
        <v>9751255.8774999995</v>
      </c>
      <c r="D29" s="750">
        <v>8400000</v>
      </c>
      <c r="E29" s="112">
        <f t="shared" si="0"/>
        <v>116.08637949404762</v>
      </c>
      <c r="F29" s="497"/>
    </row>
    <row r="30" spans="1:6" ht="51" customHeight="1">
      <c r="A30" s="133">
        <v>27</v>
      </c>
      <c r="B30" s="149" t="s">
        <v>18</v>
      </c>
      <c r="C30" s="750">
        <v>2126607.66</v>
      </c>
      <c r="D30" s="750">
        <v>1040000</v>
      </c>
      <c r="E30" s="112">
        <f t="shared" si="0"/>
        <v>204.48150576923078</v>
      </c>
      <c r="F30" s="497" t="s">
        <v>509</v>
      </c>
    </row>
    <row r="31" spans="1:6" ht="48.75" customHeight="1">
      <c r="A31" s="133">
        <v>28</v>
      </c>
      <c r="B31" s="131" t="s">
        <v>37</v>
      </c>
      <c r="C31" s="750">
        <v>8478047.3699999992</v>
      </c>
      <c r="D31" s="750">
        <v>6100000</v>
      </c>
      <c r="E31" s="112">
        <f t="shared" si="0"/>
        <v>138.98438311475408</v>
      </c>
      <c r="F31" s="497" t="s">
        <v>522</v>
      </c>
    </row>
    <row r="32" spans="1:6" ht="36" customHeight="1">
      <c r="A32" s="133">
        <v>29</v>
      </c>
      <c r="B32" s="130" t="s">
        <v>62</v>
      </c>
      <c r="C32" s="750">
        <v>5465439.2199999997</v>
      </c>
      <c r="D32" s="750">
        <v>3700000</v>
      </c>
      <c r="E32" s="112">
        <f t="shared" si="0"/>
        <v>147.7145735135135</v>
      </c>
      <c r="F32" s="497" t="s">
        <v>509</v>
      </c>
    </row>
    <row r="33" spans="1:6" ht="33" customHeight="1">
      <c r="A33" s="134">
        <v>30</v>
      </c>
      <c r="B33" s="131" t="s">
        <v>38</v>
      </c>
      <c r="C33" s="750">
        <v>5038556.0999999996</v>
      </c>
      <c r="D33" s="750">
        <v>2500000</v>
      </c>
      <c r="E33" s="112">
        <f t="shared" si="0"/>
        <v>201.54224399999998</v>
      </c>
      <c r="F33" s="497" t="s">
        <v>513</v>
      </c>
    </row>
    <row r="34" spans="1:6" ht="27.75" customHeight="1">
      <c r="A34" s="133">
        <v>31</v>
      </c>
      <c r="B34" s="131" t="s">
        <v>36</v>
      </c>
      <c r="C34" s="750">
        <v>13686425.68</v>
      </c>
      <c r="D34" s="750">
        <v>10000000</v>
      </c>
      <c r="E34" s="112">
        <f t="shared" si="0"/>
        <v>136.86425679999999</v>
      </c>
      <c r="F34" s="497" t="s">
        <v>509</v>
      </c>
    </row>
    <row r="35" spans="1:6" ht="24.75" customHeight="1">
      <c r="A35" s="133">
        <v>32</v>
      </c>
      <c r="B35" s="148" t="s">
        <v>45</v>
      </c>
      <c r="C35" s="750">
        <v>10922674.9</v>
      </c>
      <c r="D35" s="750">
        <v>8400000</v>
      </c>
      <c r="E35" s="112">
        <f t="shared" si="0"/>
        <v>130.03184404761905</v>
      </c>
      <c r="F35" s="499" t="s">
        <v>69</v>
      </c>
    </row>
    <row r="36" spans="1:6" ht="33" customHeight="1">
      <c r="A36" s="133">
        <v>33</v>
      </c>
      <c r="B36" s="131" t="s">
        <v>39</v>
      </c>
      <c r="C36" s="750">
        <v>6255370.2199999997</v>
      </c>
      <c r="D36" s="750">
        <v>4200000</v>
      </c>
      <c r="E36" s="112">
        <f t="shared" si="0"/>
        <v>148.93738619047619</v>
      </c>
      <c r="F36" s="497" t="s">
        <v>509</v>
      </c>
    </row>
    <row r="37" spans="1:6" ht="25.5" customHeight="1">
      <c r="A37" s="134">
        <v>34</v>
      </c>
      <c r="B37" s="131" t="s">
        <v>40</v>
      </c>
      <c r="C37" s="750">
        <v>2946911.61</v>
      </c>
      <c r="D37" s="750">
        <v>1900000</v>
      </c>
      <c r="E37" s="112">
        <f t="shared" si="0"/>
        <v>155.10061105263159</v>
      </c>
      <c r="F37" s="497" t="s">
        <v>509</v>
      </c>
    </row>
    <row r="38" spans="1:6" ht="34.5" customHeight="1">
      <c r="A38" s="133">
        <v>35</v>
      </c>
      <c r="B38" s="149" t="s">
        <v>19</v>
      </c>
      <c r="C38" s="750">
        <v>5180142.3</v>
      </c>
      <c r="D38" s="750">
        <v>3300000</v>
      </c>
      <c r="E38" s="112">
        <f t="shared" si="0"/>
        <v>156.97400909090908</v>
      </c>
      <c r="F38" s="497" t="s">
        <v>509</v>
      </c>
    </row>
    <row r="39" spans="1:6" ht="39.75" customHeight="1">
      <c r="A39" s="133">
        <v>36</v>
      </c>
      <c r="B39" s="149" t="s">
        <v>20</v>
      </c>
      <c r="C39" s="750">
        <v>4465944.1399999997</v>
      </c>
      <c r="D39" s="750">
        <v>2800000</v>
      </c>
      <c r="E39" s="112">
        <f t="shared" si="0"/>
        <v>159.49800499999998</v>
      </c>
      <c r="F39" s="497" t="s">
        <v>523</v>
      </c>
    </row>
    <row r="40" spans="1:6" ht="51" customHeight="1">
      <c r="A40" s="133">
        <v>37</v>
      </c>
      <c r="B40" s="131" t="s">
        <v>41</v>
      </c>
      <c r="C40" s="750">
        <v>8619732.9299999997</v>
      </c>
      <c r="D40" s="750">
        <v>4700000</v>
      </c>
      <c r="E40" s="112">
        <f t="shared" si="0"/>
        <v>183.39857297872339</v>
      </c>
      <c r="F40" s="497" t="s">
        <v>514</v>
      </c>
    </row>
    <row r="41" spans="1:6" ht="31.5" customHeight="1">
      <c r="A41" s="134">
        <v>38</v>
      </c>
      <c r="B41" s="131" t="s">
        <v>42</v>
      </c>
      <c r="C41" s="750">
        <v>4228933.1099999994</v>
      </c>
      <c r="D41" s="750">
        <v>5600000</v>
      </c>
      <c r="E41" s="115">
        <f t="shared" si="0"/>
        <v>75.516662678571421</v>
      </c>
      <c r="F41" s="503" t="s">
        <v>567</v>
      </c>
    </row>
    <row r="42" spans="1:6" ht="33" customHeight="1">
      <c r="A42" s="133">
        <v>39</v>
      </c>
      <c r="B42" s="130" t="s">
        <v>67</v>
      </c>
      <c r="C42" s="750">
        <v>3733331.87</v>
      </c>
      <c r="D42" s="750">
        <v>3000000</v>
      </c>
      <c r="E42" s="112">
        <f t="shared" si="0"/>
        <v>124.44439566666667</v>
      </c>
      <c r="F42" s="503"/>
    </row>
    <row r="43" spans="1:6" ht="30" customHeight="1">
      <c r="A43" s="133">
        <v>40</v>
      </c>
      <c r="B43" s="131" t="s">
        <v>44</v>
      </c>
      <c r="C43" s="750">
        <v>6152842.4199999999</v>
      </c>
      <c r="D43" s="750">
        <v>3700000</v>
      </c>
      <c r="E43" s="112">
        <f t="shared" si="0"/>
        <v>166.29303837837838</v>
      </c>
      <c r="F43" s="497" t="s">
        <v>509</v>
      </c>
    </row>
    <row r="44" spans="1:6" s="86" customFormat="1" ht="24.75" customHeight="1">
      <c r="A44" s="91"/>
      <c r="B44" s="541" t="s">
        <v>161</v>
      </c>
      <c r="C44" s="112">
        <f>SUM(C4:C43)</f>
        <v>249781998.43749997</v>
      </c>
      <c r="D44" s="112">
        <f>SUM(D4:D43)</f>
        <v>173275000</v>
      </c>
      <c r="E44" s="112">
        <f t="shared" si="0"/>
        <v>144.15351229981241</v>
      </c>
      <c r="F44" s="109"/>
    </row>
    <row r="45" spans="1:6" s="501" customFormat="1" ht="20.100000000000001" customHeight="1">
      <c r="A45" s="91"/>
      <c r="B45" s="542" t="s">
        <v>429</v>
      </c>
      <c r="C45" s="752"/>
      <c r="D45" s="112">
        <f>C44-D44</f>
        <v>76506998.43749997</v>
      </c>
      <c r="E45" s="752"/>
      <c r="F45" s="109"/>
    </row>
    <row r="46" spans="1:6" ht="20.100000000000001" customHeight="1">
      <c r="A46" s="111"/>
    </row>
  </sheetData>
  <mergeCells count="2">
    <mergeCell ref="B1:E1"/>
    <mergeCell ref="C2:E2"/>
  </mergeCells>
  <pageMargins left="0.59055118110236227" right="0" top="0" bottom="0" header="0.31496062992125984" footer="0.31496062992125984"/>
  <pageSetup paperSize="9" scale="9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K9" sqref="J9:K9"/>
    </sheetView>
  </sheetViews>
  <sheetFormatPr defaultRowHeight="21.95" customHeight="1"/>
  <cols>
    <col min="1" max="1" width="4.85546875" style="45" customWidth="1"/>
    <col min="2" max="2" width="17" customWidth="1"/>
    <col min="3" max="3" width="12" style="61" customWidth="1"/>
    <col min="4" max="4" width="12.28515625" style="62" customWidth="1"/>
    <col min="5" max="5" width="10.28515625" style="62" customWidth="1"/>
    <col min="6" max="6" width="14.7109375" style="65" customWidth="1"/>
    <col min="7" max="7" width="13.5703125" style="62" customWidth="1"/>
    <col min="8" max="8" width="9.7109375" style="62" customWidth="1"/>
    <col min="9" max="9" width="68.42578125" style="4" customWidth="1"/>
    <col min="10" max="10" width="10.5703125" customWidth="1"/>
    <col min="11" max="11" width="9" customWidth="1"/>
    <col min="12" max="12" width="8.5703125" customWidth="1"/>
  </cols>
  <sheetData>
    <row r="1" spans="1:9" ht="29.25" customHeight="1">
      <c r="A1" s="43"/>
      <c r="B1" s="899" t="s">
        <v>563</v>
      </c>
      <c r="C1" s="899"/>
      <c r="D1" s="899"/>
      <c r="E1" s="899"/>
      <c r="F1" s="899"/>
      <c r="G1" s="899"/>
      <c r="H1" s="899"/>
    </row>
    <row r="2" spans="1:9" ht="28.5" customHeight="1">
      <c r="A2" s="44"/>
      <c r="B2" s="36"/>
      <c r="C2" s="900" t="s">
        <v>7</v>
      </c>
      <c r="D2" s="900"/>
      <c r="E2" s="901"/>
      <c r="F2" s="902" t="s">
        <v>562</v>
      </c>
      <c r="G2" s="902"/>
      <c r="H2" s="902"/>
      <c r="I2" s="78" t="s">
        <v>65</v>
      </c>
    </row>
    <row r="3" spans="1:9" ht="21.95" customHeight="1">
      <c r="B3" s="35" t="s">
        <v>0</v>
      </c>
      <c r="C3" s="74" t="s">
        <v>82</v>
      </c>
      <c r="D3" s="73" t="s">
        <v>81</v>
      </c>
      <c r="E3" s="66" t="s">
        <v>58</v>
      </c>
      <c r="F3" s="50" t="s">
        <v>82</v>
      </c>
      <c r="G3" s="50" t="s">
        <v>81</v>
      </c>
      <c r="H3" s="67" t="s">
        <v>58</v>
      </c>
      <c r="I3" s="40"/>
    </row>
    <row r="4" spans="1:9" ht="21.95" customHeight="1">
      <c r="A4" s="41">
        <v>1</v>
      </c>
      <c r="B4" s="27" t="s">
        <v>21</v>
      </c>
      <c r="C4" s="68">
        <v>361580.41000000003</v>
      </c>
      <c r="D4" s="69">
        <v>300000</v>
      </c>
      <c r="E4" s="51">
        <f>C4*100/D4</f>
        <v>120.52680333333333</v>
      </c>
      <c r="F4" s="52">
        <v>2816344.43</v>
      </c>
      <c r="G4" s="53">
        <v>2240000</v>
      </c>
      <c r="H4" s="54">
        <f>F4*100/G4</f>
        <v>125.72966205357143</v>
      </c>
      <c r="I4" s="497"/>
    </row>
    <row r="5" spans="1:9" ht="21.95" customHeight="1">
      <c r="A5" s="46">
        <v>2</v>
      </c>
      <c r="B5" s="38" t="s">
        <v>22</v>
      </c>
      <c r="C5" s="68">
        <v>769657.02</v>
      </c>
      <c r="D5" s="69">
        <v>725000</v>
      </c>
      <c r="E5" s="51">
        <f t="shared" ref="E5:E44" si="0">C5*100/D5</f>
        <v>106.15958896551724</v>
      </c>
      <c r="F5" s="52">
        <v>6437457</v>
      </c>
      <c r="G5" s="53">
        <v>4950000</v>
      </c>
      <c r="H5" s="55">
        <f t="shared" ref="H5:H44" si="1">F5*100/G5</f>
        <v>130.04963636363635</v>
      </c>
      <c r="I5" s="497"/>
    </row>
    <row r="6" spans="1:9" ht="21.95" customHeight="1">
      <c r="A6" s="41">
        <v>3</v>
      </c>
      <c r="B6" s="27" t="s">
        <v>23</v>
      </c>
      <c r="C6" s="68">
        <v>633597.71</v>
      </c>
      <c r="D6" s="69">
        <v>625000</v>
      </c>
      <c r="E6" s="51">
        <f t="shared" si="0"/>
        <v>101.3756336</v>
      </c>
      <c r="F6" s="52">
        <v>5189025.67</v>
      </c>
      <c r="G6" s="53">
        <v>4525000</v>
      </c>
      <c r="H6" s="55">
        <f t="shared" si="1"/>
        <v>114.67460044198896</v>
      </c>
      <c r="I6" s="497"/>
    </row>
    <row r="7" spans="1:9" ht="21.75" customHeight="1">
      <c r="A7" s="41">
        <v>4</v>
      </c>
      <c r="B7" s="27" t="s">
        <v>24</v>
      </c>
      <c r="C7" s="68">
        <v>248139.60000000003</v>
      </c>
      <c r="D7" s="69">
        <v>290000</v>
      </c>
      <c r="E7" s="549">
        <f t="shared" si="0"/>
        <v>85.565379310344838</v>
      </c>
      <c r="F7" s="52">
        <v>2122077.64</v>
      </c>
      <c r="G7" s="53">
        <v>1980000</v>
      </c>
      <c r="H7" s="55">
        <f t="shared" si="1"/>
        <v>107.17563838383839</v>
      </c>
      <c r="I7" s="497" t="s">
        <v>569</v>
      </c>
    </row>
    <row r="8" spans="1:9" ht="32.25" customHeight="1">
      <c r="A8" s="41">
        <v>5</v>
      </c>
      <c r="B8" s="27" t="s">
        <v>25</v>
      </c>
      <c r="C8" s="68">
        <v>878598.8899999999</v>
      </c>
      <c r="D8" s="69">
        <v>830000</v>
      </c>
      <c r="E8" s="51">
        <f t="shared" si="0"/>
        <v>105.85528795180721</v>
      </c>
      <c r="F8" s="52">
        <v>4792026.03</v>
      </c>
      <c r="G8" s="53">
        <v>5680000</v>
      </c>
      <c r="H8" s="550">
        <f t="shared" si="1"/>
        <v>84.366655457746475</v>
      </c>
      <c r="I8" s="498" t="s">
        <v>568</v>
      </c>
    </row>
    <row r="9" spans="1:9" ht="21.95" customHeight="1">
      <c r="A9" s="46">
        <v>6</v>
      </c>
      <c r="B9" s="27" t="s">
        <v>10</v>
      </c>
      <c r="C9" s="68">
        <v>3295286.0200000005</v>
      </c>
      <c r="D9" s="69">
        <v>1000000</v>
      </c>
      <c r="E9" s="51">
        <f t="shared" si="0"/>
        <v>329.52860200000003</v>
      </c>
      <c r="F9" s="52">
        <v>13883800.420000002</v>
      </c>
      <c r="G9" s="53">
        <v>7200000</v>
      </c>
      <c r="H9" s="55">
        <f t="shared" si="1"/>
        <v>192.83056138888892</v>
      </c>
      <c r="I9" s="497"/>
    </row>
    <row r="10" spans="1:9" ht="21.95" customHeight="1">
      <c r="A10" s="41">
        <v>7</v>
      </c>
      <c r="B10" s="27" t="s">
        <v>11</v>
      </c>
      <c r="C10" s="68">
        <v>3164185.69</v>
      </c>
      <c r="D10" s="69">
        <v>1750000</v>
      </c>
      <c r="E10" s="51">
        <f t="shared" si="0"/>
        <v>180.81061085714285</v>
      </c>
      <c r="F10" s="52">
        <v>17350913.690000001</v>
      </c>
      <c r="G10" s="53">
        <v>11830000</v>
      </c>
      <c r="H10" s="55">
        <f t="shared" si="1"/>
        <v>146.66875477599325</v>
      </c>
      <c r="I10" s="497"/>
    </row>
    <row r="11" spans="1:9" ht="21.95" customHeight="1">
      <c r="A11" s="41">
        <v>8</v>
      </c>
      <c r="B11" s="27" t="s">
        <v>12</v>
      </c>
      <c r="C11" s="68">
        <v>1182600.7400000002</v>
      </c>
      <c r="D11" s="69">
        <v>720000</v>
      </c>
      <c r="E11" s="51">
        <f t="shared" si="0"/>
        <v>164.25010277777781</v>
      </c>
      <c r="F11" s="52">
        <v>8525283.0099999998</v>
      </c>
      <c r="G11" s="53">
        <v>5120000</v>
      </c>
      <c r="H11" s="55">
        <f t="shared" si="1"/>
        <v>166.50943378906251</v>
      </c>
      <c r="I11" s="497"/>
    </row>
    <row r="12" spans="1:9" ht="20.25" customHeight="1">
      <c r="A12" s="41">
        <v>9</v>
      </c>
      <c r="B12" s="27" t="s">
        <v>26</v>
      </c>
      <c r="C12" s="68">
        <v>664643.35999999987</v>
      </c>
      <c r="D12" s="69">
        <v>260000</v>
      </c>
      <c r="E12" s="51">
        <f t="shared" si="0"/>
        <v>255.63206153846147</v>
      </c>
      <c r="F12" s="56">
        <v>2995660.71</v>
      </c>
      <c r="G12" s="56">
        <v>1940000</v>
      </c>
      <c r="H12" s="55">
        <f t="shared" si="1"/>
        <v>154.41550051546392</v>
      </c>
      <c r="I12" s="497"/>
    </row>
    <row r="13" spans="1:9" ht="40.5" customHeight="1">
      <c r="A13" s="46">
        <v>10</v>
      </c>
      <c r="B13" s="27" t="s">
        <v>27</v>
      </c>
      <c r="C13" s="68">
        <v>40856.42</v>
      </c>
      <c r="D13" s="69">
        <v>150000</v>
      </c>
      <c r="E13" s="549">
        <f t="shared" si="0"/>
        <v>27.237613333333332</v>
      </c>
      <c r="F13" s="56">
        <v>1691879.71</v>
      </c>
      <c r="G13" s="56">
        <v>1150000</v>
      </c>
      <c r="H13" s="55">
        <f t="shared" si="1"/>
        <v>147.11997478260869</v>
      </c>
      <c r="I13" s="497" t="s">
        <v>570</v>
      </c>
    </row>
    <row r="14" spans="1:9" ht="21.95" customHeight="1">
      <c r="A14" s="41">
        <v>11</v>
      </c>
      <c r="B14" s="27" t="s">
        <v>13</v>
      </c>
      <c r="C14" s="68">
        <v>607908.80000000005</v>
      </c>
      <c r="D14" s="69">
        <v>550000</v>
      </c>
      <c r="E14" s="51">
        <f t="shared" si="0"/>
        <v>110.52887272727274</v>
      </c>
      <c r="F14" s="52">
        <v>4753266.62</v>
      </c>
      <c r="G14" s="53">
        <v>3700000</v>
      </c>
      <c r="H14" s="55">
        <f t="shared" si="1"/>
        <v>128.46666540540539</v>
      </c>
      <c r="I14" s="503"/>
    </row>
    <row r="15" spans="1:9" ht="24.75" customHeight="1">
      <c r="A15" s="41">
        <v>12</v>
      </c>
      <c r="B15" s="27" t="s">
        <v>28</v>
      </c>
      <c r="C15" s="68">
        <v>840389.04999999993</v>
      </c>
      <c r="D15" s="69">
        <v>270000</v>
      </c>
      <c r="E15" s="51">
        <f t="shared" si="0"/>
        <v>311.25520370370373</v>
      </c>
      <c r="F15" s="56">
        <v>2033892.44</v>
      </c>
      <c r="G15" s="56">
        <v>1900000</v>
      </c>
      <c r="H15" s="55">
        <f t="shared" si="1"/>
        <v>107.04697052631579</v>
      </c>
      <c r="I15" s="503"/>
    </row>
    <row r="16" spans="1:9" ht="21.95" customHeight="1">
      <c r="A16" s="41">
        <v>13</v>
      </c>
      <c r="B16" s="38" t="s">
        <v>29</v>
      </c>
      <c r="C16" s="68">
        <v>592564.94999999995</v>
      </c>
      <c r="D16" s="69">
        <v>500000</v>
      </c>
      <c r="E16" s="51">
        <f t="shared" si="0"/>
        <v>118.51298999999999</v>
      </c>
      <c r="F16" s="52">
        <v>4527880.17</v>
      </c>
      <c r="G16" s="53">
        <v>3500000</v>
      </c>
      <c r="H16" s="55">
        <f t="shared" si="1"/>
        <v>129.36800485714286</v>
      </c>
      <c r="I16" s="497"/>
    </row>
    <row r="17" spans="1:9" ht="20.25" customHeight="1">
      <c r="A17" s="46">
        <v>14</v>
      </c>
      <c r="B17" s="27" t="s">
        <v>30</v>
      </c>
      <c r="C17" s="68">
        <v>878076.29</v>
      </c>
      <c r="D17" s="69">
        <v>800000</v>
      </c>
      <c r="E17" s="51">
        <f t="shared" si="0"/>
        <v>109.75953625</v>
      </c>
      <c r="F17" s="52">
        <v>7686040.5700000003</v>
      </c>
      <c r="G17" s="53">
        <v>5800000</v>
      </c>
      <c r="H17" s="55">
        <f t="shared" si="1"/>
        <v>132.51794086206897</v>
      </c>
      <c r="I17" s="497"/>
    </row>
    <row r="18" spans="1:9" ht="18.75" customHeight="1">
      <c r="A18" s="41">
        <v>15</v>
      </c>
      <c r="B18" s="27" t="s">
        <v>14</v>
      </c>
      <c r="C18" s="68">
        <v>2564350.42</v>
      </c>
      <c r="D18" s="69">
        <v>800000</v>
      </c>
      <c r="E18" s="51">
        <f t="shared" si="0"/>
        <v>320.54380250000003</v>
      </c>
      <c r="F18" s="56">
        <v>11038810.02</v>
      </c>
      <c r="G18" s="56">
        <v>5400000</v>
      </c>
      <c r="H18" s="57">
        <f t="shared" si="1"/>
        <v>204.42240777777778</v>
      </c>
      <c r="I18" s="497"/>
    </row>
    <row r="19" spans="1:9" ht="19.5" customHeight="1">
      <c r="A19" s="41">
        <v>16</v>
      </c>
      <c r="B19" s="27" t="s">
        <v>31</v>
      </c>
      <c r="C19" s="68">
        <v>1316584.1000000001</v>
      </c>
      <c r="D19" s="69">
        <v>500000</v>
      </c>
      <c r="E19" s="51">
        <f t="shared" si="0"/>
        <v>263.31682000000001</v>
      </c>
      <c r="F19" s="52">
        <v>6307743.1899999995</v>
      </c>
      <c r="G19" s="53">
        <v>3600000</v>
      </c>
      <c r="H19" s="54">
        <f t="shared" si="1"/>
        <v>175.2150886111111</v>
      </c>
      <c r="I19" s="497"/>
    </row>
    <row r="20" spans="1:9" ht="21.95" customHeight="1">
      <c r="A20" s="41">
        <v>17</v>
      </c>
      <c r="B20" s="28" t="s">
        <v>46</v>
      </c>
      <c r="C20" s="68">
        <v>50636.119999999995</v>
      </c>
      <c r="D20" s="69">
        <v>50000</v>
      </c>
      <c r="E20" s="51">
        <f t="shared" si="0"/>
        <v>101.27224</v>
      </c>
      <c r="F20" s="52">
        <v>356214.05000000005</v>
      </c>
      <c r="G20" s="53">
        <v>350000</v>
      </c>
      <c r="H20" s="55">
        <f t="shared" si="1"/>
        <v>101.77544285714288</v>
      </c>
      <c r="I20" s="146"/>
    </row>
    <row r="21" spans="1:9" ht="21.95" customHeight="1">
      <c r="A21" s="46">
        <v>18</v>
      </c>
      <c r="B21" s="38" t="s">
        <v>32</v>
      </c>
      <c r="C21" s="68">
        <v>750936.18000000017</v>
      </c>
      <c r="D21" s="69">
        <v>310000</v>
      </c>
      <c r="E21" s="51">
        <f t="shared" si="0"/>
        <v>242.23747741935489</v>
      </c>
      <c r="F21" s="52">
        <v>3520116.4899999998</v>
      </c>
      <c r="G21" s="53">
        <v>2210000</v>
      </c>
      <c r="H21" s="54">
        <f t="shared" si="1"/>
        <v>159.2812891402715</v>
      </c>
      <c r="I21" s="575"/>
    </row>
    <row r="22" spans="1:9" ht="21.95" customHeight="1">
      <c r="A22" s="41">
        <v>19</v>
      </c>
      <c r="B22" s="8" t="s">
        <v>16</v>
      </c>
      <c r="C22" s="70">
        <v>2781491.9299999997</v>
      </c>
      <c r="D22" s="69">
        <v>1200000</v>
      </c>
      <c r="E22" s="51">
        <f t="shared" si="0"/>
        <v>231.79099416666668</v>
      </c>
      <c r="F22" s="52">
        <v>13578424.119999999</v>
      </c>
      <c r="G22" s="53">
        <v>8700000</v>
      </c>
      <c r="H22" s="55">
        <f t="shared" si="1"/>
        <v>156.07384045977011</v>
      </c>
      <c r="I22" s="497"/>
    </row>
    <row r="23" spans="1:9" ht="24" customHeight="1">
      <c r="A23" s="41">
        <v>20</v>
      </c>
      <c r="B23" s="8" t="s">
        <v>15</v>
      </c>
      <c r="C23" s="70">
        <v>601909.23</v>
      </c>
      <c r="D23" s="69">
        <v>600000</v>
      </c>
      <c r="E23" s="51">
        <f t="shared" si="0"/>
        <v>100.31820500000001</v>
      </c>
      <c r="F23" s="52">
        <v>3786162.21</v>
      </c>
      <c r="G23" s="53">
        <v>4200000</v>
      </c>
      <c r="H23" s="55">
        <f t="shared" si="1"/>
        <v>90.146719285714283</v>
      </c>
      <c r="I23" s="497"/>
    </row>
    <row r="24" spans="1:9" ht="35.25" customHeight="1">
      <c r="A24" s="41">
        <v>21</v>
      </c>
      <c r="B24" s="8" t="s">
        <v>33</v>
      </c>
      <c r="C24" s="70">
        <v>16442.47</v>
      </c>
      <c r="D24" s="69">
        <v>400000</v>
      </c>
      <c r="E24" s="549">
        <f t="shared" si="0"/>
        <v>4.1106175</v>
      </c>
      <c r="F24" s="52">
        <v>1925325.86</v>
      </c>
      <c r="G24" s="53">
        <v>2500000</v>
      </c>
      <c r="H24" s="551">
        <f t="shared" si="1"/>
        <v>77.013034399999995</v>
      </c>
      <c r="I24" s="497" t="s">
        <v>571</v>
      </c>
    </row>
    <row r="25" spans="1:9" ht="21.75" customHeight="1">
      <c r="A25" s="46">
        <v>22</v>
      </c>
      <c r="B25" s="8" t="s">
        <v>34</v>
      </c>
      <c r="C25" s="70">
        <v>773518.79</v>
      </c>
      <c r="D25" s="69">
        <v>280000</v>
      </c>
      <c r="E25" s="51">
        <f t="shared" si="0"/>
        <v>276.2567107142857</v>
      </c>
      <c r="F25" s="52">
        <v>2094654.44</v>
      </c>
      <c r="G25" s="53">
        <v>2030000</v>
      </c>
      <c r="H25" s="55">
        <f t="shared" si="1"/>
        <v>103.18494778325123</v>
      </c>
      <c r="I25" s="497"/>
    </row>
    <row r="26" spans="1:9" ht="21.95" customHeight="1">
      <c r="A26" s="41">
        <v>23</v>
      </c>
      <c r="B26" s="8" t="s">
        <v>17</v>
      </c>
      <c r="C26" s="70">
        <v>1303387.9099999999</v>
      </c>
      <c r="D26" s="69">
        <v>700000</v>
      </c>
      <c r="E26" s="51">
        <f t="shared" si="0"/>
        <v>186.19827285714283</v>
      </c>
      <c r="F26" s="52">
        <v>6648121.5200000005</v>
      </c>
      <c r="G26" s="53">
        <v>5300000</v>
      </c>
      <c r="H26" s="54">
        <f t="shared" si="1"/>
        <v>125.43625509433963</v>
      </c>
      <c r="I26" s="497"/>
    </row>
    <row r="27" spans="1:9" ht="21.95" customHeight="1">
      <c r="A27" s="41">
        <v>24</v>
      </c>
      <c r="B27" s="29" t="s">
        <v>60</v>
      </c>
      <c r="C27" s="71">
        <v>719802.46000000008</v>
      </c>
      <c r="D27" s="69">
        <v>400000</v>
      </c>
      <c r="E27" s="51">
        <f t="shared" si="0"/>
        <v>179.95061500000003</v>
      </c>
      <c r="F27" s="52">
        <v>5754119.1200000001</v>
      </c>
      <c r="G27" s="53">
        <v>3200000</v>
      </c>
      <c r="H27" s="54">
        <f t="shared" si="1"/>
        <v>179.81622250000001</v>
      </c>
      <c r="I27" s="575"/>
    </row>
    <row r="28" spans="1:9" ht="21.95" customHeight="1">
      <c r="A28" s="41">
        <v>25</v>
      </c>
      <c r="B28" s="29" t="s">
        <v>61</v>
      </c>
      <c r="C28" s="71">
        <v>3382529.27</v>
      </c>
      <c r="D28" s="69">
        <v>1200000</v>
      </c>
      <c r="E28" s="51">
        <f t="shared" si="0"/>
        <v>281.87743916666665</v>
      </c>
      <c r="F28" s="52">
        <v>12914543.900000002</v>
      </c>
      <c r="G28" s="53">
        <v>8600000</v>
      </c>
      <c r="H28" s="55">
        <f t="shared" si="1"/>
        <v>150.1691151162791</v>
      </c>
      <c r="I28" s="146"/>
    </row>
    <row r="29" spans="1:9" ht="21.95" customHeight="1">
      <c r="A29" s="46">
        <v>26</v>
      </c>
      <c r="B29" s="8" t="s">
        <v>35</v>
      </c>
      <c r="C29" s="70">
        <v>1699294.7475000001</v>
      </c>
      <c r="D29" s="69">
        <v>1300000</v>
      </c>
      <c r="E29" s="51">
        <f t="shared" si="0"/>
        <v>130.71498057692307</v>
      </c>
      <c r="F29" s="52">
        <v>9751255.8774999995</v>
      </c>
      <c r="G29" s="53">
        <v>9100000</v>
      </c>
      <c r="H29" s="55">
        <f t="shared" si="1"/>
        <v>107.15665799450549</v>
      </c>
      <c r="I29" s="497"/>
    </row>
    <row r="30" spans="1:9" ht="21.75" customHeight="1">
      <c r="A30" s="41">
        <v>27</v>
      </c>
      <c r="B30" s="30" t="s">
        <v>18</v>
      </c>
      <c r="C30" s="70">
        <v>423765.76999999996</v>
      </c>
      <c r="D30" s="69">
        <v>160000</v>
      </c>
      <c r="E30" s="51">
        <f t="shared" si="0"/>
        <v>264.85360624999993</v>
      </c>
      <c r="F30" s="52">
        <v>2126607.66</v>
      </c>
      <c r="G30" s="53">
        <v>1160000</v>
      </c>
      <c r="H30" s="55">
        <f t="shared" si="1"/>
        <v>183.32824655172413</v>
      </c>
      <c r="I30" s="503"/>
    </row>
    <row r="31" spans="1:9" ht="20.25" customHeight="1">
      <c r="A31" s="41">
        <v>28</v>
      </c>
      <c r="B31" s="8" t="s">
        <v>37</v>
      </c>
      <c r="C31" s="70">
        <v>1544764.5099999998</v>
      </c>
      <c r="D31" s="69">
        <v>850000</v>
      </c>
      <c r="E31" s="51">
        <f t="shared" si="0"/>
        <v>181.73700117647056</v>
      </c>
      <c r="F31" s="52">
        <v>8478047.3699999992</v>
      </c>
      <c r="G31" s="53">
        <v>6350000</v>
      </c>
      <c r="H31" s="54">
        <f t="shared" si="1"/>
        <v>133.51255700787399</v>
      </c>
      <c r="I31" s="497"/>
    </row>
    <row r="32" spans="1:9" ht="21.95" customHeight="1">
      <c r="A32" s="41">
        <v>29</v>
      </c>
      <c r="B32" s="29" t="s">
        <v>62</v>
      </c>
      <c r="C32" s="71">
        <v>699045.22</v>
      </c>
      <c r="D32" s="69">
        <v>500000</v>
      </c>
      <c r="E32" s="51">
        <f t="shared" si="0"/>
        <v>139.809044</v>
      </c>
      <c r="F32" s="52">
        <v>5465439.2199999997</v>
      </c>
      <c r="G32" s="53">
        <v>3800000</v>
      </c>
      <c r="H32" s="54">
        <f t="shared" si="1"/>
        <v>143.82734789473685</v>
      </c>
      <c r="I32" s="497"/>
    </row>
    <row r="33" spans="1:9" ht="21.95" customHeight="1">
      <c r="A33" s="46">
        <v>30</v>
      </c>
      <c r="B33" s="8" t="s">
        <v>38</v>
      </c>
      <c r="C33" s="70">
        <v>782989.75</v>
      </c>
      <c r="D33" s="69">
        <v>390000</v>
      </c>
      <c r="E33" s="51">
        <f t="shared" si="0"/>
        <v>200.76660256410256</v>
      </c>
      <c r="F33" s="52">
        <v>5038556.0999999996</v>
      </c>
      <c r="G33" s="53">
        <v>2890000</v>
      </c>
      <c r="H33" s="55">
        <f t="shared" si="1"/>
        <v>174.34450173010379</v>
      </c>
      <c r="I33" s="497"/>
    </row>
    <row r="34" spans="1:9" ht="21.95" customHeight="1">
      <c r="A34" s="41">
        <v>31</v>
      </c>
      <c r="B34" s="8" t="s">
        <v>36</v>
      </c>
      <c r="C34" s="70">
        <v>2437786.31</v>
      </c>
      <c r="D34" s="69">
        <v>1600000</v>
      </c>
      <c r="E34" s="51">
        <f t="shared" si="0"/>
        <v>152.361644375</v>
      </c>
      <c r="F34" s="52">
        <v>13686425.68</v>
      </c>
      <c r="G34" s="53">
        <v>11200000</v>
      </c>
      <c r="H34" s="54">
        <f t="shared" si="1"/>
        <v>122.20022928571429</v>
      </c>
      <c r="I34" s="498"/>
    </row>
    <row r="35" spans="1:9" ht="21.95" customHeight="1">
      <c r="A35" s="41">
        <v>32</v>
      </c>
      <c r="B35" s="31" t="s">
        <v>45</v>
      </c>
      <c r="C35" s="70">
        <v>1719474.65</v>
      </c>
      <c r="D35" s="69">
        <v>1200000</v>
      </c>
      <c r="E35" s="51">
        <f t="shared" si="0"/>
        <v>143.28955416666668</v>
      </c>
      <c r="F35" s="52">
        <v>10922674.9</v>
      </c>
      <c r="G35" s="53">
        <v>8600000</v>
      </c>
      <c r="H35" s="54">
        <f t="shared" si="1"/>
        <v>127.0078476744186</v>
      </c>
      <c r="I35" s="499" t="s">
        <v>69</v>
      </c>
    </row>
    <row r="36" spans="1:9" ht="21.95" customHeight="1">
      <c r="A36" s="41">
        <v>33</v>
      </c>
      <c r="B36" s="8" t="s">
        <v>39</v>
      </c>
      <c r="C36" s="70">
        <v>1215606.01</v>
      </c>
      <c r="D36" s="69">
        <v>600000</v>
      </c>
      <c r="E36" s="51">
        <f t="shared" si="0"/>
        <v>202.60100166666666</v>
      </c>
      <c r="F36" s="52">
        <v>6255370.2199999997</v>
      </c>
      <c r="G36" s="53">
        <v>4400000</v>
      </c>
      <c r="H36" s="55">
        <f t="shared" si="1"/>
        <v>142.16750500000001</v>
      </c>
      <c r="I36" s="497"/>
    </row>
    <row r="37" spans="1:9" ht="18.75" customHeight="1">
      <c r="A37" s="46">
        <v>34</v>
      </c>
      <c r="B37" s="8" t="s">
        <v>40</v>
      </c>
      <c r="C37" s="70">
        <v>826034.02</v>
      </c>
      <c r="D37" s="69">
        <v>250000</v>
      </c>
      <c r="E37" s="51">
        <f t="shared" si="0"/>
        <v>330.41360800000001</v>
      </c>
      <c r="F37" s="52">
        <v>2946911.61</v>
      </c>
      <c r="G37" s="53">
        <v>1900000</v>
      </c>
      <c r="H37" s="54">
        <f t="shared" si="1"/>
        <v>155.10061105263159</v>
      </c>
      <c r="I37" s="497"/>
    </row>
    <row r="38" spans="1:9" ht="21.95" customHeight="1">
      <c r="A38" s="41">
        <v>35</v>
      </c>
      <c r="B38" s="30" t="s">
        <v>19</v>
      </c>
      <c r="C38" s="70">
        <v>640835.19000000006</v>
      </c>
      <c r="D38" s="69">
        <v>550000</v>
      </c>
      <c r="E38" s="51">
        <f t="shared" si="0"/>
        <v>116.5154890909091</v>
      </c>
      <c r="F38" s="52">
        <v>5180142.3</v>
      </c>
      <c r="G38" s="53">
        <v>4150000</v>
      </c>
      <c r="H38" s="54">
        <f t="shared" si="1"/>
        <v>124.82270602409639</v>
      </c>
      <c r="I38" s="497"/>
    </row>
    <row r="39" spans="1:9" ht="21.95" customHeight="1">
      <c r="A39" s="41">
        <v>36</v>
      </c>
      <c r="B39" s="30" t="s">
        <v>20</v>
      </c>
      <c r="C39" s="70">
        <v>740821.33</v>
      </c>
      <c r="D39" s="69">
        <v>400000</v>
      </c>
      <c r="E39" s="51">
        <f t="shared" si="0"/>
        <v>185.2053325</v>
      </c>
      <c r="F39" s="52">
        <v>4465944.1399999997</v>
      </c>
      <c r="G39" s="53">
        <v>3000000</v>
      </c>
      <c r="H39" s="54">
        <f t="shared" si="1"/>
        <v>148.86480466666666</v>
      </c>
      <c r="I39" s="497"/>
    </row>
    <row r="40" spans="1:9" ht="21.95" customHeight="1">
      <c r="A40" s="41">
        <v>37</v>
      </c>
      <c r="B40" s="8" t="s">
        <v>41</v>
      </c>
      <c r="C40" s="70">
        <v>579291.16999999993</v>
      </c>
      <c r="D40" s="69">
        <v>750000</v>
      </c>
      <c r="E40" s="549">
        <f t="shared" si="0"/>
        <v>77.23882266666665</v>
      </c>
      <c r="F40" s="52">
        <v>8619732.9299999997</v>
      </c>
      <c r="G40" s="53">
        <v>5550000</v>
      </c>
      <c r="H40" s="54">
        <f t="shared" si="1"/>
        <v>155.31050324324323</v>
      </c>
      <c r="I40" s="497" t="s">
        <v>569</v>
      </c>
    </row>
    <row r="41" spans="1:9" ht="61.5" customHeight="1">
      <c r="A41" s="46">
        <v>38</v>
      </c>
      <c r="B41" s="8" t="s">
        <v>42</v>
      </c>
      <c r="C41" s="70">
        <v>902818.62999999989</v>
      </c>
      <c r="D41" s="69">
        <v>800000</v>
      </c>
      <c r="E41" s="51">
        <f t="shared" si="0"/>
        <v>112.85232874999998</v>
      </c>
      <c r="F41" s="52">
        <v>4228933.1099999994</v>
      </c>
      <c r="G41" s="53">
        <v>5600000</v>
      </c>
      <c r="H41" s="55">
        <f t="shared" si="1"/>
        <v>75.516662678571421</v>
      </c>
      <c r="I41" s="503"/>
    </row>
    <row r="42" spans="1:9" ht="35.25" customHeight="1">
      <c r="A42" s="41">
        <v>40</v>
      </c>
      <c r="B42" s="32" t="s">
        <v>67</v>
      </c>
      <c r="C42" s="72">
        <v>65769.91</v>
      </c>
      <c r="D42" s="69">
        <v>400000</v>
      </c>
      <c r="E42" s="549">
        <f t="shared" si="0"/>
        <v>16.442477499999999</v>
      </c>
      <c r="F42" s="52">
        <v>3733331.87</v>
      </c>
      <c r="G42" s="53">
        <v>3200000</v>
      </c>
      <c r="H42" s="54">
        <f t="shared" si="1"/>
        <v>116.6666209375</v>
      </c>
      <c r="I42" s="497" t="s">
        <v>571</v>
      </c>
    </row>
    <row r="43" spans="1:9" ht="21" customHeight="1">
      <c r="A43" s="41">
        <v>41</v>
      </c>
      <c r="B43" s="20" t="s">
        <v>44</v>
      </c>
      <c r="C43" s="64">
        <v>1294545.3999999999</v>
      </c>
      <c r="D43" s="69">
        <v>550000</v>
      </c>
      <c r="E43" s="51">
        <f t="shared" si="0"/>
        <v>235.37189090909089</v>
      </c>
      <c r="F43" s="52">
        <v>6152842.4199999999</v>
      </c>
      <c r="G43" s="53">
        <v>4150000</v>
      </c>
      <c r="H43" s="55">
        <f t="shared" si="1"/>
        <v>148.26126313253013</v>
      </c>
      <c r="I43" s="39"/>
    </row>
    <row r="44" spans="1:9" ht="21.75" customHeight="1">
      <c r="A44" s="23"/>
      <c r="B44" s="24" t="s">
        <v>47</v>
      </c>
      <c r="C44" s="49">
        <f>SUM(C4:C43)</f>
        <v>43992516.44749999</v>
      </c>
      <c r="D44" s="49">
        <f>SUM(D4:D43)</f>
        <v>25510000</v>
      </c>
      <c r="E44" s="51">
        <f t="shared" si="0"/>
        <v>172.45204409055268</v>
      </c>
      <c r="F44" s="48">
        <f>SUM(F4:F43)</f>
        <v>249781998.43749997</v>
      </c>
      <c r="G44" s="48">
        <f>SUM(G4:G43)</f>
        <v>182655000</v>
      </c>
      <c r="H44" s="55">
        <f t="shared" si="1"/>
        <v>136.75070402534831</v>
      </c>
      <c r="I44" s="548"/>
    </row>
    <row r="45" spans="1:9" ht="21.95" customHeight="1">
      <c r="A45" s="42"/>
      <c r="B45" s="34" t="s">
        <v>59</v>
      </c>
      <c r="C45" s="58"/>
      <c r="D45" s="58">
        <f>C44-D44</f>
        <v>18482516.44749999</v>
      </c>
      <c r="E45" s="59"/>
      <c r="F45" s="60"/>
      <c r="G45" s="60">
        <f>F44-G44</f>
        <v>67126998.43749997</v>
      </c>
      <c r="H45" s="60"/>
      <c r="I45" s="76"/>
    </row>
    <row r="46" spans="1:9" ht="21.95" customHeight="1">
      <c r="F46" s="61"/>
    </row>
  </sheetData>
  <mergeCells count="3">
    <mergeCell ref="B1:H1"/>
    <mergeCell ref="C2:E2"/>
    <mergeCell ref="F2:H2"/>
  </mergeCells>
  <pageMargins left="0" right="0" top="0.35433070866141736" bottom="0.74803149606299213" header="0.31496062992125984" footer="0.31496062992125984"/>
  <pageSetup paperSize="9" scale="85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6"/>
  <sheetViews>
    <sheetView workbookViewId="0">
      <selection activeCell="I8" sqref="I8"/>
    </sheetView>
  </sheetViews>
  <sheetFormatPr defaultRowHeight="20.100000000000001" customHeight="1"/>
  <cols>
    <col min="1" max="1" width="4.85546875" style="45" customWidth="1"/>
    <col min="2" max="2" width="25.140625" customWidth="1"/>
    <col min="3" max="3" width="20.42578125" style="65" customWidth="1"/>
    <col min="4" max="4" width="20.28515625" style="62" customWidth="1"/>
    <col min="5" max="5" width="16.85546875" style="62" customWidth="1"/>
    <col min="6" max="6" width="68.42578125" style="4" customWidth="1"/>
    <col min="7" max="7" width="10.5703125" customWidth="1"/>
    <col min="8" max="8" width="9" customWidth="1"/>
    <col min="9" max="9" width="8.5703125" customWidth="1"/>
  </cols>
  <sheetData>
    <row r="1" spans="1:6" ht="66" customHeight="1">
      <c r="A1" s="786"/>
      <c r="B1" s="912" t="s">
        <v>573</v>
      </c>
      <c r="C1" s="912"/>
      <c r="D1" s="912"/>
      <c r="E1" s="912"/>
    </row>
    <row r="2" spans="1:6" ht="20.100000000000001" customHeight="1">
      <c r="A2" s="44"/>
      <c r="B2" s="36"/>
      <c r="C2" s="913" t="s">
        <v>572</v>
      </c>
      <c r="D2" s="913"/>
      <c r="E2" s="913"/>
      <c r="F2" s="776" t="s">
        <v>65</v>
      </c>
    </row>
    <row r="3" spans="1:6" ht="20.100000000000001" customHeight="1">
      <c r="A3" s="44"/>
      <c r="B3" s="787" t="s">
        <v>0</v>
      </c>
      <c r="C3" s="766" t="s">
        <v>82</v>
      </c>
      <c r="D3" s="766" t="s">
        <v>81</v>
      </c>
      <c r="E3" s="767" t="s">
        <v>58</v>
      </c>
      <c r="F3" s="777"/>
    </row>
    <row r="4" spans="1:6" ht="20.100000000000001" customHeight="1">
      <c r="A4" s="788">
        <v>1</v>
      </c>
      <c r="B4" s="20" t="s">
        <v>21</v>
      </c>
      <c r="C4" s="768">
        <v>3406377.59</v>
      </c>
      <c r="D4" s="769">
        <v>2580000</v>
      </c>
      <c r="E4" s="770">
        <f>C4*100/D4</f>
        <v>132.03013914728683</v>
      </c>
      <c r="F4" s="778"/>
    </row>
    <row r="5" spans="1:6" ht="20.100000000000001" customHeight="1">
      <c r="A5" s="789">
        <v>2</v>
      </c>
      <c r="B5" s="790" t="s">
        <v>22</v>
      </c>
      <c r="C5" s="768">
        <v>7203495.3700000001</v>
      </c>
      <c r="D5" s="769">
        <v>5675000</v>
      </c>
      <c r="E5" s="771">
        <f t="shared" ref="E5:E44" si="0">C5*100/D5</f>
        <v>126.93383911894273</v>
      </c>
      <c r="F5" s="778"/>
    </row>
    <row r="6" spans="1:6" ht="20.100000000000001" customHeight="1">
      <c r="A6" s="788">
        <v>3</v>
      </c>
      <c r="B6" s="20" t="s">
        <v>23</v>
      </c>
      <c r="C6" s="768">
        <v>5821289.1200000001</v>
      </c>
      <c r="D6" s="769">
        <v>5150000</v>
      </c>
      <c r="E6" s="771">
        <f t="shared" si="0"/>
        <v>113.03474019417476</v>
      </c>
      <c r="F6" s="778"/>
    </row>
    <row r="7" spans="1:6" ht="35.25" customHeight="1">
      <c r="A7" s="788">
        <v>4</v>
      </c>
      <c r="B7" s="20" t="s">
        <v>24</v>
      </c>
      <c r="C7" s="768">
        <v>2247714.9499999997</v>
      </c>
      <c r="D7" s="769">
        <v>2270000</v>
      </c>
      <c r="E7" s="771">
        <f t="shared" si="0"/>
        <v>99.01827973568281</v>
      </c>
      <c r="F7" s="778" t="s">
        <v>576</v>
      </c>
    </row>
    <row r="8" spans="1:6" ht="35.25" customHeight="1">
      <c r="A8" s="788">
        <v>5</v>
      </c>
      <c r="B8" s="20" t="s">
        <v>25</v>
      </c>
      <c r="C8" s="768">
        <v>5510297.75</v>
      </c>
      <c r="D8" s="769">
        <v>6510000</v>
      </c>
      <c r="E8" s="771">
        <f t="shared" si="0"/>
        <v>84.6435906298003</v>
      </c>
      <c r="F8" s="779" t="s">
        <v>568</v>
      </c>
    </row>
    <row r="9" spans="1:6" ht="20.100000000000001" customHeight="1">
      <c r="A9" s="789">
        <v>6</v>
      </c>
      <c r="B9" s="20" t="s">
        <v>10</v>
      </c>
      <c r="C9" s="768">
        <v>16335390.960000001</v>
      </c>
      <c r="D9" s="769">
        <v>8300000</v>
      </c>
      <c r="E9" s="771">
        <f t="shared" si="0"/>
        <v>196.81193927710842</v>
      </c>
      <c r="F9" s="778"/>
    </row>
    <row r="10" spans="1:6" ht="20.100000000000001" customHeight="1">
      <c r="A10" s="788">
        <v>7</v>
      </c>
      <c r="B10" s="20" t="s">
        <v>11</v>
      </c>
      <c r="C10" s="768">
        <v>20730301.59</v>
      </c>
      <c r="D10" s="769">
        <v>13580000</v>
      </c>
      <c r="E10" s="771">
        <f t="shared" si="0"/>
        <v>152.65317812960237</v>
      </c>
      <c r="F10" s="778"/>
    </row>
    <row r="11" spans="1:6" ht="20.100000000000001" customHeight="1">
      <c r="A11" s="788">
        <v>8</v>
      </c>
      <c r="B11" s="20" t="s">
        <v>12</v>
      </c>
      <c r="C11" s="768">
        <v>9794956.1999999993</v>
      </c>
      <c r="D11" s="769">
        <v>5910000</v>
      </c>
      <c r="E11" s="771">
        <f t="shared" si="0"/>
        <v>165.73529949238576</v>
      </c>
      <c r="F11" s="778"/>
    </row>
    <row r="12" spans="1:6" ht="20.100000000000001" customHeight="1">
      <c r="A12" s="788">
        <v>9</v>
      </c>
      <c r="B12" s="20" t="s">
        <v>26</v>
      </c>
      <c r="C12" s="772">
        <v>3710243.3</v>
      </c>
      <c r="D12" s="772">
        <v>2220000</v>
      </c>
      <c r="E12" s="771">
        <f t="shared" si="0"/>
        <v>167.12807657657658</v>
      </c>
      <c r="F12" s="778"/>
    </row>
    <row r="13" spans="1:6" ht="20.100000000000001" customHeight="1">
      <c r="A13" s="789">
        <v>10</v>
      </c>
      <c r="B13" s="20" t="s">
        <v>27</v>
      </c>
      <c r="C13" s="772">
        <v>1974530.72</v>
      </c>
      <c r="D13" s="772">
        <v>1325000</v>
      </c>
      <c r="E13" s="771">
        <f t="shared" si="0"/>
        <v>149.02118641509435</v>
      </c>
      <c r="F13" s="778"/>
    </row>
    <row r="14" spans="1:6" ht="20.100000000000001" customHeight="1">
      <c r="A14" s="788">
        <v>11</v>
      </c>
      <c r="B14" s="20" t="s">
        <v>13</v>
      </c>
      <c r="C14" s="768">
        <v>5415740.29</v>
      </c>
      <c r="D14" s="769">
        <v>4250000</v>
      </c>
      <c r="E14" s="771">
        <f t="shared" si="0"/>
        <v>127.42918329411765</v>
      </c>
      <c r="F14" s="780"/>
    </row>
    <row r="15" spans="1:6" ht="20.100000000000001" customHeight="1">
      <c r="A15" s="788">
        <v>12</v>
      </c>
      <c r="B15" s="20" t="s">
        <v>28</v>
      </c>
      <c r="C15" s="772">
        <v>2310361.1</v>
      </c>
      <c r="D15" s="772">
        <v>2170000</v>
      </c>
      <c r="E15" s="771">
        <f t="shared" si="0"/>
        <v>106.46825345622119</v>
      </c>
      <c r="F15" s="780"/>
    </row>
    <row r="16" spans="1:6" ht="20.100000000000001" customHeight="1">
      <c r="A16" s="788">
        <v>13</v>
      </c>
      <c r="B16" s="790" t="s">
        <v>29</v>
      </c>
      <c r="C16" s="768">
        <v>5141188.92</v>
      </c>
      <c r="D16" s="769">
        <v>4000000</v>
      </c>
      <c r="E16" s="771">
        <f t="shared" si="0"/>
        <v>128.52972299999999</v>
      </c>
      <c r="F16" s="778"/>
    </row>
    <row r="17" spans="1:6" ht="20.100000000000001" customHeight="1">
      <c r="A17" s="781">
        <v>14</v>
      </c>
      <c r="B17" s="782" t="s">
        <v>30</v>
      </c>
      <c r="C17" s="783">
        <v>8943616.5800000001</v>
      </c>
      <c r="D17" s="784">
        <v>6650000</v>
      </c>
      <c r="E17" s="785">
        <f t="shared" si="0"/>
        <v>134.49047488721806</v>
      </c>
      <c r="F17" s="497"/>
    </row>
    <row r="18" spans="1:6" ht="20.100000000000001" customHeight="1">
      <c r="A18" s="41">
        <v>15</v>
      </c>
      <c r="B18" s="27" t="s">
        <v>14</v>
      </c>
      <c r="C18" s="772">
        <v>11395231.439999999</v>
      </c>
      <c r="D18" s="772">
        <v>6200000</v>
      </c>
      <c r="E18" s="773">
        <f t="shared" si="0"/>
        <v>183.79405548387098</v>
      </c>
      <c r="F18" s="497"/>
    </row>
    <row r="19" spans="1:6" ht="20.100000000000001" customHeight="1">
      <c r="A19" s="41">
        <v>16</v>
      </c>
      <c r="B19" s="27" t="s">
        <v>31</v>
      </c>
      <c r="C19" s="768">
        <v>7486757.870000001</v>
      </c>
      <c r="D19" s="769">
        <v>4100000</v>
      </c>
      <c r="E19" s="770">
        <f t="shared" si="0"/>
        <v>182.60385048780492</v>
      </c>
      <c r="F19" s="497"/>
    </row>
    <row r="20" spans="1:6" ht="20.100000000000001" customHeight="1">
      <c r="A20" s="41">
        <v>17</v>
      </c>
      <c r="B20" s="28" t="s">
        <v>46</v>
      </c>
      <c r="C20" s="768">
        <v>423924.29000000004</v>
      </c>
      <c r="D20" s="769">
        <v>400000</v>
      </c>
      <c r="E20" s="771">
        <f t="shared" si="0"/>
        <v>105.9810725</v>
      </c>
      <c r="F20" s="146"/>
    </row>
    <row r="21" spans="1:6" ht="20.100000000000001" customHeight="1">
      <c r="A21" s="46">
        <v>18</v>
      </c>
      <c r="B21" s="38" t="s">
        <v>32</v>
      </c>
      <c r="C21" s="768">
        <v>3880672.4899999998</v>
      </c>
      <c r="D21" s="769">
        <v>2530000</v>
      </c>
      <c r="E21" s="770">
        <f t="shared" si="0"/>
        <v>153.38626442687746</v>
      </c>
      <c r="F21" s="575"/>
    </row>
    <row r="22" spans="1:6" ht="20.100000000000001" customHeight="1">
      <c r="A22" s="41">
        <v>19</v>
      </c>
      <c r="B22" s="8" t="s">
        <v>16</v>
      </c>
      <c r="C22" s="768">
        <v>16182970.239999998</v>
      </c>
      <c r="D22" s="769">
        <v>10000000</v>
      </c>
      <c r="E22" s="771">
        <f t="shared" si="0"/>
        <v>161.82970239999997</v>
      </c>
      <c r="F22" s="497"/>
    </row>
    <row r="23" spans="1:6" ht="20.100000000000001" customHeight="1">
      <c r="A23" s="41">
        <v>20</v>
      </c>
      <c r="B23" s="8" t="s">
        <v>15</v>
      </c>
      <c r="C23" s="768">
        <v>4339477.07</v>
      </c>
      <c r="D23" s="769">
        <v>4800000</v>
      </c>
      <c r="E23" s="771">
        <f t="shared" si="0"/>
        <v>90.405772291666665</v>
      </c>
      <c r="F23" s="497"/>
    </row>
    <row r="24" spans="1:6" ht="19.5" customHeight="1">
      <c r="A24" s="41">
        <v>21</v>
      </c>
      <c r="B24" s="8" t="s">
        <v>33</v>
      </c>
      <c r="C24" s="768">
        <v>2022493.3299999996</v>
      </c>
      <c r="D24" s="769">
        <v>2900000</v>
      </c>
      <c r="E24" s="770">
        <f t="shared" si="0"/>
        <v>69.741149310344824</v>
      </c>
      <c r="F24" s="497" t="s">
        <v>575</v>
      </c>
    </row>
    <row r="25" spans="1:6" ht="20.100000000000001" customHeight="1">
      <c r="A25" s="46">
        <v>22</v>
      </c>
      <c r="B25" s="8" t="s">
        <v>34</v>
      </c>
      <c r="C25" s="768">
        <v>2988421.72</v>
      </c>
      <c r="D25" s="769">
        <v>2330000</v>
      </c>
      <c r="E25" s="771">
        <f t="shared" si="0"/>
        <v>128.25844291845493</v>
      </c>
      <c r="F25" s="497"/>
    </row>
    <row r="26" spans="1:6" ht="20.100000000000001" customHeight="1">
      <c r="A26" s="41">
        <v>23</v>
      </c>
      <c r="B26" s="8" t="s">
        <v>17</v>
      </c>
      <c r="C26" s="768">
        <v>8445013.1500000004</v>
      </c>
      <c r="D26" s="769">
        <v>6100000</v>
      </c>
      <c r="E26" s="770">
        <f t="shared" si="0"/>
        <v>138.44283852459017</v>
      </c>
      <c r="F26" s="497"/>
    </row>
    <row r="27" spans="1:6" ht="20.100000000000001" customHeight="1">
      <c r="A27" s="41">
        <v>24</v>
      </c>
      <c r="B27" s="29" t="s">
        <v>60</v>
      </c>
      <c r="C27" s="768">
        <v>6545004.2599999998</v>
      </c>
      <c r="D27" s="769">
        <v>3700000</v>
      </c>
      <c r="E27" s="770">
        <f t="shared" si="0"/>
        <v>176.89200702702703</v>
      </c>
      <c r="F27" s="575"/>
    </row>
    <row r="28" spans="1:6" ht="20.100000000000001" customHeight="1">
      <c r="A28" s="41">
        <v>25</v>
      </c>
      <c r="B28" s="29" t="s">
        <v>61</v>
      </c>
      <c r="C28" s="768">
        <v>16108026.280000003</v>
      </c>
      <c r="D28" s="769">
        <v>9850000</v>
      </c>
      <c r="E28" s="771">
        <f t="shared" si="0"/>
        <v>163.53326172588834</v>
      </c>
      <c r="F28" s="146"/>
    </row>
    <row r="29" spans="1:6" ht="20.100000000000001" customHeight="1">
      <c r="A29" s="46">
        <v>26</v>
      </c>
      <c r="B29" s="8" t="s">
        <v>35</v>
      </c>
      <c r="C29" s="768">
        <v>11220408.2675</v>
      </c>
      <c r="D29" s="769">
        <v>10400000</v>
      </c>
      <c r="E29" s="771">
        <f t="shared" si="0"/>
        <v>107.88854103365385</v>
      </c>
      <c r="F29" s="497"/>
    </row>
    <row r="30" spans="1:6" ht="20.100000000000001" customHeight="1">
      <c r="A30" s="41">
        <v>27</v>
      </c>
      <c r="B30" s="30" t="s">
        <v>18</v>
      </c>
      <c r="C30" s="768">
        <v>2421778.0500000003</v>
      </c>
      <c r="D30" s="769">
        <v>1350000</v>
      </c>
      <c r="E30" s="771">
        <f t="shared" si="0"/>
        <v>179.39096666666669</v>
      </c>
      <c r="F30" s="503"/>
    </row>
    <row r="31" spans="1:6" ht="20.100000000000001" customHeight="1">
      <c r="A31" s="41">
        <v>28</v>
      </c>
      <c r="B31" s="8" t="s">
        <v>37</v>
      </c>
      <c r="C31" s="768">
        <v>9474671.8899999987</v>
      </c>
      <c r="D31" s="769">
        <v>7250000</v>
      </c>
      <c r="E31" s="770">
        <f t="shared" si="0"/>
        <v>130.68512951724136</v>
      </c>
      <c r="F31" s="497"/>
    </row>
    <row r="32" spans="1:6" ht="20.100000000000001" customHeight="1">
      <c r="A32" s="41">
        <v>29</v>
      </c>
      <c r="B32" s="29" t="s">
        <v>62</v>
      </c>
      <c r="C32" s="768">
        <v>6132874.9900000002</v>
      </c>
      <c r="D32" s="769">
        <v>4400000</v>
      </c>
      <c r="E32" s="770">
        <f t="shared" si="0"/>
        <v>139.3835225</v>
      </c>
      <c r="F32" s="497"/>
    </row>
    <row r="33" spans="1:6" ht="20.100000000000001" customHeight="1">
      <c r="A33" s="46">
        <v>30</v>
      </c>
      <c r="B33" s="8" t="s">
        <v>38</v>
      </c>
      <c r="C33" s="768">
        <v>5777443.7399999993</v>
      </c>
      <c r="D33" s="769">
        <v>3290000</v>
      </c>
      <c r="E33" s="771">
        <f t="shared" si="0"/>
        <v>175.60619270516713</v>
      </c>
      <c r="F33" s="497"/>
    </row>
    <row r="34" spans="1:6" ht="20.100000000000001" customHeight="1">
      <c r="A34" s="41">
        <v>31</v>
      </c>
      <c r="B34" s="8" t="s">
        <v>36</v>
      </c>
      <c r="C34" s="768">
        <v>16020948.08</v>
      </c>
      <c r="D34" s="769">
        <v>12800000</v>
      </c>
      <c r="E34" s="770">
        <f t="shared" si="0"/>
        <v>125.163656875</v>
      </c>
      <c r="F34" s="498"/>
    </row>
    <row r="35" spans="1:6" ht="20.100000000000001" customHeight="1">
      <c r="A35" s="41">
        <v>32</v>
      </c>
      <c r="B35" s="31" t="s">
        <v>45</v>
      </c>
      <c r="C35" s="768">
        <v>12618800.890000001</v>
      </c>
      <c r="D35" s="769">
        <v>9850000</v>
      </c>
      <c r="E35" s="770">
        <f t="shared" si="0"/>
        <v>128.10965370558375</v>
      </c>
      <c r="F35" s="499" t="s">
        <v>69</v>
      </c>
    </row>
    <row r="36" spans="1:6" ht="20.100000000000001" customHeight="1">
      <c r="A36" s="41">
        <v>33</v>
      </c>
      <c r="B36" s="8" t="s">
        <v>39</v>
      </c>
      <c r="C36" s="768">
        <v>7817953.9199999999</v>
      </c>
      <c r="D36" s="769">
        <v>5050000</v>
      </c>
      <c r="E36" s="771">
        <f t="shared" si="0"/>
        <v>154.8109687128713</v>
      </c>
      <c r="F36" s="497"/>
    </row>
    <row r="37" spans="1:6" ht="20.100000000000001" customHeight="1">
      <c r="A37" s="46">
        <v>34</v>
      </c>
      <c r="B37" s="8" t="s">
        <v>40</v>
      </c>
      <c r="C37" s="768">
        <v>3501906.45</v>
      </c>
      <c r="D37" s="769">
        <v>2200000</v>
      </c>
      <c r="E37" s="770">
        <f t="shared" si="0"/>
        <v>159.1775659090909</v>
      </c>
      <c r="F37" s="497"/>
    </row>
    <row r="38" spans="1:6" ht="20.100000000000001" customHeight="1">
      <c r="A38" s="41">
        <v>35</v>
      </c>
      <c r="B38" s="30" t="s">
        <v>19</v>
      </c>
      <c r="C38" s="768">
        <v>5880113.71</v>
      </c>
      <c r="D38" s="769">
        <v>4750000</v>
      </c>
      <c r="E38" s="770">
        <f t="shared" si="0"/>
        <v>123.79186757894738</v>
      </c>
      <c r="F38" s="497"/>
    </row>
    <row r="39" spans="1:6" ht="20.100000000000001" customHeight="1">
      <c r="A39" s="41">
        <v>36</v>
      </c>
      <c r="B39" s="30" t="s">
        <v>20</v>
      </c>
      <c r="C39" s="768">
        <v>5726641.1199999992</v>
      </c>
      <c r="D39" s="769">
        <v>3450000</v>
      </c>
      <c r="E39" s="770">
        <f t="shared" si="0"/>
        <v>165.98959768115938</v>
      </c>
      <c r="F39" s="497"/>
    </row>
    <row r="40" spans="1:6" ht="20.100000000000001" customHeight="1">
      <c r="A40" s="41">
        <v>37</v>
      </c>
      <c r="B40" s="8" t="s">
        <v>41</v>
      </c>
      <c r="C40" s="768">
        <v>9672248.7699999996</v>
      </c>
      <c r="D40" s="769">
        <v>6350000</v>
      </c>
      <c r="E40" s="770">
        <f t="shared" si="0"/>
        <v>152.31887826771654</v>
      </c>
      <c r="F40" s="497"/>
    </row>
    <row r="41" spans="1:6" ht="20.100000000000001" customHeight="1">
      <c r="A41" s="46">
        <v>38</v>
      </c>
      <c r="B41" s="8" t="s">
        <v>42</v>
      </c>
      <c r="C41" s="768">
        <v>6197815.2499999991</v>
      </c>
      <c r="D41" s="769">
        <v>6450000</v>
      </c>
      <c r="E41" s="771">
        <f t="shared" si="0"/>
        <v>96.090158914728661</v>
      </c>
      <c r="F41" s="503"/>
    </row>
    <row r="42" spans="1:6" ht="19.5" customHeight="1">
      <c r="A42" s="41">
        <v>40</v>
      </c>
      <c r="B42" s="32" t="s">
        <v>67</v>
      </c>
      <c r="C42" s="768">
        <v>3915266.9200000004</v>
      </c>
      <c r="D42" s="769">
        <v>3750000</v>
      </c>
      <c r="E42" s="770">
        <f t="shared" si="0"/>
        <v>104.40711786666668</v>
      </c>
      <c r="F42" s="497" t="s">
        <v>574</v>
      </c>
    </row>
    <row r="43" spans="1:6" ht="20.100000000000001" customHeight="1">
      <c r="A43" s="41">
        <v>41</v>
      </c>
      <c r="B43" s="20" t="s">
        <v>44</v>
      </c>
      <c r="C43" s="768">
        <v>7942111.6899999995</v>
      </c>
      <c r="D43" s="769">
        <v>4750000</v>
      </c>
      <c r="E43" s="771">
        <f t="shared" si="0"/>
        <v>167.20235136842106</v>
      </c>
      <c r="F43" s="39"/>
    </row>
    <row r="44" spans="1:6" ht="20.100000000000001" customHeight="1">
      <c r="A44" s="23"/>
      <c r="B44" s="24" t="s">
        <v>47</v>
      </c>
      <c r="C44" s="774">
        <f>SUM(C4:C43)</f>
        <v>292684480.31750005</v>
      </c>
      <c r="D44" s="774">
        <f>SUM(D4:D43)</f>
        <v>209590000</v>
      </c>
      <c r="E44" s="771">
        <f t="shared" si="0"/>
        <v>139.6462046459755</v>
      </c>
      <c r="F44" s="548"/>
    </row>
    <row r="45" spans="1:6" ht="20.100000000000001" customHeight="1">
      <c r="A45" s="42"/>
      <c r="B45" s="34" t="s">
        <v>59</v>
      </c>
      <c r="C45" s="775"/>
      <c r="D45" s="775">
        <f>C44-D44</f>
        <v>83094480.317500055</v>
      </c>
      <c r="E45" s="775"/>
      <c r="F45" s="76"/>
    </row>
    <row r="46" spans="1:6" ht="20.100000000000001" customHeight="1">
      <c r="C46" s="61"/>
    </row>
  </sheetData>
  <mergeCells count="2">
    <mergeCell ref="B1:E1"/>
    <mergeCell ref="C2:E2"/>
  </mergeCells>
  <pageMargins left="0.98425196850393704" right="0" top="0" bottom="0" header="0.31496062992125984" footer="0.31496062992125984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8:L47"/>
  <sheetViews>
    <sheetView topLeftCell="A7" workbookViewId="0">
      <selection activeCell="Q31" sqref="Q31"/>
    </sheetView>
  </sheetViews>
  <sheetFormatPr defaultRowHeight="12.75"/>
  <cols>
    <col min="2" max="2" width="16.5703125" customWidth="1"/>
    <col min="3" max="3" width="19.28515625" customWidth="1"/>
    <col min="4" max="4" width="19.5703125" customWidth="1"/>
    <col min="5" max="5" width="19.42578125" style="5" customWidth="1"/>
    <col min="6" max="6" width="16.42578125" customWidth="1"/>
    <col min="7" max="7" width="10.28515625" customWidth="1"/>
    <col min="8" max="8" width="19" style="725" customWidth="1"/>
    <col min="9" max="10" width="15.140625" style="730" customWidth="1"/>
    <col min="11" max="11" width="13.5703125" style="712" customWidth="1"/>
    <col min="12" max="12" width="13.7109375" customWidth="1"/>
  </cols>
  <sheetData>
    <row r="8" spans="1:9">
      <c r="B8" s="703" t="s">
        <v>548</v>
      </c>
      <c r="C8" s="704"/>
      <c r="D8" s="704"/>
      <c r="E8" s="705"/>
      <c r="F8" s="1"/>
      <c r="G8" s="1"/>
      <c r="H8" s="718"/>
      <c r="I8" s="729"/>
    </row>
    <row r="9" spans="1:9">
      <c r="B9" s="703"/>
      <c r="C9" s="706"/>
      <c r="D9" s="706"/>
      <c r="E9" s="705"/>
      <c r="F9" s="1"/>
      <c r="G9" s="1"/>
      <c r="H9" s="718"/>
      <c r="I9" s="729"/>
    </row>
    <row r="10" spans="1:9">
      <c r="B10" s="664"/>
      <c r="C10" s="531"/>
      <c r="D10" s="531"/>
      <c r="E10" s="118"/>
      <c r="F10" s="681"/>
      <c r="G10" s="1"/>
      <c r="H10" s="718"/>
      <c r="I10" s="729"/>
    </row>
    <row r="11" spans="1:9">
      <c r="B11" s="664"/>
      <c r="C11" s="531" t="s">
        <v>169</v>
      </c>
      <c r="D11" s="531" t="s">
        <v>170</v>
      </c>
      <c r="E11" s="118" t="s">
        <v>539</v>
      </c>
      <c r="F11" s="681" t="s">
        <v>540</v>
      </c>
      <c r="G11" s="1"/>
      <c r="H11" s="718"/>
      <c r="I11" s="729"/>
    </row>
    <row r="12" spans="1:9">
      <c r="A12" s="691"/>
      <c r="B12" s="557" t="s">
        <v>538</v>
      </c>
      <c r="C12" s="557"/>
      <c r="D12" s="557"/>
      <c r="E12" s="710"/>
      <c r="F12" s="557"/>
      <c r="G12" s="561">
        <f>F12/6</f>
        <v>0</v>
      </c>
      <c r="H12" s="719"/>
      <c r="I12" s="729"/>
    </row>
    <row r="13" spans="1:9">
      <c r="A13" s="691"/>
      <c r="B13" s="557"/>
      <c r="C13" s="557"/>
      <c r="D13" s="557"/>
      <c r="E13" s="710"/>
      <c r="F13" s="557"/>
      <c r="G13" s="561"/>
      <c r="H13" s="719"/>
      <c r="I13" s="729"/>
    </row>
    <row r="14" spans="1:9">
      <c r="A14" s="691"/>
      <c r="B14" s="557" t="s">
        <v>543</v>
      </c>
      <c r="C14" s="557">
        <f>C15+C16</f>
        <v>11684</v>
      </c>
      <c r="D14" s="557">
        <f>D15+D16</f>
        <v>1466</v>
      </c>
      <c r="E14" s="557">
        <f>E15+E16</f>
        <v>624</v>
      </c>
      <c r="F14" s="557">
        <f>F15+F16</f>
        <v>2297</v>
      </c>
      <c r="G14" s="561"/>
      <c r="H14" s="719"/>
      <c r="I14" s="729"/>
    </row>
    <row r="15" spans="1:9">
      <c r="A15" s="691"/>
      <c r="B15" s="557" t="s">
        <v>541</v>
      </c>
      <c r="C15" s="557">
        <v>176</v>
      </c>
      <c r="D15" s="557">
        <v>564</v>
      </c>
      <c r="E15" s="734">
        <v>10</v>
      </c>
      <c r="F15" s="557">
        <v>12</v>
      </c>
      <c r="G15" s="561"/>
      <c r="H15" s="719"/>
      <c r="I15" s="729"/>
    </row>
    <row r="16" spans="1:9">
      <c r="A16" s="691"/>
      <c r="B16" s="557" t="s">
        <v>542</v>
      </c>
      <c r="C16" s="557">
        <v>11508</v>
      </c>
      <c r="D16" s="557">
        <v>902</v>
      </c>
      <c r="E16" s="734">
        <v>614</v>
      </c>
      <c r="F16" s="557">
        <v>2285</v>
      </c>
      <c r="G16" s="708"/>
      <c r="H16" s="720"/>
      <c r="I16" s="729"/>
    </row>
    <row r="17" spans="1:12" s="86" customFormat="1">
      <c r="A17" s="714"/>
      <c r="B17" s="715"/>
      <c r="C17" s="716" t="e">
        <f>C14*100/C12</f>
        <v>#DIV/0!</v>
      </c>
      <c r="D17" s="716" t="e">
        <f>D14*100/D12</f>
        <v>#DIV/0!</v>
      </c>
      <c r="E17" s="716" t="e">
        <f>E14*100/E12</f>
        <v>#DIV/0!</v>
      </c>
      <c r="F17" s="716" t="e">
        <f>F14*100/F12</f>
        <v>#DIV/0!</v>
      </c>
      <c r="G17" s="713"/>
      <c r="H17" s="721"/>
      <c r="I17" s="731"/>
      <c r="J17" s="732"/>
      <c r="K17" s="728"/>
    </row>
    <row r="18" spans="1:12">
      <c r="A18" s="691"/>
      <c r="B18" s="557"/>
      <c r="C18" s="557"/>
      <c r="D18" s="557"/>
      <c r="E18" s="707"/>
      <c r="F18" s="77"/>
      <c r="G18" s="709"/>
      <c r="H18" s="722"/>
      <c r="I18" s="729"/>
    </row>
    <row r="19" spans="1:12">
      <c r="A19" s="691"/>
      <c r="B19" s="557" t="s">
        <v>544</v>
      </c>
      <c r="C19" s="557">
        <f>C20+C21</f>
        <v>3949</v>
      </c>
      <c r="D19" s="557">
        <f>D20+D21</f>
        <v>991</v>
      </c>
      <c r="E19" s="557">
        <f>E20+E21</f>
        <v>249</v>
      </c>
      <c r="F19" s="557">
        <f>F20+F21</f>
        <v>245</v>
      </c>
      <c r="G19" s="709"/>
      <c r="H19" s="722"/>
      <c r="I19" s="729"/>
    </row>
    <row r="20" spans="1:12">
      <c r="A20" s="691"/>
      <c r="B20" s="557" t="s">
        <v>541</v>
      </c>
      <c r="C20" s="557">
        <f>504</f>
        <v>504</v>
      </c>
      <c r="D20" s="557">
        <v>135</v>
      </c>
      <c r="E20" s="734">
        <v>51</v>
      </c>
      <c r="F20" s="557">
        <v>1</v>
      </c>
      <c r="G20" s="709"/>
      <c r="H20" s="722"/>
      <c r="I20" s="729"/>
    </row>
    <row r="21" spans="1:12">
      <c r="A21" s="691"/>
      <c r="B21" s="557" t="s">
        <v>542</v>
      </c>
      <c r="C21" s="557">
        <v>3445</v>
      </c>
      <c r="D21" s="557">
        <v>856</v>
      </c>
      <c r="E21" s="734">
        <v>198</v>
      </c>
      <c r="F21" s="557">
        <v>244</v>
      </c>
      <c r="G21" s="709"/>
      <c r="H21" s="722"/>
      <c r="I21" s="729"/>
    </row>
    <row r="22" spans="1:12">
      <c r="A22" s="691"/>
      <c r="B22" s="557"/>
      <c r="C22" s="717" t="e">
        <f>C19*100/C12</f>
        <v>#DIV/0!</v>
      </c>
      <c r="D22" s="717" t="e">
        <f>D19*100/D12</f>
        <v>#DIV/0!</v>
      </c>
      <c r="E22" s="717" t="e">
        <f>E19*100/E12</f>
        <v>#DIV/0!</v>
      </c>
      <c r="F22" s="717" t="e">
        <f>F19*100/F12</f>
        <v>#DIV/0!</v>
      </c>
      <c r="G22" s="709"/>
      <c r="H22" s="722"/>
      <c r="I22" s="729"/>
    </row>
    <row r="23" spans="1:12">
      <c r="A23" s="691"/>
      <c r="B23" s="557"/>
      <c r="C23" s="557"/>
      <c r="D23" s="557"/>
      <c r="E23" s="707"/>
      <c r="F23" s="77"/>
      <c r="G23" s="678"/>
      <c r="H23" s="722"/>
      <c r="I23" s="729"/>
    </row>
    <row r="24" spans="1:12">
      <c r="A24" s="691"/>
      <c r="B24" s="557"/>
      <c r="C24" s="557"/>
      <c r="D24" s="557"/>
      <c r="E24" s="707"/>
      <c r="F24" s="77"/>
      <c r="G24" s="678"/>
      <c r="H24" s="722"/>
      <c r="I24" s="729"/>
    </row>
    <row r="25" spans="1:12">
      <c r="A25" s="691"/>
      <c r="B25" s="557"/>
      <c r="C25" s="557"/>
      <c r="D25" s="557"/>
      <c r="E25" s="710"/>
      <c r="F25" s="557"/>
      <c r="G25" s="561"/>
      <c r="H25" s="719"/>
      <c r="I25" s="729"/>
    </row>
    <row r="26" spans="1:12">
      <c r="A26" s="691"/>
      <c r="B26" s="557"/>
      <c r="C26" s="557"/>
      <c r="D26" s="557"/>
      <c r="E26" s="710"/>
      <c r="F26" s="557"/>
      <c r="G26" s="561"/>
      <c r="H26" s="719"/>
      <c r="I26" s="729"/>
    </row>
    <row r="27" spans="1:12">
      <c r="A27" s="691"/>
      <c r="B27" s="557"/>
      <c r="C27" s="557"/>
      <c r="D27" s="557"/>
      <c r="E27" s="710"/>
      <c r="F27" s="557"/>
      <c r="G27" s="561"/>
      <c r="H27" s="719"/>
      <c r="I27" s="729"/>
    </row>
    <row r="28" spans="1:12">
      <c r="A28" s="691"/>
      <c r="B28" s="557"/>
      <c r="C28" s="557"/>
      <c r="D28" s="557"/>
      <c r="E28" s="710"/>
      <c r="F28" s="557"/>
      <c r="G28" s="561"/>
      <c r="H28" s="719"/>
      <c r="I28" s="729"/>
    </row>
    <row r="29" spans="1:12">
      <c r="A29" s="691"/>
      <c r="B29" s="557"/>
      <c r="C29" s="557"/>
      <c r="D29" s="557"/>
      <c r="E29" s="710"/>
      <c r="F29" s="557"/>
      <c r="G29" s="561"/>
      <c r="H29" s="719"/>
      <c r="I29" s="729"/>
    </row>
    <row r="30" spans="1:12">
      <c r="A30" s="691"/>
      <c r="B30" s="557"/>
      <c r="C30" s="557"/>
      <c r="D30" s="557"/>
      <c r="E30" s="710"/>
      <c r="F30" s="557"/>
      <c r="G30" s="561"/>
      <c r="H30" s="719"/>
      <c r="I30" s="729"/>
    </row>
    <row r="31" spans="1:12" ht="29.25" customHeight="1">
      <c r="A31" s="691"/>
      <c r="B31" s="561"/>
      <c r="C31" s="561"/>
      <c r="D31" s="561"/>
      <c r="E31" s="711"/>
      <c r="F31" s="561"/>
      <c r="G31" s="561"/>
      <c r="H31" s="719" t="s">
        <v>44</v>
      </c>
      <c r="I31" s="729"/>
    </row>
    <row r="32" spans="1:12" ht="32.25" customHeight="1">
      <c r="A32" s="691"/>
      <c r="B32" s="561"/>
      <c r="C32" s="561"/>
      <c r="D32" s="561"/>
      <c r="E32" s="711"/>
      <c r="F32" s="561"/>
      <c r="G32" s="561"/>
      <c r="H32" s="723"/>
      <c r="I32" s="733"/>
      <c r="J32" s="733"/>
      <c r="K32" s="710"/>
      <c r="L32" s="12"/>
    </row>
    <row r="33" spans="1:12" ht="27.75" customHeight="1">
      <c r="A33" s="691"/>
      <c r="B33" s="561"/>
      <c r="C33" s="561"/>
      <c r="D33" s="561"/>
      <c r="E33" s="711"/>
      <c r="F33" s="561"/>
      <c r="G33" s="561"/>
      <c r="H33" s="726"/>
      <c r="I33" s="733" t="s">
        <v>63</v>
      </c>
      <c r="J33" s="733" t="s">
        <v>81</v>
      </c>
      <c r="K33" s="710" t="s">
        <v>58</v>
      </c>
      <c r="L33" s="12"/>
    </row>
    <row r="34" spans="1:12" ht="33" customHeight="1">
      <c r="A34" s="691"/>
      <c r="B34" s="691"/>
      <c r="C34" s="691"/>
      <c r="D34" s="691"/>
      <c r="E34" s="712"/>
      <c r="F34" s="691"/>
      <c r="G34" s="691"/>
      <c r="H34" s="727" t="s">
        <v>545</v>
      </c>
      <c r="I34" s="734">
        <v>17980997.91</v>
      </c>
      <c r="J34" s="734">
        <v>16500000</v>
      </c>
      <c r="K34" s="710">
        <f>I34*100/J34</f>
        <v>108.97574490909091</v>
      </c>
      <c r="L34" s="12"/>
    </row>
    <row r="35" spans="1:12" ht="36" customHeight="1">
      <c r="A35" s="691"/>
      <c r="B35" s="737" t="s">
        <v>549</v>
      </c>
      <c r="C35" s="735" t="s">
        <v>169</v>
      </c>
      <c r="D35" s="735" t="s">
        <v>170</v>
      </c>
      <c r="E35" s="735" t="s">
        <v>550</v>
      </c>
      <c r="F35" s="735" t="s">
        <v>540</v>
      </c>
      <c r="G35" s="691"/>
      <c r="H35" s="727" t="s">
        <v>546</v>
      </c>
      <c r="I35" s="734">
        <v>26235156.539999999</v>
      </c>
      <c r="J35" s="734">
        <v>18500000</v>
      </c>
      <c r="K35" s="710">
        <f>I35*100/J35</f>
        <v>141.81165697297297</v>
      </c>
      <c r="L35" s="12"/>
    </row>
    <row r="36" spans="1:12" ht="55.5" customHeight="1">
      <c r="A36" s="691"/>
      <c r="B36" s="737" t="s">
        <v>551</v>
      </c>
      <c r="C36" s="735">
        <v>310101</v>
      </c>
      <c r="D36" s="735">
        <v>9412</v>
      </c>
      <c r="E36" s="735">
        <v>3892</v>
      </c>
      <c r="F36" s="735">
        <v>16354</v>
      </c>
      <c r="G36" s="691"/>
      <c r="H36" s="726" t="s">
        <v>547</v>
      </c>
      <c r="I36" s="734">
        <v>14186728.000000002</v>
      </c>
      <c r="J36" s="734">
        <v>10080000</v>
      </c>
      <c r="K36" s="710">
        <f>I36*100/J36</f>
        <v>140.74134920634924</v>
      </c>
      <c r="L36" s="12"/>
    </row>
    <row r="37" spans="1:12" ht="60">
      <c r="A37" s="691"/>
      <c r="B37" s="737" t="s">
        <v>552</v>
      </c>
      <c r="C37" s="735"/>
      <c r="D37" s="735">
        <v>546</v>
      </c>
      <c r="E37" s="735">
        <v>465</v>
      </c>
      <c r="F37" s="735"/>
      <c r="G37" s="691"/>
      <c r="H37" s="726"/>
      <c r="I37" s="734"/>
      <c r="J37" s="734"/>
      <c r="K37" s="710"/>
      <c r="L37" s="12"/>
    </row>
    <row r="38" spans="1:12" ht="75">
      <c r="A38" s="691"/>
      <c r="B38" s="737" t="s">
        <v>553</v>
      </c>
      <c r="C38" s="735"/>
      <c r="D38" s="735">
        <v>370</v>
      </c>
      <c r="E38" s="735"/>
      <c r="F38" s="735">
        <v>22</v>
      </c>
      <c r="G38" s="691"/>
      <c r="H38" s="726"/>
      <c r="I38" s="734"/>
      <c r="J38" s="734"/>
      <c r="K38" s="710"/>
      <c r="L38" s="12"/>
    </row>
    <row r="39" spans="1:12" ht="15">
      <c r="A39" s="691"/>
      <c r="B39" s="735" t="s">
        <v>554</v>
      </c>
      <c r="C39" s="735">
        <v>3211</v>
      </c>
      <c r="D39" s="735">
        <v>1344</v>
      </c>
      <c r="E39" s="735">
        <v>637</v>
      </c>
      <c r="F39" s="735">
        <v>717</v>
      </c>
      <c r="G39" s="691"/>
      <c r="H39" s="726"/>
      <c r="I39" s="733"/>
      <c r="J39" s="733"/>
      <c r="K39" s="710"/>
      <c r="L39" s="12"/>
    </row>
    <row r="40" spans="1:12" ht="15">
      <c r="A40" s="691"/>
      <c r="B40" s="735" t="s">
        <v>555</v>
      </c>
      <c r="C40" s="735">
        <v>838</v>
      </c>
      <c r="D40" s="735">
        <v>903</v>
      </c>
      <c r="E40" s="735">
        <v>451</v>
      </c>
      <c r="F40" s="735">
        <v>664</v>
      </c>
      <c r="G40" s="691"/>
      <c r="H40" s="723"/>
      <c r="I40" s="733"/>
      <c r="J40" s="733"/>
      <c r="K40" s="710"/>
      <c r="L40" s="12"/>
    </row>
    <row r="41" spans="1:12" ht="30">
      <c r="A41" s="691"/>
      <c r="B41" s="737" t="s">
        <v>556</v>
      </c>
      <c r="C41" s="735"/>
      <c r="D41" s="735">
        <v>168</v>
      </c>
      <c r="E41" s="735">
        <v>168</v>
      </c>
      <c r="F41" s="735"/>
      <c r="G41" s="691"/>
      <c r="H41" s="723"/>
      <c r="I41" s="733"/>
      <c r="J41" s="733"/>
      <c r="K41" s="710"/>
      <c r="L41" s="12"/>
    </row>
    <row r="42" spans="1:12" ht="15">
      <c r="B42" s="735"/>
      <c r="C42" s="735"/>
      <c r="D42" s="735"/>
      <c r="E42" s="735"/>
      <c r="F42" s="735"/>
      <c r="H42" s="724"/>
      <c r="I42" s="733"/>
      <c r="J42" s="733"/>
      <c r="K42" s="710"/>
      <c r="L42" s="12"/>
    </row>
    <row r="43" spans="1:12" ht="15">
      <c r="B43" s="735" t="s">
        <v>557</v>
      </c>
      <c r="C43" s="735">
        <v>1</v>
      </c>
      <c r="D43" s="735">
        <v>62</v>
      </c>
      <c r="E43" s="735">
        <v>168</v>
      </c>
      <c r="F43" s="735"/>
      <c r="H43" s="724"/>
      <c r="I43" s="733"/>
      <c r="J43" s="733"/>
      <c r="K43" s="710"/>
      <c r="L43" s="12"/>
    </row>
    <row r="44" spans="1:12" ht="45">
      <c r="B44" s="738" t="s">
        <v>558</v>
      </c>
      <c r="C44" s="12"/>
      <c r="D44" s="736">
        <v>168</v>
      </c>
      <c r="E44" s="736">
        <v>168</v>
      </c>
      <c r="F44" s="12"/>
      <c r="H44" s="724"/>
      <c r="I44" s="733"/>
      <c r="J44" s="733"/>
      <c r="K44" s="710"/>
      <c r="L44" s="12"/>
    </row>
    <row r="45" spans="1:12" ht="60">
      <c r="B45" s="738" t="s">
        <v>559</v>
      </c>
      <c r="C45" s="12"/>
      <c r="D45" s="736">
        <v>10</v>
      </c>
      <c r="E45" s="12"/>
      <c r="F45" s="12"/>
    </row>
    <row r="46" spans="1:12" ht="15">
      <c r="B46" s="736" t="s">
        <v>560</v>
      </c>
      <c r="C46" s="12"/>
      <c r="D46" s="736">
        <v>10</v>
      </c>
      <c r="E46" s="12"/>
      <c r="F46" s="12"/>
    </row>
    <row r="47" spans="1:12">
      <c r="G47">
        <v>17980997.91</v>
      </c>
      <c r="H47" s="725">
        <v>16500000</v>
      </c>
      <c r="I47" s="730">
        <v>108.97574490909091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68"/>
  <sheetViews>
    <sheetView zoomScale="90" zoomScaleNormal="90" workbookViewId="0">
      <pane xSplit="2" ySplit="4" topLeftCell="C5" activePane="bottomRight" state="frozen"/>
      <selection pane="topRight" activeCell="BK1" sqref="BK1"/>
      <selection pane="bottomLeft" activeCell="A5" sqref="A5"/>
      <selection pane="bottomRight" activeCell="W6" sqref="W6:W8"/>
    </sheetView>
  </sheetViews>
  <sheetFormatPr defaultRowHeight="12.75"/>
  <cols>
    <col min="1" max="1" width="6" style="5" customWidth="1"/>
    <col min="2" max="2" width="20.28515625" customWidth="1"/>
    <col min="3" max="3" width="15.140625" style="631" customWidth="1"/>
    <col min="4" max="4" width="13.7109375" style="631" customWidth="1"/>
    <col min="5" max="6" width="15.140625" style="631" customWidth="1"/>
    <col min="7" max="7" width="19.7109375" customWidth="1"/>
    <col min="8" max="8" width="21.5703125" customWidth="1"/>
  </cols>
  <sheetData>
    <row r="1" spans="1:19" ht="18" customHeight="1">
      <c r="A1" s="19" t="s">
        <v>52</v>
      </c>
      <c r="B1" s="12"/>
      <c r="C1" s="665"/>
    </row>
    <row r="2" spans="1:19" ht="15.75" customHeight="1">
      <c r="A2" s="19" t="s">
        <v>52</v>
      </c>
      <c r="B2" s="12" t="s">
        <v>52</v>
      </c>
      <c r="C2" s="665"/>
    </row>
    <row r="3" spans="1:19" ht="18" customHeight="1">
      <c r="A3" s="539"/>
      <c r="B3" s="540"/>
      <c r="C3" s="665"/>
    </row>
    <row r="4" spans="1:19" ht="48.75" customHeight="1">
      <c r="A4" s="19"/>
      <c r="B4" s="12"/>
      <c r="C4" s="679" t="s">
        <v>525</v>
      </c>
      <c r="D4" s="679" t="s">
        <v>526</v>
      </c>
      <c r="E4" s="679" t="s">
        <v>527</v>
      </c>
      <c r="F4" s="679"/>
      <c r="G4" s="679" t="s">
        <v>528</v>
      </c>
      <c r="H4" s="12"/>
      <c r="I4" s="12"/>
      <c r="J4" s="12"/>
      <c r="K4" s="12"/>
      <c r="L4" s="12"/>
    </row>
    <row r="5" spans="1:19" ht="19.5" customHeight="1">
      <c r="A5" s="90">
        <v>1</v>
      </c>
      <c r="B5" s="10" t="s">
        <v>21</v>
      </c>
      <c r="C5" s="666"/>
      <c r="D5" s="146"/>
      <c r="E5" s="146"/>
      <c r="F5" s="146"/>
      <c r="G5" s="12"/>
      <c r="H5" s="12"/>
      <c r="I5" s="12"/>
      <c r="J5" s="12"/>
      <c r="K5" s="12"/>
      <c r="L5" s="12"/>
      <c r="M5" s="135"/>
      <c r="N5" s="12"/>
      <c r="O5" s="12"/>
      <c r="P5" s="12"/>
      <c r="Q5" s="12"/>
      <c r="R5" s="12"/>
      <c r="S5" s="12"/>
    </row>
    <row r="6" spans="1:19" ht="15.75" customHeight="1">
      <c r="A6" s="90">
        <v>2</v>
      </c>
      <c r="B6" s="10" t="s">
        <v>22</v>
      </c>
      <c r="C6" s="666">
        <v>120</v>
      </c>
      <c r="D6" s="557">
        <v>100</v>
      </c>
      <c r="E6" s="680">
        <v>86</v>
      </c>
      <c r="F6" s="680"/>
      <c r="G6" s="12"/>
      <c r="H6" s="12"/>
      <c r="I6" s="12"/>
      <c r="J6" s="12"/>
      <c r="K6" s="12"/>
      <c r="L6" s="12"/>
      <c r="M6" s="135"/>
      <c r="N6" s="12"/>
      <c r="O6" s="12"/>
      <c r="P6" s="12"/>
      <c r="Q6" s="12"/>
      <c r="R6" s="12"/>
      <c r="S6" s="12"/>
    </row>
    <row r="7" spans="1:19" ht="14.25" customHeight="1">
      <c r="A7" s="90">
        <v>3</v>
      </c>
      <c r="B7" s="10" t="s">
        <v>23</v>
      </c>
      <c r="C7" s="666"/>
      <c r="D7" s="557"/>
      <c r="E7" s="146"/>
      <c r="F7" s="146"/>
      <c r="G7" s="12"/>
      <c r="H7" s="12"/>
      <c r="I7" s="12"/>
      <c r="J7" s="12"/>
      <c r="K7" s="12"/>
      <c r="L7" s="12"/>
      <c r="M7" s="135"/>
      <c r="N7" s="12"/>
      <c r="O7" s="12"/>
      <c r="P7" s="12"/>
      <c r="Q7" s="12"/>
      <c r="R7" s="12"/>
      <c r="S7" s="12"/>
    </row>
    <row r="8" spans="1:19">
      <c r="A8" s="90">
        <v>4</v>
      </c>
      <c r="B8" s="10" t="s">
        <v>24</v>
      </c>
      <c r="C8" s="666"/>
      <c r="D8" s="557"/>
      <c r="E8" s="146"/>
      <c r="F8" s="146"/>
      <c r="G8" s="12"/>
      <c r="H8" s="12"/>
      <c r="I8" s="12"/>
      <c r="J8" s="12"/>
      <c r="K8" s="12"/>
      <c r="L8" s="12"/>
      <c r="M8" s="135"/>
      <c r="N8" s="12"/>
      <c r="O8" s="12"/>
      <c r="P8" s="12"/>
      <c r="Q8" s="12"/>
      <c r="R8" s="12"/>
      <c r="S8" s="12"/>
    </row>
    <row r="9" spans="1:19">
      <c r="A9" s="90">
        <v>5</v>
      </c>
      <c r="B9" s="10" t="s">
        <v>25</v>
      </c>
      <c r="C9" s="666"/>
      <c r="D9" s="557"/>
      <c r="E9" s="146"/>
      <c r="F9" s="146"/>
      <c r="G9" s="12"/>
      <c r="H9" s="12"/>
      <c r="I9" s="12"/>
      <c r="J9" s="12"/>
      <c r="K9" s="12"/>
      <c r="L9" s="12"/>
      <c r="M9" s="135"/>
      <c r="N9" s="12"/>
      <c r="O9" s="12"/>
      <c r="P9" s="12"/>
      <c r="Q9" s="12"/>
      <c r="R9" s="12"/>
      <c r="S9" s="12"/>
    </row>
    <row r="10" spans="1:19">
      <c r="A10" s="90">
        <v>6</v>
      </c>
      <c r="B10" s="10" t="s">
        <v>10</v>
      </c>
      <c r="C10" s="666">
        <v>100</v>
      </c>
      <c r="D10" s="557">
        <v>100</v>
      </c>
      <c r="E10" s="146">
        <v>98</v>
      </c>
      <c r="F10" s="146"/>
      <c r="G10" s="12"/>
      <c r="H10" s="12"/>
      <c r="I10" s="12"/>
      <c r="J10" s="12"/>
      <c r="K10" s="12"/>
      <c r="L10" s="12"/>
      <c r="M10" s="135"/>
      <c r="N10" s="12"/>
      <c r="O10" s="12"/>
      <c r="P10" s="12"/>
      <c r="Q10" s="12"/>
      <c r="R10" s="12"/>
      <c r="S10" s="12"/>
    </row>
    <row r="11" spans="1:19">
      <c r="A11" s="90">
        <v>7</v>
      </c>
      <c r="B11" s="10" t="s">
        <v>11</v>
      </c>
      <c r="C11" s="666"/>
      <c r="D11" s="557"/>
      <c r="E11" s="146"/>
      <c r="F11" s="146"/>
      <c r="G11" s="12"/>
      <c r="H11" s="12"/>
      <c r="I11" s="12"/>
      <c r="J11" s="12"/>
      <c r="K11" s="12"/>
      <c r="L11" s="12"/>
      <c r="M11" s="135"/>
      <c r="N11" s="12"/>
      <c r="O11" s="12"/>
      <c r="P11" s="12"/>
      <c r="Q11" s="12"/>
      <c r="R11" s="12"/>
      <c r="S11" s="12"/>
    </row>
    <row r="12" spans="1:19">
      <c r="A12" s="661">
        <v>9</v>
      </c>
      <c r="B12" s="662" t="s">
        <v>12</v>
      </c>
      <c r="C12" s="667"/>
      <c r="D12" s="668"/>
      <c r="E12" s="669"/>
      <c r="F12" s="669"/>
      <c r="G12" s="663"/>
      <c r="H12" s="663"/>
      <c r="I12" s="663"/>
      <c r="J12" s="663"/>
      <c r="K12" s="663"/>
      <c r="L12" s="663"/>
      <c r="M12" s="12"/>
      <c r="N12" s="12"/>
      <c r="O12" s="12"/>
      <c r="P12" s="12"/>
      <c r="Q12" s="12"/>
      <c r="R12" s="12"/>
      <c r="S12" s="12"/>
    </row>
    <row r="13" spans="1:19" s="21" customFormat="1">
      <c r="A13" s="653">
        <v>10</v>
      </c>
      <c r="B13" s="10" t="s">
        <v>26</v>
      </c>
      <c r="C13" s="666"/>
      <c r="D13" s="557"/>
      <c r="E13" s="670"/>
      <c r="F13" s="670"/>
      <c r="G13" s="656"/>
      <c r="H13" s="656"/>
      <c r="I13" s="656"/>
      <c r="J13" s="656"/>
      <c r="K13" s="656"/>
      <c r="L13" s="656"/>
      <c r="M13" s="656"/>
      <c r="N13" s="656"/>
      <c r="O13" s="656"/>
      <c r="P13" s="656"/>
      <c r="Q13" s="656"/>
      <c r="R13" s="656"/>
      <c r="S13" s="656"/>
    </row>
    <row r="14" spans="1:19" s="21" customFormat="1">
      <c r="A14" s="653">
        <v>11</v>
      </c>
      <c r="B14" s="10" t="s">
        <v>27</v>
      </c>
      <c r="C14" s="666"/>
      <c r="D14" s="557"/>
      <c r="E14" s="670"/>
      <c r="F14" s="670"/>
      <c r="G14" s="656"/>
      <c r="H14" s="656"/>
      <c r="I14" s="656"/>
      <c r="J14" s="656"/>
      <c r="K14" s="656"/>
      <c r="L14" s="656"/>
      <c r="M14" s="656"/>
      <c r="N14" s="656"/>
      <c r="O14" s="656"/>
      <c r="P14" s="656"/>
      <c r="Q14" s="656"/>
      <c r="R14" s="656"/>
      <c r="S14" s="656"/>
    </row>
    <row r="15" spans="1:19" s="9" customFormat="1" ht="13.5" customHeight="1">
      <c r="A15" s="653">
        <v>12</v>
      </c>
      <c r="B15" s="10" t="s">
        <v>13</v>
      </c>
      <c r="C15" s="666"/>
      <c r="D15" s="557"/>
      <c r="E15" s="499"/>
      <c r="F15" s="499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</row>
    <row r="16" spans="1:19" s="21" customFormat="1">
      <c r="A16" s="653">
        <v>13</v>
      </c>
      <c r="B16" s="10" t="s">
        <v>28</v>
      </c>
      <c r="C16" s="666"/>
      <c r="D16" s="557"/>
      <c r="E16" s="670"/>
      <c r="F16" s="670"/>
      <c r="G16" s="656"/>
      <c r="H16" s="656"/>
      <c r="I16" s="656"/>
      <c r="J16" s="656"/>
      <c r="K16" s="656"/>
      <c r="L16" s="656"/>
      <c r="M16" s="656"/>
      <c r="N16" s="656"/>
      <c r="O16" s="656"/>
      <c r="P16" s="656"/>
      <c r="Q16" s="656"/>
      <c r="R16" s="656"/>
      <c r="S16" s="656"/>
    </row>
    <row r="17" spans="1:19" s="9" customFormat="1" ht="14.25" customHeight="1">
      <c r="A17" s="653">
        <v>14</v>
      </c>
      <c r="B17" s="10" t="s">
        <v>29</v>
      </c>
      <c r="C17" s="666"/>
      <c r="D17" s="557"/>
      <c r="E17" s="499"/>
      <c r="F17" s="499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</row>
    <row r="18" spans="1:19" s="9" customFormat="1" ht="15.75" customHeight="1">
      <c r="A18" s="653">
        <v>15</v>
      </c>
      <c r="B18" s="10" t="s">
        <v>30</v>
      </c>
      <c r="C18" s="666"/>
      <c r="D18" s="557"/>
      <c r="E18" s="499"/>
      <c r="F18" s="499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</row>
    <row r="19" spans="1:19" s="21" customFormat="1" ht="15" customHeight="1">
      <c r="A19" s="653">
        <v>16</v>
      </c>
      <c r="B19" s="10" t="s">
        <v>14</v>
      </c>
      <c r="C19" s="666"/>
      <c r="D19" s="557"/>
      <c r="E19" s="670"/>
      <c r="F19" s="670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</row>
    <row r="20" spans="1:19">
      <c r="A20" s="653">
        <v>17</v>
      </c>
      <c r="B20" s="10" t="s">
        <v>31</v>
      </c>
      <c r="C20" s="666"/>
      <c r="D20" s="557"/>
      <c r="E20" s="146"/>
      <c r="F20" s="146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>
      <c r="A21" s="653">
        <v>18</v>
      </c>
      <c r="B21" s="657" t="s">
        <v>46</v>
      </c>
      <c r="C21" s="534"/>
      <c r="D21" s="557"/>
      <c r="E21" s="146"/>
      <c r="F21" s="146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>
      <c r="A22" s="653">
        <v>19</v>
      </c>
      <c r="B22" s="10" t="s">
        <v>32</v>
      </c>
      <c r="C22" s="666"/>
      <c r="D22" s="557"/>
      <c r="E22" s="146"/>
      <c r="F22" s="146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>
      <c r="A23" s="653">
        <v>20</v>
      </c>
      <c r="B23" s="10" t="s">
        <v>16</v>
      </c>
      <c r="C23" s="666"/>
      <c r="D23" s="557"/>
      <c r="E23" s="146"/>
      <c r="F23" s="146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>
      <c r="A24" s="653">
        <v>21</v>
      </c>
      <c r="B24" s="10" t="s">
        <v>15</v>
      </c>
      <c r="C24" s="666"/>
      <c r="D24" s="557"/>
      <c r="E24" s="146"/>
      <c r="F24" s="146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>
      <c r="A25" s="653">
        <v>22</v>
      </c>
      <c r="B25" s="10" t="s">
        <v>33</v>
      </c>
      <c r="C25" s="666"/>
      <c r="D25" s="557"/>
      <c r="E25" s="146"/>
      <c r="F25" s="146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>
      <c r="A26" s="653">
        <v>23</v>
      </c>
      <c r="B26" s="10" t="s">
        <v>34</v>
      </c>
      <c r="C26" s="666"/>
      <c r="D26" s="557"/>
      <c r="E26" s="146"/>
      <c r="F26" s="146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>
      <c r="A27" s="653">
        <v>24</v>
      </c>
      <c r="B27" s="10" t="s">
        <v>17</v>
      </c>
      <c r="C27" s="666"/>
      <c r="D27" s="557"/>
      <c r="E27" s="146"/>
      <c r="F27" s="146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>
      <c r="A28" s="653">
        <v>25</v>
      </c>
      <c r="B28" s="22" t="s">
        <v>60</v>
      </c>
      <c r="C28" s="671"/>
      <c r="D28" s="557"/>
      <c r="E28" s="146"/>
      <c r="F28" s="146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>
      <c r="A29" s="653">
        <v>26</v>
      </c>
      <c r="B29" s="22" t="s">
        <v>61</v>
      </c>
      <c r="C29" s="671"/>
      <c r="D29" s="557"/>
      <c r="E29" s="146"/>
      <c r="F29" s="146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15" customHeight="1">
      <c r="A30" s="653">
        <v>27</v>
      </c>
      <c r="B30" s="10" t="s">
        <v>35</v>
      </c>
      <c r="C30" s="666"/>
      <c r="D30" s="557"/>
      <c r="E30" s="146"/>
      <c r="F30" s="146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>
      <c r="A31" s="653">
        <v>28</v>
      </c>
      <c r="B31" s="84" t="s">
        <v>18</v>
      </c>
      <c r="C31" s="672"/>
      <c r="D31" s="557"/>
      <c r="E31" s="146"/>
      <c r="F31" s="146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>
      <c r="A32" s="653">
        <v>29</v>
      </c>
      <c r="B32" s="10" t="s">
        <v>37</v>
      </c>
      <c r="C32" s="666"/>
      <c r="D32" s="557"/>
      <c r="E32" s="146"/>
      <c r="F32" s="146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>
      <c r="A33" s="653">
        <v>30</v>
      </c>
      <c r="B33" s="22" t="s">
        <v>62</v>
      </c>
      <c r="C33" s="671"/>
      <c r="D33" s="557"/>
      <c r="E33" s="146"/>
      <c r="F33" s="146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>
      <c r="A34" s="653">
        <v>31</v>
      </c>
      <c r="B34" s="10" t="s">
        <v>38</v>
      </c>
      <c r="C34" s="666"/>
      <c r="D34" s="557"/>
      <c r="E34" s="146"/>
      <c r="F34" s="146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19">
      <c r="A35" s="653">
        <v>32</v>
      </c>
      <c r="B35" s="10" t="s">
        <v>36</v>
      </c>
      <c r="C35" s="666"/>
      <c r="D35" s="557"/>
      <c r="E35" s="146"/>
      <c r="F35" s="146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19">
      <c r="A36" s="653">
        <v>33</v>
      </c>
      <c r="B36" s="657" t="s">
        <v>45</v>
      </c>
      <c r="C36" s="534"/>
      <c r="D36" s="557"/>
      <c r="E36" s="146"/>
      <c r="F36" s="146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19">
      <c r="A37" s="653">
        <v>34</v>
      </c>
      <c r="B37" s="10" t="s">
        <v>39</v>
      </c>
      <c r="C37" s="666"/>
      <c r="D37" s="557"/>
      <c r="E37" s="146"/>
      <c r="F37" s="146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 ht="14.25" customHeight="1">
      <c r="A38" s="653">
        <v>35</v>
      </c>
      <c r="B38" s="10" t="s">
        <v>40</v>
      </c>
      <c r="C38" s="666"/>
      <c r="D38" s="557"/>
      <c r="E38" s="146"/>
      <c r="F38" s="146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>
      <c r="A39" s="653">
        <v>36</v>
      </c>
      <c r="B39" s="84" t="s">
        <v>19</v>
      </c>
      <c r="C39" s="672"/>
      <c r="D39" s="557"/>
      <c r="E39" s="146"/>
      <c r="F39" s="146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19" ht="15" customHeight="1">
      <c r="A40" s="653">
        <v>37</v>
      </c>
      <c r="B40" s="84" t="s">
        <v>20</v>
      </c>
      <c r="C40" s="672"/>
      <c r="D40" s="557"/>
      <c r="E40" s="146"/>
      <c r="F40" s="146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1:19" ht="15" customHeight="1">
      <c r="A41" s="653">
        <v>38</v>
      </c>
      <c r="B41" s="10" t="s">
        <v>41</v>
      </c>
      <c r="C41" s="666"/>
      <c r="D41" s="557"/>
      <c r="E41" s="557"/>
      <c r="F41" s="557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19" s="3" customFormat="1" ht="15.75" customHeight="1">
      <c r="A42" s="653">
        <v>39</v>
      </c>
      <c r="B42" s="10" t="s">
        <v>42</v>
      </c>
      <c r="C42" s="666"/>
      <c r="D42" s="557"/>
      <c r="E42" s="94"/>
      <c r="F42" s="94"/>
      <c r="G42" s="658"/>
      <c r="H42" s="658"/>
      <c r="I42" s="658"/>
      <c r="J42" s="658"/>
      <c r="K42" s="658"/>
      <c r="L42" s="658"/>
      <c r="M42" s="658"/>
      <c r="N42" s="658"/>
      <c r="O42" s="658"/>
      <c r="P42" s="658"/>
      <c r="Q42" s="658"/>
      <c r="R42" s="658"/>
      <c r="S42" s="658"/>
    </row>
    <row r="43" spans="1:19" ht="16.5" customHeight="1">
      <c r="A43" s="653">
        <v>41</v>
      </c>
      <c r="B43" s="22" t="s">
        <v>67</v>
      </c>
      <c r="C43" s="671"/>
      <c r="D43" s="557"/>
      <c r="E43" s="146"/>
      <c r="F43" s="146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>
      <c r="A44" s="653">
        <v>42</v>
      </c>
      <c r="B44" s="10" t="s">
        <v>44</v>
      </c>
      <c r="C44" s="666"/>
      <c r="D44" s="557"/>
      <c r="E44" s="146"/>
      <c r="F44" s="146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s="81" customFormat="1" ht="20.25" customHeight="1">
      <c r="A45" s="654"/>
      <c r="B45" s="659" t="s">
        <v>47</v>
      </c>
      <c r="C45" s="673"/>
      <c r="D45" s="674"/>
      <c r="E45" s="674"/>
      <c r="F45" s="674"/>
      <c r="G45" s="660"/>
      <c r="H45" s="660"/>
      <c r="I45" s="660"/>
      <c r="J45" s="660"/>
      <c r="K45" s="660"/>
      <c r="L45" s="660"/>
      <c r="M45" s="660"/>
      <c r="N45" s="660"/>
      <c r="O45" s="660"/>
      <c r="P45" s="660"/>
      <c r="Q45" s="660"/>
      <c r="R45" s="660"/>
      <c r="S45" s="660"/>
    </row>
    <row r="46" spans="1:19" s="2" customFormat="1" ht="18.75" customHeight="1">
      <c r="A46" s="33"/>
      <c r="B46" s="655" t="s">
        <v>59</v>
      </c>
      <c r="C46" s="675"/>
      <c r="D46" s="92"/>
      <c r="E46" s="636"/>
      <c r="F46" s="636"/>
    </row>
    <row r="47" spans="1:19" s="2" customFormat="1" ht="18.75" customHeight="1">
      <c r="A47" s="33"/>
      <c r="B47" s="538">
        <v>2020</v>
      </c>
      <c r="C47" s="676"/>
      <c r="D47" s="92"/>
      <c r="E47" s="636"/>
      <c r="F47" s="636"/>
    </row>
    <row r="48" spans="1:19" s="2" customFormat="1" ht="24" customHeight="1">
      <c r="A48" s="33"/>
      <c r="B48" s="537"/>
      <c r="C48" s="677"/>
      <c r="D48" s="92"/>
      <c r="E48" s="636"/>
      <c r="F48" s="636"/>
    </row>
    <row r="49" spans="1:6" s="89" customFormat="1" ht="18.75" customHeight="1">
      <c r="A49" s="87"/>
      <c r="B49" s="536" t="s">
        <v>160</v>
      </c>
      <c r="C49" s="675"/>
      <c r="D49" s="92"/>
      <c r="E49" s="92"/>
      <c r="F49" s="92"/>
    </row>
    <row r="50" spans="1:6" s="89" customFormat="1" ht="18.75" customHeight="1">
      <c r="A50" s="87"/>
      <c r="B50" s="88"/>
      <c r="C50" s="675"/>
      <c r="D50" s="92"/>
      <c r="E50" s="92"/>
      <c r="F50" s="92"/>
    </row>
    <row r="51" spans="1:6" s="89" customFormat="1" ht="18.75" customHeight="1">
      <c r="A51" s="87"/>
      <c r="B51" s="88" t="s">
        <v>83</v>
      </c>
      <c r="C51" s="675"/>
      <c r="D51" s="92"/>
      <c r="E51" s="92"/>
      <c r="F51" s="92"/>
    </row>
    <row r="52" spans="1:6" s="2" customFormat="1" ht="18.75" customHeight="1">
      <c r="A52" s="33"/>
      <c r="B52" s="34"/>
      <c r="C52" s="675"/>
      <c r="D52" s="92"/>
      <c r="E52" s="92"/>
      <c r="F52" s="92"/>
    </row>
    <row r="53" spans="1:6" s="89" customFormat="1" ht="18.75" customHeight="1">
      <c r="A53" s="87"/>
      <c r="B53" s="88" t="s">
        <v>80</v>
      </c>
      <c r="C53" s="675"/>
      <c r="D53" s="92"/>
      <c r="E53" s="92"/>
      <c r="F53" s="92"/>
    </row>
    <row r="54" spans="1:6" s="89" customFormat="1" ht="18.75" customHeight="1">
      <c r="A54" s="87"/>
      <c r="B54" s="88"/>
      <c r="C54" s="675"/>
      <c r="D54" s="92"/>
      <c r="E54" s="92"/>
      <c r="F54" s="92"/>
    </row>
    <row r="55" spans="1:6" s="18" customFormat="1" ht="21.75" customHeight="1">
      <c r="A55" s="17"/>
      <c r="B55" s="15" t="s">
        <v>68</v>
      </c>
      <c r="C55" s="678"/>
      <c r="D55" s="636"/>
      <c r="E55" s="636"/>
      <c r="F55" s="636"/>
    </row>
    <row r="56" spans="1:6" s="18" customFormat="1" ht="15.75" customHeight="1">
      <c r="A56" s="17"/>
      <c r="B56" s="15"/>
      <c r="C56" s="678"/>
      <c r="D56" s="636"/>
      <c r="E56" s="636"/>
      <c r="F56" s="636"/>
    </row>
    <row r="57" spans="1:6" s="16" customFormat="1" ht="16.5" customHeight="1">
      <c r="A57" s="13"/>
      <c r="B57" s="14"/>
      <c r="C57" s="675"/>
      <c r="D57" s="92"/>
      <c r="E57" s="92"/>
      <c r="F57" s="92"/>
    </row>
    <row r="58" spans="1:6" ht="20.25" customHeight="1"/>
    <row r="59" spans="1:6" ht="23.25" customHeight="1">
      <c r="A59" s="19"/>
      <c r="B59" s="26" t="s">
        <v>72</v>
      </c>
      <c r="C59" s="675"/>
    </row>
    <row r="60" spans="1:6" ht="22.5" customHeight="1">
      <c r="A60" s="539"/>
      <c r="B60" s="540"/>
      <c r="C60" s="665"/>
    </row>
    <row r="61" spans="1:6" s="12" customFormat="1" ht="24" customHeight="1">
      <c r="A61" s="19"/>
      <c r="C61" s="146"/>
      <c r="D61" s="146"/>
      <c r="E61" s="146"/>
      <c r="F61" s="146"/>
    </row>
    <row r="62" spans="1:6" s="12" customFormat="1" ht="25.5" customHeight="1">
      <c r="A62" s="19"/>
      <c r="C62" s="146"/>
      <c r="D62" s="146"/>
      <c r="E62" s="146"/>
      <c r="F62" s="146"/>
    </row>
    <row r="63" spans="1:6" ht="15.75" customHeight="1"/>
    <row r="68" ht="13.5" customHeight="1"/>
  </sheetData>
  <sheetProtection selectLockedCells="1" selectUnlockedCells="1"/>
  <pageMargins left="0.74803149606299213" right="0.74803149606299213" top="0" bottom="0" header="0.51181102362204722" footer="0.51181102362204722"/>
  <pageSetup paperSize="9" scale="125" firstPageNumber="0" orientation="portrait" horizontalDpi="300" verticalDpi="300" r:id="rId1"/>
  <headerFooter alignWithMargins="0"/>
  <rowBreaks count="1" manualBreakCount="1">
    <brk id="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3:M44"/>
  <sheetViews>
    <sheetView workbookViewId="0">
      <selection activeCell="Q16" sqref="Q16:Q17"/>
    </sheetView>
  </sheetViews>
  <sheetFormatPr defaultRowHeight="12.75"/>
  <cols>
    <col min="1" max="1" width="2.28515625" customWidth="1"/>
    <col min="2" max="2" width="5.5703125" customWidth="1"/>
    <col min="3" max="3" width="18.5703125" customWidth="1"/>
    <col min="4" max="5" width="11.85546875" style="5" customWidth="1"/>
    <col min="6" max="6" width="12.42578125" style="5" customWidth="1"/>
    <col min="7" max="7" width="12.7109375" style="5" customWidth="1"/>
    <col min="8" max="8" width="11.85546875" style="5" customWidth="1"/>
    <col min="9" max="9" width="12.7109375" style="5" customWidth="1"/>
    <col min="10" max="13" width="9.140625" style="5"/>
  </cols>
  <sheetData>
    <row r="3" spans="2:13" s="86" customFormat="1" ht="18.75" customHeight="1">
      <c r="B3" s="681"/>
      <c r="C3" s="681"/>
      <c r="D3" s="118" t="s">
        <v>577</v>
      </c>
      <c r="E3" s="118"/>
      <c r="F3" s="118"/>
      <c r="G3" s="118"/>
      <c r="H3" s="118"/>
      <c r="I3" s="118"/>
      <c r="J3" s="118"/>
      <c r="K3" s="118"/>
      <c r="L3" s="118"/>
      <c r="M3" s="118"/>
    </row>
    <row r="4" spans="2:13">
      <c r="B4" s="90">
        <v>1</v>
      </c>
      <c r="C4" s="10" t="s">
        <v>21</v>
      </c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2:13">
      <c r="B5" s="90">
        <v>2</v>
      </c>
      <c r="C5" s="10" t="s">
        <v>22</v>
      </c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2:13">
      <c r="B6" s="90">
        <v>3</v>
      </c>
      <c r="C6" s="10" t="s">
        <v>23</v>
      </c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2:13">
      <c r="B7" s="90">
        <v>4</v>
      </c>
      <c r="C7" s="10" t="s">
        <v>24</v>
      </c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2:13">
      <c r="B8" s="90">
        <v>5</v>
      </c>
      <c r="C8" s="10" t="s">
        <v>25</v>
      </c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2:13">
      <c r="B9" s="90">
        <v>6</v>
      </c>
      <c r="C9" s="10" t="s">
        <v>10</v>
      </c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2:13">
      <c r="B10" s="90">
        <v>7</v>
      </c>
      <c r="C10" s="10" t="s">
        <v>11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>
      <c r="B11" s="90">
        <v>9</v>
      </c>
      <c r="C11" s="10" t="s">
        <v>12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2:13">
      <c r="B12" s="90">
        <v>10</v>
      </c>
      <c r="C12" s="10" t="s">
        <v>26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2:13">
      <c r="B13" s="90">
        <v>11</v>
      </c>
      <c r="C13" s="10" t="s">
        <v>27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2:13">
      <c r="B14" s="90">
        <v>12</v>
      </c>
      <c r="C14" s="10" t="s">
        <v>13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2:13">
      <c r="B15" s="90">
        <v>13</v>
      </c>
      <c r="C15" s="10" t="s">
        <v>28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2:13">
      <c r="B16" s="90">
        <v>14</v>
      </c>
      <c r="C16" s="10" t="s">
        <v>29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pans="2:13">
      <c r="B17" s="90">
        <v>15</v>
      </c>
      <c r="C17" s="10" t="s">
        <v>30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2:13">
      <c r="B18" s="90">
        <v>16</v>
      </c>
      <c r="C18" s="10" t="s">
        <v>14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2:13">
      <c r="B19" s="90">
        <v>17</v>
      </c>
      <c r="C19" s="10" t="s">
        <v>31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spans="2:13">
      <c r="B20" s="90">
        <v>18</v>
      </c>
      <c r="C20" s="657" t="s">
        <v>46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1" spans="2:13">
      <c r="B21" s="90">
        <v>19</v>
      </c>
      <c r="C21" s="10" t="s">
        <v>32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2:13">
      <c r="B22" s="90">
        <v>20</v>
      </c>
      <c r="C22" s="10" t="s">
        <v>16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2:13">
      <c r="B23" s="90">
        <v>21</v>
      </c>
      <c r="C23" s="10" t="s">
        <v>15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2:13">
      <c r="B24" s="90">
        <v>22</v>
      </c>
      <c r="C24" s="10" t="s">
        <v>33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</row>
    <row r="25" spans="2:13">
      <c r="B25" s="90">
        <v>23</v>
      </c>
      <c r="C25" s="10" t="s">
        <v>34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 spans="2:13">
      <c r="B26" s="90">
        <v>24</v>
      </c>
      <c r="C26" s="10" t="s">
        <v>17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2:13">
      <c r="B27" s="90">
        <v>25</v>
      </c>
      <c r="C27" s="22" t="s">
        <v>60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pans="2:13">
      <c r="B28" s="90">
        <v>26</v>
      </c>
      <c r="C28" s="22" t="s">
        <v>61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2:13">
      <c r="B29" s="90">
        <v>27</v>
      </c>
      <c r="C29" s="10" t="s">
        <v>35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2:13">
      <c r="B30" s="90">
        <v>28</v>
      </c>
      <c r="C30" s="84" t="s">
        <v>18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2:13">
      <c r="B31" s="90">
        <v>29</v>
      </c>
      <c r="C31" s="10" t="s">
        <v>37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</row>
    <row r="32" spans="2:13">
      <c r="B32" s="90">
        <v>30</v>
      </c>
      <c r="C32" s="22" t="s">
        <v>62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</row>
    <row r="33" spans="2:13">
      <c r="B33" s="90">
        <v>31</v>
      </c>
      <c r="C33" s="10" t="s">
        <v>38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2:13">
      <c r="B34" s="90">
        <v>32</v>
      </c>
      <c r="C34" s="10" t="s">
        <v>36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 spans="2:13">
      <c r="B35" s="90">
        <v>33</v>
      </c>
      <c r="C35" s="657" t="s">
        <v>45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2:13">
      <c r="B36" s="90">
        <v>34</v>
      </c>
      <c r="C36" s="10" t="s">
        <v>39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2:13">
      <c r="B37" s="90">
        <v>35</v>
      </c>
      <c r="C37" s="10" t="s">
        <v>40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2:13">
      <c r="B38" s="90">
        <v>36</v>
      </c>
      <c r="C38" s="84" t="s">
        <v>19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</row>
    <row r="39" spans="2:13">
      <c r="B39" s="90">
        <v>37</v>
      </c>
      <c r="C39" s="84" t="s">
        <v>20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</row>
    <row r="40" spans="2:13">
      <c r="B40" s="90">
        <v>38</v>
      </c>
      <c r="C40" s="10" t="s">
        <v>41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2:13">
      <c r="B41" s="90">
        <v>39</v>
      </c>
      <c r="C41" s="10" t="s">
        <v>42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</row>
    <row r="42" spans="2:13">
      <c r="B42" s="90">
        <v>41</v>
      </c>
      <c r="C42" s="22" t="s">
        <v>67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</row>
    <row r="43" spans="2:13">
      <c r="B43" s="90">
        <v>42</v>
      </c>
      <c r="C43" s="10" t="s">
        <v>44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</row>
    <row r="44" spans="2:13">
      <c r="B44" s="12"/>
      <c r="C44" s="12"/>
      <c r="D44" s="19"/>
      <c r="E44" s="19"/>
      <c r="F44" s="19"/>
      <c r="G44" s="19"/>
      <c r="H44" s="19"/>
      <c r="I44" s="19"/>
      <c r="J44" s="19"/>
      <c r="K44" s="19"/>
      <c r="L44" s="19"/>
      <c r="M44" s="1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N66"/>
  <sheetViews>
    <sheetView workbookViewId="0">
      <pane xSplit="1" ySplit="1" topLeftCell="B2" activePane="bottomRight" state="frozen"/>
      <selection pane="topRight" activeCell="G1" sqref="G1"/>
      <selection pane="bottomLeft" activeCell="A10" sqref="A10"/>
      <selection pane="bottomRight" activeCell="AR16" sqref="AR13:AR16"/>
    </sheetView>
  </sheetViews>
  <sheetFormatPr defaultRowHeight="20.100000000000001" customHeight="1"/>
  <cols>
    <col min="1" max="1" width="5.42578125" style="96" hidden="1" customWidth="1"/>
    <col min="2" max="2" width="20.140625" style="96" hidden="1" customWidth="1"/>
    <col min="3" max="3" width="18.28515625" style="103" hidden="1" customWidth="1"/>
    <col min="4" max="4" width="18.42578125" style="103" hidden="1" customWidth="1"/>
    <col min="5" max="5" width="18.140625" style="103" hidden="1" customWidth="1"/>
    <col min="6" max="6" width="37.5703125" style="92" customWidth="1"/>
    <col min="7" max="7" width="18.85546875" style="546" hidden="1" customWidth="1"/>
    <col min="8" max="8" width="18.28515625" style="108" hidden="1" customWidth="1"/>
    <col min="9" max="9" width="17.5703125" style="556" hidden="1" customWidth="1"/>
    <col min="10" max="10" width="15.28515625" style="92" hidden="1" customWidth="1"/>
    <col min="11" max="11" width="9.42578125" hidden="1" customWidth="1"/>
    <col min="12" max="12" width="11.5703125" hidden="1" customWidth="1"/>
    <col min="13" max="13" width="18.5703125" hidden="1" customWidth="1"/>
    <col min="14" max="14" width="17.28515625" hidden="1" customWidth="1"/>
    <col min="15" max="15" width="14.28515625" style="562" hidden="1" customWidth="1"/>
    <col min="16" max="16" width="14.7109375" hidden="1" customWidth="1"/>
    <col min="17" max="17" width="19.42578125" style="6" hidden="1" customWidth="1"/>
    <col min="18" max="18" width="18.140625" hidden="1" customWidth="1"/>
    <col min="19" max="19" width="18.28515625" style="7" hidden="1" customWidth="1"/>
    <col min="20" max="20" width="17.140625" hidden="1" customWidth="1"/>
    <col min="21" max="21" width="17.5703125" style="632" hidden="1" customWidth="1"/>
    <col min="22" max="22" width="15.140625" style="632" hidden="1" customWidth="1"/>
    <col min="23" max="23" width="16.85546875" style="635" hidden="1" customWidth="1"/>
    <col min="24" max="24" width="21.42578125" style="688" hidden="1" customWidth="1"/>
    <col min="25" max="25" width="21.140625" style="688" hidden="1" customWidth="1"/>
    <col min="26" max="26" width="18.42578125" style="696" hidden="1" customWidth="1"/>
    <col min="27" max="27" width="18.28515625" style="741" hidden="1" customWidth="1"/>
    <col min="28" max="28" width="15.5703125" style="688" hidden="1" customWidth="1"/>
    <col min="29" max="29" width="15.42578125" style="688" hidden="1" customWidth="1"/>
    <col min="30" max="30" width="10.5703125" style="688" hidden="1" customWidth="1"/>
    <col min="31" max="31" width="15.42578125" style="688" hidden="1" customWidth="1"/>
    <col min="32" max="32" width="11.7109375" style="755" hidden="1" customWidth="1"/>
    <col min="33" max="33" width="17.5703125" style="758" hidden="1" customWidth="1"/>
    <col min="34" max="34" width="17.140625" style="688" hidden="1" customWidth="1"/>
    <col min="35" max="35" width="15.7109375" style="764" hidden="1" customWidth="1"/>
    <col min="36" max="36" width="18.28515625" hidden="1" customWidth="1"/>
    <col min="37" max="37" width="18.140625" style="794" customWidth="1"/>
    <col min="38" max="38" width="16.140625" style="795" customWidth="1"/>
    <col min="39" max="39" width="16.85546875" style="795" customWidth="1"/>
    <col min="40" max="40" width="17.5703125" style="805" customWidth="1"/>
  </cols>
  <sheetData>
    <row r="1" spans="1:40" s="95" customFormat="1" ht="25.5" customHeight="1">
      <c r="A1" s="96"/>
      <c r="B1" s="97"/>
      <c r="C1" s="874" t="s">
        <v>53</v>
      </c>
      <c r="D1" s="874"/>
      <c r="E1" s="874"/>
      <c r="F1" s="117"/>
      <c r="G1" s="875" t="s">
        <v>442</v>
      </c>
      <c r="H1" s="875"/>
      <c r="I1" s="876"/>
      <c r="J1" s="92"/>
      <c r="M1" s="877" t="s">
        <v>54</v>
      </c>
      <c r="N1" s="877"/>
      <c r="O1" s="877"/>
      <c r="Q1" s="557"/>
      <c r="R1" s="146"/>
      <c r="S1" s="558"/>
      <c r="U1" s="878" t="s">
        <v>5</v>
      </c>
      <c r="V1" s="878"/>
      <c r="W1" s="878"/>
      <c r="X1" s="879" t="s">
        <v>6</v>
      </c>
      <c r="Y1" s="879"/>
      <c r="Z1" s="880"/>
      <c r="AA1" s="739"/>
      <c r="AB1" s="881" t="s">
        <v>561</v>
      </c>
      <c r="AC1" s="881"/>
      <c r="AD1" s="881"/>
      <c r="AE1" s="881"/>
      <c r="AF1" s="755"/>
      <c r="AG1" s="873" t="s">
        <v>8</v>
      </c>
      <c r="AH1" s="873"/>
      <c r="AI1" s="873"/>
      <c r="AJ1" s="873"/>
      <c r="AK1" s="872" t="s">
        <v>9</v>
      </c>
      <c r="AL1" s="872"/>
      <c r="AM1" s="872"/>
      <c r="AN1" s="872"/>
    </row>
    <row r="2" spans="1:40" ht="23.25" customHeight="1">
      <c r="A2" s="98"/>
      <c r="B2" s="99"/>
      <c r="C2" s="104" t="s">
        <v>115</v>
      </c>
      <c r="D2" s="106" t="s">
        <v>114</v>
      </c>
      <c r="E2" s="100" t="s">
        <v>59</v>
      </c>
      <c r="F2" s="82"/>
      <c r="G2" s="544" t="s">
        <v>114</v>
      </c>
      <c r="H2" s="105" t="s">
        <v>115</v>
      </c>
      <c r="I2" s="552" t="s">
        <v>59</v>
      </c>
      <c r="J2" s="82"/>
      <c r="M2" s="544" t="s">
        <v>114</v>
      </c>
      <c r="N2" s="105" t="s">
        <v>115</v>
      </c>
      <c r="O2" s="552" t="s">
        <v>59</v>
      </c>
      <c r="P2" s="578"/>
      <c r="Q2" s="583" t="s">
        <v>114</v>
      </c>
      <c r="R2" s="584" t="s">
        <v>115</v>
      </c>
      <c r="S2" s="585" t="s">
        <v>59</v>
      </c>
      <c r="U2" s="583" t="s">
        <v>114</v>
      </c>
      <c r="V2" s="584" t="s">
        <v>115</v>
      </c>
      <c r="W2" s="682" t="s">
        <v>59</v>
      </c>
      <c r="X2" s="686" t="s">
        <v>114</v>
      </c>
      <c r="Y2" s="686" t="s">
        <v>115</v>
      </c>
      <c r="Z2" s="693" t="s">
        <v>59</v>
      </c>
      <c r="AA2" s="740"/>
      <c r="AB2" s="686" t="s">
        <v>114</v>
      </c>
      <c r="AC2" s="686" t="s">
        <v>115</v>
      </c>
      <c r="AD2" s="693" t="s">
        <v>59</v>
      </c>
      <c r="AE2" s="743"/>
      <c r="AG2" s="687" t="s">
        <v>114</v>
      </c>
      <c r="AH2" s="743" t="s">
        <v>115</v>
      </c>
      <c r="AI2" s="761" t="s">
        <v>64</v>
      </c>
      <c r="AJ2" s="12"/>
      <c r="AK2" s="791" t="s">
        <v>114</v>
      </c>
      <c r="AL2" s="792" t="s">
        <v>115</v>
      </c>
      <c r="AM2" s="793" t="s">
        <v>64</v>
      </c>
      <c r="AN2" s="803"/>
    </row>
    <row r="3" spans="1:40" ht="20.100000000000001" customHeight="1">
      <c r="A3" s="96">
        <v>1</v>
      </c>
      <c r="B3" s="101" t="s">
        <v>73</v>
      </c>
      <c r="C3" s="25" t="e">
        <f>#REF!</f>
        <v>#REF!</v>
      </c>
      <c r="D3" s="107">
        <v>8130.3899999999994</v>
      </c>
      <c r="E3" s="93" t="e">
        <f>C3-D3</f>
        <v>#REF!</v>
      </c>
      <c r="F3" s="82" t="s">
        <v>116</v>
      </c>
      <c r="G3" s="545">
        <v>90210.95</v>
      </c>
      <c r="H3" s="110" t="e">
        <f>#REF!</f>
        <v>#REF!</v>
      </c>
      <c r="I3" s="553" t="e">
        <f>G3-H3</f>
        <v>#REF!</v>
      </c>
      <c r="J3" s="77">
        <v>0</v>
      </c>
      <c r="M3" s="558">
        <v>150583.15</v>
      </c>
      <c r="N3" s="557" t="e">
        <f>#REF!</f>
        <v>#REF!</v>
      </c>
      <c r="O3" s="558" t="e">
        <f>M3-N3</f>
        <v>#REF!</v>
      </c>
      <c r="P3" s="579">
        <v>0</v>
      </c>
      <c r="Q3" s="557">
        <v>200646.74999999997</v>
      </c>
      <c r="R3" s="557" t="e">
        <f>#REF!</f>
        <v>#REF!</v>
      </c>
      <c r="S3" s="558" t="e">
        <f>Q3-R3</f>
        <v>#REF!</v>
      </c>
      <c r="T3">
        <v>0</v>
      </c>
      <c r="U3" s="630">
        <v>254435.25</v>
      </c>
      <c r="V3" s="633" t="e">
        <f>#REF!</f>
        <v>#REF!</v>
      </c>
      <c r="W3" s="683" t="e">
        <f>U3-V3</f>
        <v>#REF!</v>
      </c>
      <c r="X3" s="689">
        <v>305577.93</v>
      </c>
      <c r="Y3" s="687" t="e">
        <f>#REF!</f>
        <v>#REF!</v>
      </c>
      <c r="Z3" s="694" t="e">
        <f>X3-Y3</f>
        <v>#REF!</v>
      </c>
      <c r="AA3" s="687">
        <v>0</v>
      </c>
      <c r="AB3" s="687">
        <v>356214.05</v>
      </c>
      <c r="AC3" s="687" t="e">
        <f>#REF!</f>
        <v>#REF!</v>
      </c>
      <c r="AD3" s="687" t="e">
        <f>AB3-AC3</f>
        <v>#REF!</v>
      </c>
      <c r="AE3" s="694">
        <v>0</v>
      </c>
      <c r="AG3" s="687">
        <v>423924.29000000004</v>
      </c>
      <c r="AH3" s="687" t="e">
        <f>#REF!</f>
        <v>#REF!</v>
      </c>
      <c r="AI3" s="761" t="e">
        <f>AG3-AH3</f>
        <v>#REF!</v>
      </c>
      <c r="AJ3" s="12"/>
      <c r="AK3" s="802">
        <v>518823.44</v>
      </c>
      <c r="AL3" s="801" t="e">
        <f>#REF!</f>
        <v>#REF!</v>
      </c>
      <c r="AM3" s="797" t="e">
        <f>AK3-AL3</f>
        <v>#REF!</v>
      </c>
      <c r="AN3" s="798">
        <v>0</v>
      </c>
    </row>
    <row r="4" spans="1:40" s="3" customFormat="1" ht="20.100000000000001" customHeight="1">
      <c r="A4" s="96">
        <v>2</v>
      </c>
      <c r="B4" s="101" t="s">
        <v>21</v>
      </c>
      <c r="C4" s="25" t="e">
        <f>#REF!</f>
        <v>#REF!</v>
      </c>
      <c r="D4" s="107">
        <v>806399.11</v>
      </c>
      <c r="E4" s="93" t="e">
        <f t="shared" ref="E4:E42" si="0">C4-D4</f>
        <v>#REF!</v>
      </c>
      <c r="F4" s="94" t="s">
        <v>117</v>
      </c>
      <c r="G4" s="545">
        <v>1711993.49</v>
      </c>
      <c r="H4" s="110" t="e">
        <f>#REF!</f>
        <v>#REF!</v>
      </c>
      <c r="I4" s="553" t="e">
        <f t="shared" ref="I4:I42" si="1">G4-H4</f>
        <v>#REF!</v>
      </c>
      <c r="J4" s="93">
        <v>0</v>
      </c>
      <c r="M4" s="558">
        <v>2719164.38</v>
      </c>
      <c r="N4" s="557" t="e">
        <f>#REF!</f>
        <v>#REF!</v>
      </c>
      <c r="O4" s="558" t="e">
        <f t="shared" ref="O4:O42" si="2">M4-N4</f>
        <v>#REF!</v>
      </c>
      <c r="P4" s="580">
        <v>0</v>
      </c>
      <c r="Q4" s="93">
        <v>3212283.12</v>
      </c>
      <c r="R4" s="93" t="e">
        <f>#REF!</f>
        <v>#REF!</v>
      </c>
      <c r="S4" s="558" t="e">
        <f t="shared" ref="S4:S42" si="3">Q4-R4</f>
        <v>#REF!</v>
      </c>
      <c r="T4" s="3">
        <v>0</v>
      </c>
      <c r="U4" s="630">
        <v>4933361.6100000003</v>
      </c>
      <c r="V4" s="634" t="e">
        <f>#REF!</f>
        <v>#REF!</v>
      </c>
      <c r="W4" s="683" t="e">
        <f t="shared" ref="W4:W42" si="4">U4-V4</f>
        <v>#REF!</v>
      </c>
      <c r="X4" s="689">
        <v>5667799.9799999995</v>
      </c>
      <c r="Y4" s="687" t="e">
        <f>#REF!</f>
        <v>#REF!</v>
      </c>
      <c r="Z4" s="694" t="e">
        <f t="shared" ref="Z4:Z42" si="5">X4-Y4</f>
        <v>#REF!</v>
      </c>
      <c r="AA4" s="687">
        <v>0</v>
      </c>
      <c r="AB4" s="687">
        <v>6437457</v>
      </c>
      <c r="AC4" s="746" t="e">
        <f>#REF!</f>
        <v>#REF!</v>
      </c>
      <c r="AD4" s="687" t="e">
        <f t="shared" ref="AD4:AD42" si="6">AB4-AC4</f>
        <v>#REF!</v>
      </c>
      <c r="AE4" s="747">
        <v>0</v>
      </c>
      <c r="AF4" s="756"/>
      <c r="AG4" s="687">
        <v>7203495.3700000001</v>
      </c>
      <c r="AH4" s="746" t="e">
        <f>#REF!</f>
        <v>#REF!</v>
      </c>
      <c r="AI4" s="761" t="e">
        <f t="shared" ref="AI4:AI43" si="7">AG4-AH4</f>
        <v>#REF!</v>
      </c>
      <c r="AJ4" s="658"/>
      <c r="AK4" s="802">
        <v>9106987.4299999997</v>
      </c>
      <c r="AL4" s="801" t="e">
        <f>#REF!</f>
        <v>#REF!</v>
      </c>
      <c r="AM4" s="797" t="e">
        <f t="shared" ref="AM4:AM42" si="8">AK4-AL4</f>
        <v>#REF!</v>
      </c>
      <c r="AN4" s="799">
        <v>0</v>
      </c>
    </row>
    <row r="5" spans="1:40" ht="20.100000000000001" customHeight="1">
      <c r="A5" s="96">
        <v>3</v>
      </c>
      <c r="B5" s="101" t="s">
        <v>23</v>
      </c>
      <c r="C5" s="25" t="e">
        <f>#REF!</f>
        <v>#REF!</v>
      </c>
      <c r="D5" s="107">
        <v>98708.52</v>
      </c>
      <c r="E5" s="93" t="e">
        <f t="shared" si="0"/>
        <v>#REF!</v>
      </c>
      <c r="F5" s="82" t="s">
        <v>118</v>
      </c>
      <c r="G5" s="545">
        <v>656852.27999999991</v>
      </c>
      <c r="H5" s="110" t="e">
        <f>#REF!</f>
        <v>#REF!</v>
      </c>
      <c r="I5" s="553" t="e">
        <f t="shared" si="1"/>
        <v>#REF!</v>
      </c>
      <c r="J5" s="77">
        <v>0</v>
      </c>
      <c r="M5" s="558">
        <v>1167983.23</v>
      </c>
      <c r="N5" s="557" t="e">
        <f>#REF!</f>
        <v>#REF!</v>
      </c>
      <c r="O5" s="558" t="e">
        <f t="shared" si="2"/>
        <v>#REF!</v>
      </c>
      <c r="P5" s="579">
        <v>0</v>
      </c>
      <c r="Q5" s="557">
        <v>1708137.0700000003</v>
      </c>
      <c r="R5" s="557" t="e">
        <f>#REF!</f>
        <v>#REF!</v>
      </c>
      <c r="S5" s="558" t="e">
        <f t="shared" si="3"/>
        <v>#REF!</v>
      </c>
      <c r="T5">
        <v>0</v>
      </c>
      <c r="U5" s="630">
        <v>2125465.4600000004</v>
      </c>
      <c r="V5" s="633" t="e">
        <f>#REF!</f>
        <v>#REF!</v>
      </c>
      <c r="W5" s="683" t="e">
        <f t="shared" si="4"/>
        <v>#REF!</v>
      </c>
      <c r="X5" s="689">
        <v>2454764.0199999996</v>
      </c>
      <c r="Y5" s="687" t="e">
        <f>#REF!</f>
        <v>#REF!</v>
      </c>
      <c r="Z5" s="694" t="e">
        <f t="shared" si="5"/>
        <v>#REF!</v>
      </c>
      <c r="AA5" s="687">
        <v>0</v>
      </c>
      <c r="AB5" s="687">
        <v>2816344.43</v>
      </c>
      <c r="AC5" s="687" t="e">
        <f>#REF!</f>
        <v>#REF!</v>
      </c>
      <c r="AD5" s="687" t="e">
        <f t="shared" si="6"/>
        <v>#REF!</v>
      </c>
      <c r="AE5" s="694">
        <v>0</v>
      </c>
      <c r="AG5" s="687">
        <v>3406377.5900000003</v>
      </c>
      <c r="AH5" s="687" t="e">
        <f>#REF!</f>
        <v>#REF!</v>
      </c>
      <c r="AI5" s="761" t="e">
        <f t="shared" si="7"/>
        <v>#REF!</v>
      </c>
      <c r="AJ5" s="12"/>
      <c r="AK5" s="802">
        <v>3897499.2300000004</v>
      </c>
      <c r="AL5" s="801" t="e">
        <f>#REF!</f>
        <v>#REF!</v>
      </c>
      <c r="AM5" s="797" t="e">
        <f t="shared" si="8"/>
        <v>#REF!</v>
      </c>
      <c r="AN5" s="798">
        <v>491121.6400000006</v>
      </c>
    </row>
    <row r="6" spans="1:40" ht="20.100000000000001" customHeight="1">
      <c r="A6" s="96">
        <v>4</v>
      </c>
      <c r="B6" s="101" t="s">
        <v>24</v>
      </c>
      <c r="C6" s="25" t="e">
        <f>#REF!</f>
        <v>#REF!</v>
      </c>
      <c r="D6" s="107">
        <v>345546.77</v>
      </c>
      <c r="E6" s="93" t="e">
        <f t="shared" si="0"/>
        <v>#REF!</v>
      </c>
      <c r="F6" s="82" t="s">
        <v>119</v>
      </c>
      <c r="G6" s="545">
        <v>1334319.9099999999</v>
      </c>
      <c r="H6" s="110" t="e">
        <f>#REF!</f>
        <v>#REF!</v>
      </c>
      <c r="I6" s="553" t="e">
        <f t="shared" si="1"/>
        <v>#REF!</v>
      </c>
      <c r="J6" s="77">
        <v>753381.37999999989</v>
      </c>
      <c r="M6" s="558">
        <v>2353549.79</v>
      </c>
      <c r="N6" s="557" t="e">
        <f>#REF!</f>
        <v>#REF!</v>
      </c>
      <c r="O6" s="558" t="e">
        <f t="shared" si="2"/>
        <v>#REF!</v>
      </c>
      <c r="P6" s="579">
        <v>0</v>
      </c>
      <c r="Q6" s="557">
        <v>3038931.2399999998</v>
      </c>
      <c r="R6" s="557" t="e">
        <f>#REF!</f>
        <v>#REF!</v>
      </c>
      <c r="S6" s="558" t="e">
        <f t="shared" si="3"/>
        <v>#REF!</v>
      </c>
      <c r="T6">
        <v>0</v>
      </c>
      <c r="U6" s="630">
        <v>3727574.31</v>
      </c>
      <c r="V6" s="633" t="e">
        <f>#REF!</f>
        <v>#REF!</v>
      </c>
      <c r="W6" s="684" t="e">
        <f t="shared" si="4"/>
        <v>#REF!</v>
      </c>
      <c r="X6" s="690">
        <v>4555219.08</v>
      </c>
      <c r="Y6" s="692" t="e">
        <f>#REF!</f>
        <v>#REF!</v>
      </c>
      <c r="Z6" s="694" t="e">
        <f t="shared" si="5"/>
        <v>#REF!</v>
      </c>
      <c r="AA6" s="687">
        <v>-1521.8300000000745</v>
      </c>
      <c r="AB6" s="687">
        <v>5189025.67</v>
      </c>
      <c r="AC6" s="687" t="e">
        <f>#REF!</f>
        <v>#REF!</v>
      </c>
      <c r="AD6" s="687" t="e">
        <f t="shared" si="6"/>
        <v>#REF!</v>
      </c>
      <c r="AE6" s="695">
        <v>208.87999999988824</v>
      </c>
      <c r="AG6" s="687">
        <v>5821289.1199999992</v>
      </c>
      <c r="AH6" s="687" t="e">
        <f>#REF!</f>
        <v>#REF!</v>
      </c>
      <c r="AI6" s="761" t="e">
        <f t="shared" si="7"/>
        <v>#REF!</v>
      </c>
      <c r="AJ6" s="12"/>
      <c r="AK6" s="802">
        <v>6527818.2599999988</v>
      </c>
      <c r="AL6" s="801" t="e">
        <f>#REF!</f>
        <v>#REF!</v>
      </c>
      <c r="AM6" s="797" t="e">
        <f t="shared" si="8"/>
        <v>#REF!</v>
      </c>
      <c r="AN6" s="798">
        <v>0</v>
      </c>
    </row>
    <row r="7" spans="1:40" ht="20.100000000000001" customHeight="1">
      <c r="A7" s="96">
        <v>5</v>
      </c>
      <c r="B7" s="101" t="s">
        <v>25</v>
      </c>
      <c r="C7" s="25" t="e">
        <f>#REF!</f>
        <v>#REF!</v>
      </c>
      <c r="D7" s="107">
        <v>723941.23</v>
      </c>
      <c r="E7" s="93" t="e">
        <f t="shared" si="0"/>
        <v>#REF!</v>
      </c>
      <c r="F7" s="82" t="s">
        <v>120</v>
      </c>
      <c r="G7" s="545">
        <v>460231.13000000006</v>
      </c>
      <c r="H7" s="110" t="e">
        <f>#REF!</f>
        <v>#REF!</v>
      </c>
      <c r="I7" s="554" t="e">
        <f t="shared" si="1"/>
        <v>#REF!</v>
      </c>
      <c r="J7" s="77">
        <v>-67720.629999999946</v>
      </c>
      <c r="K7" t="s">
        <v>440</v>
      </c>
      <c r="L7" s="6" t="e">
        <f>G7-#REF!</f>
        <v>#REF!</v>
      </c>
      <c r="M7" s="558">
        <v>704229.7</v>
      </c>
      <c r="N7" s="557" t="e">
        <f>#REF!</f>
        <v>#REF!</v>
      </c>
      <c r="O7" s="558" t="e">
        <f t="shared" si="2"/>
        <v>#REF!</v>
      </c>
      <c r="P7" s="579">
        <v>0</v>
      </c>
      <c r="Q7" s="557">
        <v>1084429.43</v>
      </c>
      <c r="R7" s="557" t="e">
        <f>#REF!</f>
        <v>#REF!</v>
      </c>
      <c r="S7" s="558" t="e">
        <f t="shared" si="3"/>
        <v>#REF!</v>
      </c>
      <c r="T7">
        <v>3492.8199999998324</v>
      </c>
      <c r="U7" s="630">
        <v>1584777.11</v>
      </c>
      <c r="V7" s="633" t="e">
        <f>#REF!</f>
        <v>#REF!</v>
      </c>
      <c r="W7" s="685" t="e">
        <f t="shared" si="4"/>
        <v>#REF!</v>
      </c>
      <c r="X7" s="690">
        <v>1889216.3399999999</v>
      </c>
      <c r="Y7" s="692" t="e">
        <f>#REF!</f>
        <v>#REF!</v>
      </c>
      <c r="Z7" s="694" t="e">
        <f t="shared" si="5"/>
        <v>#REF!</v>
      </c>
      <c r="AA7" s="687">
        <v>15952.979999999749</v>
      </c>
      <c r="AB7" s="692">
        <v>2122077.64</v>
      </c>
      <c r="AC7" s="692" t="e">
        <f>#REF!</f>
        <v>#REF!</v>
      </c>
      <c r="AD7" s="692" t="e">
        <f t="shared" si="6"/>
        <v>#REF!</v>
      </c>
      <c r="AE7" s="695">
        <v>-15278.299999999814</v>
      </c>
      <c r="AF7" s="755" t="s">
        <v>440</v>
      </c>
      <c r="AG7" s="692">
        <v>2247714.9499999997</v>
      </c>
      <c r="AH7" s="692" t="e">
        <f>#REF!</f>
        <v>#REF!</v>
      </c>
      <c r="AI7" s="762" t="e">
        <f t="shared" si="7"/>
        <v>#REF!</v>
      </c>
      <c r="AJ7" s="12"/>
      <c r="AK7" s="802">
        <v>2623162.6599999997</v>
      </c>
      <c r="AL7" s="801" t="e">
        <f>#REF!</f>
        <v>#REF!</v>
      </c>
      <c r="AM7" s="797" t="e">
        <f t="shared" si="8"/>
        <v>#REF!</v>
      </c>
      <c r="AN7" s="798">
        <v>375447.70999999996</v>
      </c>
    </row>
    <row r="8" spans="1:40" s="11" customFormat="1" ht="20.100000000000001" customHeight="1">
      <c r="A8" s="96">
        <v>7</v>
      </c>
      <c r="B8" s="101" t="s">
        <v>26</v>
      </c>
      <c r="C8" s="25" t="e">
        <f>#REF!</f>
        <v>#REF!</v>
      </c>
      <c r="D8" s="107">
        <v>780023.45000000007</v>
      </c>
      <c r="E8" s="93" t="e">
        <f t="shared" si="0"/>
        <v>#REF!</v>
      </c>
      <c r="F8" s="82" t="s">
        <v>121</v>
      </c>
      <c r="G8" s="545">
        <v>618004.07999999996</v>
      </c>
      <c r="H8" s="110" t="e">
        <f>#REF!</f>
        <v>#REF!</v>
      </c>
      <c r="I8" s="553" t="e">
        <f t="shared" si="1"/>
        <v>#REF!</v>
      </c>
      <c r="J8" s="77">
        <v>0</v>
      </c>
      <c r="M8" s="559">
        <v>1184854.58</v>
      </c>
      <c r="N8" s="560" t="e">
        <f>#REF!</f>
        <v>#REF!</v>
      </c>
      <c r="O8" s="559" t="e">
        <f t="shared" si="2"/>
        <v>#REF!</v>
      </c>
      <c r="P8" s="581">
        <v>62105.040000000037</v>
      </c>
      <c r="Q8" s="77">
        <v>1740819.7400000002</v>
      </c>
      <c r="R8" s="77" t="e">
        <f>#REF!</f>
        <v>#REF!</v>
      </c>
      <c r="S8" s="558" t="e">
        <f t="shared" si="3"/>
        <v>#REF!</v>
      </c>
      <c r="T8" s="11">
        <v>0</v>
      </c>
      <c r="U8" s="630">
        <v>2819602.3100000005</v>
      </c>
      <c r="V8" s="77" t="e">
        <f>#REF!</f>
        <v>#REF!</v>
      </c>
      <c r="W8" s="683" t="e">
        <f t="shared" si="4"/>
        <v>#REF!</v>
      </c>
      <c r="X8" s="690">
        <v>3913427.14</v>
      </c>
      <c r="Y8" s="692" t="e">
        <f>#REF!</f>
        <v>#REF!</v>
      </c>
      <c r="Z8" s="694" t="e">
        <f t="shared" si="5"/>
        <v>#REF!</v>
      </c>
      <c r="AA8" s="687">
        <v>18000</v>
      </c>
      <c r="AB8" s="687">
        <v>4792026.03</v>
      </c>
      <c r="AC8" s="746" t="e">
        <f>#REF!</f>
        <v>#REF!</v>
      </c>
      <c r="AD8" s="687" t="e">
        <f t="shared" si="6"/>
        <v>#REF!</v>
      </c>
      <c r="AE8" s="747">
        <v>0</v>
      </c>
      <c r="AF8" s="756"/>
      <c r="AG8" s="687">
        <v>5510297.75</v>
      </c>
      <c r="AH8" s="746" t="e">
        <f>#REF!</f>
        <v>#REF!</v>
      </c>
      <c r="AI8" s="761" t="e">
        <f t="shared" si="7"/>
        <v>#REF!</v>
      </c>
      <c r="AJ8" s="26"/>
      <c r="AK8" s="802">
        <v>5905838.5899999999</v>
      </c>
      <c r="AL8" s="801" t="e">
        <f>#REF!</f>
        <v>#REF!</v>
      </c>
      <c r="AM8" s="797" t="e">
        <f t="shared" si="8"/>
        <v>#REF!</v>
      </c>
      <c r="AN8" s="800">
        <v>0</v>
      </c>
    </row>
    <row r="9" spans="1:40" ht="20.100000000000001" customHeight="1">
      <c r="A9" s="96">
        <v>8</v>
      </c>
      <c r="B9" s="101" t="s">
        <v>27</v>
      </c>
      <c r="C9" s="25" t="e">
        <f>#REF!</f>
        <v>#REF!</v>
      </c>
      <c r="D9" s="107">
        <v>2514403.09</v>
      </c>
      <c r="E9" s="93" t="e">
        <f t="shared" si="0"/>
        <v>#REF!</v>
      </c>
      <c r="F9" s="82" t="s">
        <v>122</v>
      </c>
      <c r="G9" s="545">
        <v>2093576.7200000002</v>
      </c>
      <c r="H9" s="110" t="e">
        <f>#REF!</f>
        <v>#REF!</v>
      </c>
      <c r="I9" s="553" t="e">
        <f t="shared" si="1"/>
        <v>#REF!</v>
      </c>
      <c r="J9" s="77">
        <v>0</v>
      </c>
      <c r="M9" s="558">
        <v>3519491.57</v>
      </c>
      <c r="N9" s="557" t="e">
        <f>#REF!</f>
        <v>#REF!</v>
      </c>
      <c r="O9" s="558" t="e">
        <f t="shared" si="2"/>
        <v>#REF!</v>
      </c>
      <c r="P9" s="579">
        <v>-0.10000000009313226</v>
      </c>
      <c r="Q9" s="557">
        <v>6201598.6500000004</v>
      </c>
      <c r="R9" s="557" t="e">
        <f>#REF!</f>
        <v>#REF!</v>
      </c>
      <c r="S9" s="558" t="e">
        <f t="shared" si="3"/>
        <v>#REF!</v>
      </c>
      <c r="T9">
        <v>-9.999999962747097E-2</v>
      </c>
      <c r="U9" s="630">
        <v>8991146.5</v>
      </c>
      <c r="V9" s="633" t="e">
        <f>#REF!</f>
        <v>#REF!</v>
      </c>
      <c r="W9" s="683" t="e">
        <f t="shared" si="4"/>
        <v>#REF!</v>
      </c>
      <c r="X9" s="689">
        <v>10588514.4</v>
      </c>
      <c r="Y9" s="687" t="e">
        <f>#REF!</f>
        <v>#REF!</v>
      </c>
      <c r="Z9" s="694" t="e">
        <f t="shared" si="5"/>
        <v>#REF!</v>
      </c>
      <c r="AA9" s="687">
        <v>0</v>
      </c>
      <c r="AB9" s="687">
        <v>13883800.42</v>
      </c>
      <c r="AC9" s="687" t="e">
        <f>#REF!</f>
        <v>#REF!</v>
      </c>
      <c r="AD9" s="687" t="e">
        <f t="shared" si="6"/>
        <v>#REF!</v>
      </c>
      <c r="AE9" s="694">
        <v>0</v>
      </c>
      <c r="AG9" s="687">
        <v>16335390.960000001</v>
      </c>
      <c r="AH9" s="687" t="e">
        <f>#REF!</f>
        <v>#REF!</v>
      </c>
      <c r="AI9" s="761" t="e">
        <f t="shared" si="7"/>
        <v>#REF!</v>
      </c>
      <c r="AJ9" s="12"/>
      <c r="AK9" s="802">
        <v>18292317.629999999</v>
      </c>
      <c r="AL9" s="801" t="e">
        <f>#REF!</f>
        <v>#REF!</v>
      </c>
      <c r="AM9" s="797" t="e">
        <f t="shared" si="8"/>
        <v>#REF!</v>
      </c>
      <c r="AN9" s="798">
        <v>0</v>
      </c>
    </row>
    <row r="10" spans="1:40" ht="20.100000000000001" customHeight="1">
      <c r="A10" s="96">
        <v>9</v>
      </c>
      <c r="B10" s="101" t="s">
        <v>28</v>
      </c>
      <c r="C10" s="25" t="e">
        <f>#REF!</f>
        <v>#REF!</v>
      </c>
      <c r="D10" s="107">
        <v>876454.5</v>
      </c>
      <c r="E10" s="93" t="e">
        <f t="shared" si="0"/>
        <v>#REF!</v>
      </c>
      <c r="F10" s="82" t="s">
        <v>123</v>
      </c>
      <c r="G10" s="545">
        <v>4487555.5200000005</v>
      </c>
      <c r="H10" s="110" t="e">
        <f>#REF!</f>
        <v>#REF!</v>
      </c>
      <c r="I10" s="553" t="e">
        <f t="shared" si="1"/>
        <v>#REF!</v>
      </c>
      <c r="J10" s="77">
        <v>0</v>
      </c>
      <c r="M10" s="558">
        <v>7364974.21</v>
      </c>
      <c r="N10" s="557" t="e">
        <f>#REF!</f>
        <v>#REF!</v>
      </c>
      <c r="O10" s="558" t="e">
        <f t="shared" si="2"/>
        <v>#REF!</v>
      </c>
      <c r="P10" s="579">
        <v>0</v>
      </c>
      <c r="Q10" s="557">
        <v>9139009.709999999</v>
      </c>
      <c r="R10" s="557" t="e">
        <f>#REF!</f>
        <v>#REF!</v>
      </c>
      <c r="S10" s="558" t="e">
        <f t="shared" si="3"/>
        <v>#REF!</v>
      </c>
      <c r="T10">
        <v>0</v>
      </c>
      <c r="U10" s="630">
        <v>11706556.450000001</v>
      </c>
      <c r="V10" s="633" t="e">
        <f>#REF!</f>
        <v>#REF!</v>
      </c>
      <c r="W10" s="683" t="e">
        <f t="shared" si="4"/>
        <v>#REF!</v>
      </c>
      <c r="X10" s="689">
        <v>14186728</v>
      </c>
      <c r="Y10" s="687" t="e">
        <f>#REF!</f>
        <v>#REF!</v>
      </c>
      <c r="Z10" s="694" t="e">
        <f t="shared" si="5"/>
        <v>#REF!</v>
      </c>
      <c r="AA10" s="687">
        <v>0</v>
      </c>
      <c r="AB10" s="687">
        <v>17350913.690000001</v>
      </c>
      <c r="AC10" s="687" t="e">
        <f>#REF!</f>
        <v>#REF!</v>
      </c>
      <c r="AD10" s="687" t="e">
        <f t="shared" si="6"/>
        <v>#REF!</v>
      </c>
      <c r="AE10" s="694">
        <v>0</v>
      </c>
      <c r="AG10" s="692">
        <v>20730301.59</v>
      </c>
      <c r="AH10" s="692" t="e">
        <f>#REF!</f>
        <v>#REF!</v>
      </c>
      <c r="AI10" s="762" t="e">
        <f t="shared" si="7"/>
        <v>#REF!</v>
      </c>
      <c r="AJ10" s="12"/>
      <c r="AK10" s="802">
        <v>22854908.75</v>
      </c>
      <c r="AL10" s="801" t="e">
        <f>#REF!</f>
        <v>#REF!</v>
      </c>
      <c r="AM10" s="797" t="e">
        <f t="shared" si="8"/>
        <v>#REF!</v>
      </c>
      <c r="AN10" s="798">
        <v>0</v>
      </c>
    </row>
    <row r="11" spans="1:40" ht="20.100000000000001" customHeight="1">
      <c r="A11" s="96">
        <v>10</v>
      </c>
      <c r="B11" s="101" t="s">
        <v>29</v>
      </c>
      <c r="C11" s="25" t="e">
        <f>#REF!</f>
        <v>#REF!</v>
      </c>
      <c r="D11" s="107">
        <v>217220.47</v>
      </c>
      <c r="E11" s="93" t="e">
        <f t="shared" si="0"/>
        <v>#REF!</v>
      </c>
      <c r="F11" s="82" t="s">
        <v>124</v>
      </c>
      <c r="G11" s="545">
        <v>2751629.54</v>
      </c>
      <c r="H11" s="110" t="e">
        <f>#REF!</f>
        <v>#REF!</v>
      </c>
      <c r="I11" s="553" t="e">
        <f t="shared" si="1"/>
        <v>#REF!</v>
      </c>
      <c r="J11" s="77">
        <v>6</v>
      </c>
      <c r="M11" s="559">
        <v>4669050.1900000004</v>
      </c>
      <c r="N11" s="560" t="e">
        <f>#REF!</f>
        <v>#REF!</v>
      </c>
      <c r="O11" s="559" t="e">
        <f t="shared" si="2"/>
        <v>#REF!</v>
      </c>
      <c r="P11" s="582">
        <v>6.0000000009313226</v>
      </c>
      <c r="Q11" s="557">
        <v>5758106.5099999998</v>
      </c>
      <c r="R11" s="557" t="e">
        <f>#REF!</f>
        <v>#REF!</v>
      </c>
      <c r="S11" s="558" t="e">
        <f t="shared" si="3"/>
        <v>#REF!</v>
      </c>
      <c r="T11">
        <v>0</v>
      </c>
      <c r="U11" s="630">
        <v>6554220.6900000004</v>
      </c>
      <c r="V11" s="633" t="e">
        <f>#REF!</f>
        <v>#REF!</v>
      </c>
      <c r="W11" s="683" t="e">
        <f t="shared" si="4"/>
        <v>#REF!</v>
      </c>
      <c r="X11" s="690">
        <v>7342682.2699999996</v>
      </c>
      <c r="Y11" s="692" t="e">
        <f>#REF!</f>
        <v>#REF!</v>
      </c>
      <c r="Z11" s="694" t="e">
        <f t="shared" si="5"/>
        <v>#REF!</v>
      </c>
      <c r="AA11" s="687">
        <v>3447.7299999995157</v>
      </c>
      <c r="AB11" s="687">
        <v>8525283.0099999998</v>
      </c>
      <c r="AC11" s="687" t="e">
        <f>#REF!</f>
        <v>#REF!</v>
      </c>
      <c r="AD11" s="687" t="e">
        <f t="shared" si="6"/>
        <v>#REF!</v>
      </c>
      <c r="AE11" s="694">
        <v>0</v>
      </c>
      <c r="AG11" s="687">
        <v>9794956.1999999974</v>
      </c>
      <c r="AH11" s="687" t="e">
        <f>#REF!</f>
        <v>#REF!</v>
      </c>
      <c r="AI11" s="761" t="e">
        <f t="shared" si="7"/>
        <v>#REF!</v>
      </c>
      <c r="AJ11" s="12"/>
      <c r="AK11" s="802">
        <v>10788581.459999997</v>
      </c>
      <c r="AL11" s="801" t="e">
        <f>#REF!</f>
        <v>#REF!</v>
      </c>
      <c r="AM11" s="797" t="e">
        <f t="shared" si="8"/>
        <v>#REF!</v>
      </c>
      <c r="AN11" s="798">
        <v>0</v>
      </c>
    </row>
    <row r="12" spans="1:40" ht="20.100000000000001" customHeight="1">
      <c r="A12" s="96">
        <v>11</v>
      </c>
      <c r="B12" s="101" t="s">
        <v>30</v>
      </c>
      <c r="C12" s="25" t="e">
        <f>#REF!</f>
        <v>#REF!</v>
      </c>
      <c r="D12" s="107">
        <v>1244973.7000000002</v>
      </c>
      <c r="E12" s="93" t="e">
        <f t="shared" si="0"/>
        <v>#REF!</v>
      </c>
      <c r="F12" s="82" t="s">
        <v>125</v>
      </c>
      <c r="G12" s="545">
        <v>774826</v>
      </c>
      <c r="H12" s="110" t="e">
        <f>#REF!</f>
        <v>#REF!</v>
      </c>
      <c r="I12" s="553" t="e">
        <f t="shared" si="1"/>
        <v>#REF!</v>
      </c>
      <c r="J12" s="77">
        <v>0</v>
      </c>
      <c r="M12" s="558">
        <v>939097.79</v>
      </c>
      <c r="N12" s="557" t="e">
        <f>#REF!</f>
        <v>#REF!</v>
      </c>
      <c r="O12" s="558" t="e">
        <f t="shared" si="2"/>
        <v>#REF!</v>
      </c>
      <c r="P12" s="579">
        <v>0</v>
      </c>
      <c r="Q12" s="557">
        <v>1304296.68</v>
      </c>
      <c r="R12" s="557" t="e">
        <f>#REF!</f>
        <v>#REF!</v>
      </c>
      <c r="S12" s="558" t="e">
        <f t="shared" si="3"/>
        <v>#REF!</v>
      </c>
      <c r="T12">
        <v>0</v>
      </c>
      <c r="U12" s="630">
        <v>1777324.33</v>
      </c>
      <c r="V12" s="633" t="e">
        <f>#REF!</f>
        <v>#REF!</v>
      </c>
      <c r="W12" s="683" t="e">
        <f t="shared" si="4"/>
        <v>#REF!</v>
      </c>
      <c r="X12" s="689">
        <v>2331017.35</v>
      </c>
      <c r="Y12" s="687" t="e">
        <f>#REF!</f>
        <v>#REF!</v>
      </c>
      <c r="Z12" s="694" t="e">
        <f t="shared" si="5"/>
        <v>#REF!</v>
      </c>
      <c r="AA12" s="687">
        <v>0</v>
      </c>
      <c r="AB12" s="687">
        <v>2995660.71</v>
      </c>
      <c r="AC12" s="687" t="e">
        <f>#REF!</f>
        <v>#REF!</v>
      </c>
      <c r="AD12" s="687" t="e">
        <f t="shared" si="6"/>
        <v>#REF!</v>
      </c>
      <c r="AE12" s="694">
        <v>0</v>
      </c>
      <c r="AG12" s="687">
        <v>3710243.3000000003</v>
      </c>
      <c r="AH12" s="687" t="e">
        <f>#REF!</f>
        <v>#REF!</v>
      </c>
      <c r="AI12" s="761" t="e">
        <f t="shared" si="7"/>
        <v>#REF!</v>
      </c>
      <c r="AJ12" s="12"/>
      <c r="AK12" s="802">
        <v>3984071.3</v>
      </c>
      <c r="AL12" s="798" t="e">
        <f>#REF!</f>
        <v>#REF!</v>
      </c>
      <c r="AM12" s="797" t="e">
        <f t="shared" si="8"/>
        <v>#REF!</v>
      </c>
      <c r="AN12" s="798">
        <v>0</v>
      </c>
    </row>
    <row r="13" spans="1:40" ht="20.100000000000001" customHeight="1">
      <c r="A13" s="96">
        <v>12</v>
      </c>
      <c r="B13" s="101" t="s">
        <v>31</v>
      </c>
      <c r="C13" s="25" t="e">
        <f>#REF!</f>
        <v>#REF!</v>
      </c>
      <c r="D13" s="107">
        <v>99037.55</v>
      </c>
      <c r="E13" s="93" t="e">
        <f t="shared" si="0"/>
        <v>#REF!</v>
      </c>
      <c r="F13" s="82" t="s">
        <v>126</v>
      </c>
      <c r="G13" s="545">
        <v>616584.87</v>
      </c>
      <c r="H13" s="110" t="e">
        <f>#REF!</f>
        <v>#REF!</v>
      </c>
      <c r="I13" s="553" t="e">
        <f t="shared" si="1"/>
        <v>#REF!</v>
      </c>
      <c r="J13" s="77">
        <v>-24236.099999999977</v>
      </c>
      <c r="K13" t="s">
        <v>440</v>
      </c>
      <c r="M13" s="558">
        <v>1219797.45</v>
      </c>
      <c r="N13" s="557" t="e">
        <f>#REF!</f>
        <v>#REF!</v>
      </c>
      <c r="O13" s="558" t="e">
        <f t="shared" si="2"/>
        <v>#REF!</v>
      </c>
      <c r="P13" s="579">
        <v>0</v>
      </c>
      <c r="Q13" s="557">
        <v>1932770.2699999998</v>
      </c>
      <c r="R13" s="557" t="e">
        <f>#REF!</f>
        <v>#REF!</v>
      </c>
      <c r="S13" s="558" t="e">
        <f t="shared" si="3"/>
        <v>#REF!</v>
      </c>
      <c r="T13">
        <v>0</v>
      </c>
      <c r="U13" s="630">
        <v>2558068.5</v>
      </c>
      <c r="V13" s="633" t="e">
        <f>#REF!</f>
        <v>#REF!</v>
      </c>
      <c r="W13" s="683" t="e">
        <f t="shared" si="4"/>
        <v>#REF!</v>
      </c>
      <c r="X13" s="689">
        <v>3184252.9800000004</v>
      </c>
      <c r="Y13" s="687" t="e">
        <f>#REF!</f>
        <v>#REF!</v>
      </c>
      <c r="Z13" s="694" t="e">
        <f t="shared" si="5"/>
        <v>#REF!</v>
      </c>
      <c r="AA13" s="687">
        <v>0</v>
      </c>
      <c r="AB13" s="687">
        <v>3786162.21</v>
      </c>
      <c r="AC13" s="687" t="e">
        <f>#REF!</f>
        <v>#REF!</v>
      </c>
      <c r="AD13" s="687" t="e">
        <f t="shared" si="6"/>
        <v>#REF!</v>
      </c>
      <c r="AE13" s="694">
        <v>0</v>
      </c>
      <c r="AG13" s="687">
        <v>4339477.07</v>
      </c>
      <c r="AH13" s="687" t="e">
        <f>#REF!</f>
        <v>#REF!</v>
      </c>
      <c r="AI13" s="761" t="e">
        <f t="shared" si="7"/>
        <v>#REF!</v>
      </c>
      <c r="AJ13" s="12"/>
      <c r="AK13" s="802">
        <v>4923510.6900000004</v>
      </c>
      <c r="AL13" s="798" t="e">
        <f>#REF!</f>
        <v>#REF!</v>
      </c>
      <c r="AM13" s="797" t="e">
        <f t="shared" si="8"/>
        <v>#REF!</v>
      </c>
      <c r="AN13" s="798">
        <v>0</v>
      </c>
    </row>
    <row r="14" spans="1:40" ht="20.100000000000001" customHeight="1">
      <c r="A14" s="96">
        <v>13</v>
      </c>
      <c r="B14" s="101" t="s">
        <v>32</v>
      </c>
      <c r="C14" s="25" t="e">
        <f>#REF!</f>
        <v>#REF!</v>
      </c>
      <c r="D14" s="107">
        <v>320973.95</v>
      </c>
      <c r="E14" s="93" t="e">
        <f t="shared" si="0"/>
        <v>#REF!</v>
      </c>
      <c r="F14" s="82" t="s">
        <v>127</v>
      </c>
      <c r="G14" s="547">
        <v>250785.84000000003</v>
      </c>
      <c r="H14" s="110" t="e">
        <f>#REF!</f>
        <v>#REF!</v>
      </c>
      <c r="I14" s="553" t="e">
        <f t="shared" si="1"/>
        <v>#REF!</v>
      </c>
      <c r="J14" s="77">
        <v>15952.950000000041</v>
      </c>
      <c r="K14" t="s">
        <v>440</v>
      </c>
      <c r="M14" s="558">
        <v>505773.36</v>
      </c>
      <c r="N14" s="557" t="e">
        <f>#REF!</f>
        <v>#REF!</v>
      </c>
      <c r="O14" s="558" t="e">
        <f t="shared" si="2"/>
        <v>#REF!</v>
      </c>
      <c r="P14" s="579">
        <v>0</v>
      </c>
      <c r="Q14" s="557">
        <v>693645.16</v>
      </c>
      <c r="R14" s="557" t="e">
        <f>#REF!</f>
        <v>#REF!</v>
      </c>
      <c r="S14" s="558" t="e">
        <f t="shared" si="3"/>
        <v>#REF!</v>
      </c>
      <c r="T14">
        <v>0</v>
      </c>
      <c r="U14" s="630">
        <v>1617540.5</v>
      </c>
      <c r="V14" s="633" t="e">
        <f>#REF!</f>
        <v>#REF!</v>
      </c>
      <c r="W14" s="685" t="e">
        <f t="shared" si="4"/>
        <v>#REF!</v>
      </c>
      <c r="X14" s="689">
        <v>1651023.29</v>
      </c>
      <c r="Y14" s="687" t="e">
        <f>#REF!</f>
        <v>#REF!</v>
      </c>
      <c r="Z14" s="694" t="e">
        <f t="shared" si="5"/>
        <v>#REF!</v>
      </c>
      <c r="AA14" s="687">
        <v>0</v>
      </c>
      <c r="AB14" s="687">
        <v>1691879.71</v>
      </c>
      <c r="AC14" s="687" t="e">
        <f>#REF!</f>
        <v>#REF!</v>
      </c>
      <c r="AD14" s="687" t="e">
        <f t="shared" si="6"/>
        <v>#REF!</v>
      </c>
      <c r="AE14" s="694">
        <v>0</v>
      </c>
      <c r="AG14" s="687">
        <v>1974530.7199999997</v>
      </c>
      <c r="AH14" s="687" t="e">
        <f>#REF!</f>
        <v>#REF!</v>
      </c>
      <c r="AI14" s="761" t="e">
        <f t="shared" si="7"/>
        <v>#REF!</v>
      </c>
      <c r="AJ14" s="12"/>
      <c r="AK14" s="802">
        <v>2181476.3200000003</v>
      </c>
      <c r="AL14" s="798" t="e">
        <f>#REF!</f>
        <v>#REF!</v>
      </c>
      <c r="AM14" s="797" t="e">
        <f t="shared" si="8"/>
        <v>#REF!</v>
      </c>
      <c r="AN14" s="798">
        <v>0</v>
      </c>
    </row>
    <row r="15" spans="1:40" ht="20.100000000000001" customHeight="1">
      <c r="A15" s="96">
        <v>14</v>
      </c>
      <c r="B15" s="101" t="s">
        <v>33</v>
      </c>
      <c r="C15" s="25" t="e">
        <f>#REF!</f>
        <v>#REF!</v>
      </c>
      <c r="D15" s="107">
        <v>255232.01</v>
      </c>
      <c r="E15" s="93" t="e">
        <f t="shared" si="0"/>
        <v>#REF!</v>
      </c>
      <c r="F15" s="82" t="s">
        <v>128</v>
      </c>
      <c r="G15" s="545">
        <v>1515036.03</v>
      </c>
      <c r="H15" s="110" t="e">
        <f>#REF!</f>
        <v>#REF!</v>
      </c>
      <c r="I15" s="553" t="e">
        <f t="shared" si="1"/>
        <v>#REF!</v>
      </c>
      <c r="J15" s="77">
        <v>0</v>
      </c>
      <c r="M15" s="558">
        <v>2260028.52</v>
      </c>
      <c r="N15" s="557" t="e">
        <f>#REF!</f>
        <v>#REF!</v>
      </c>
      <c r="O15" s="558" t="e">
        <f t="shared" si="2"/>
        <v>#REF!</v>
      </c>
      <c r="P15" s="579">
        <v>0</v>
      </c>
      <c r="Q15" s="560">
        <v>2996071.46</v>
      </c>
      <c r="R15" s="560" t="e">
        <f>#REF!</f>
        <v>#REF!</v>
      </c>
      <c r="S15" s="559" t="e">
        <f t="shared" si="3"/>
        <v>#REF!</v>
      </c>
      <c r="T15">
        <v>-5203.6100000003353</v>
      </c>
      <c r="U15" s="630">
        <v>4096204.1300000008</v>
      </c>
      <c r="V15" s="633" t="e">
        <f>#REF!</f>
        <v>#REF!</v>
      </c>
      <c r="W15" s="683" t="e">
        <f t="shared" si="4"/>
        <v>#REF!</v>
      </c>
      <c r="X15" s="689">
        <v>5039764.209999999</v>
      </c>
      <c r="Y15" s="687" t="e">
        <f>#REF!</f>
        <v>#REF!</v>
      </c>
      <c r="Z15" s="694" t="e">
        <f t="shared" si="5"/>
        <v>#REF!</v>
      </c>
      <c r="AA15" s="687">
        <v>0</v>
      </c>
      <c r="AB15" s="687">
        <v>6255370.2199999997</v>
      </c>
      <c r="AC15" s="687" t="e">
        <f>#REF!</f>
        <v>#REF!</v>
      </c>
      <c r="AD15" s="687" t="e">
        <f t="shared" si="6"/>
        <v>#REF!</v>
      </c>
      <c r="AE15" s="694">
        <v>0</v>
      </c>
      <c r="AG15" s="687">
        <v>7817953.9199999999</v>
      </c>
      <c r="AH15" s="687" t="e">
        <f>#REF!</f>
        <v>#REF!</v>
      </c>
      <c r="AI15" s="761" t="e">
        <f t="shared" si="7"/>
        <v>#REF!</v>
      </c>
      <c r="AJ15" s="12"/>
      <c r="AK15" s="802">
        <v>9376263.6300000008</v>
      </c>
      <c r="AL15" s="798" t="e">
        <f>#REF!</f>
        <v>#REF!</v>
      </c>
      <c r="AM15" s="797" t="e">
        <f t="shared" si="8"/>
        <v>#REF!</v>
      </c>
      <c r="AN15" s="798">
        <v>1558309.7100000009</v>
      </c>
    </row>
    <row r="16" spans="1:40" ht="20.100000000000001" customHeight="1">
      <c r="A16" s="96">
        <v>15</v>
      </c>
      <c r="B16" s="101" t="s">
        <v>34</v>
      </c>
      <c r="C16" s="25" t="e">
        <f>#REF!</f>
        <v>#REF!</v>
      </c>
      <c r="D16" s="107">
        <v>372508.82</v>
      </c>
      <c r="E16" s="93" t="e">
        <f t="shared" si="0"/>
        <v>#REF!</v>
      </c>
      <c r="F16" s="82" t="s">
        <v>129</v>
      </c>
      <c r="G16" s="545">
        <v>473479.03</v>
      </c>
      <c r="H16" s="110" t="e">
        <f>#REF!</f>
        <v>#REF!</v>
      </c>
      <c r="I16" s="553" t="e">
        <f t="shared" si="1"/>
        <v>#REF!</v>
      </c>
      <c r="J16" s="77">
        <v>317027.52</v>
      </c>
      <c r="L16" s="6"/>
      <c r="M16" s="559">
        <v>941478.64</v>
      </c>
      <c r="N16" s="560" t="e">
        <f>#REF!</f>
        <v>#REF!</v>
      </c>
      <c r="O16" s="559" t="e">
        <f t="shared" si="2"/>
        <v>#REF!</v>
      </c>
      <c r="P16" s="582">
        <v>50910.349999999977</v>
      </c>
      <c r="Q16" s="560">
        <v>1098174.72</v>
      </c>
      <c r="R16" s="560" t="e">
        <f>#REF!</f>
        <v>#REF!</v>
      </c>
      <c r="S16" s="559" t="e">
        <f t="shared" si="3"/>
        <v>#REF!</v>
      </c>
      <c r="T16">
        <v>57562.419999999925</v>
      </c>
      <c r="U16" s="630">
        <v>1114253.5</v>
      </c>
      <c r="V16" s="633" t="e">
        <f>#REF!</f>
        <v>#REF!</v>
      </c>
      <c r="W16" s="683" t="e">
        <f t="shared" si="4"/>
        <v>#REF!</v>
      </c>
      <c r="X16" s="689">
        <v>1193503.3900000001</v>
      </c>
      <c r="Y16" s="687" t="e">
        <f>#REF!</f>
        <v>#REF!</v>
      </c>
      <c r="Z16" s="694" t="e">
        <f t="shared" si="5"/>
        <v>#REF!</v>
      </c>
      <c r="AA16" s="687">
        <v>-0.19999999972060323</v>
      </c>
      <c r="AB16" s="687">
        <v>2033892.44</v>
      </c>
      <c r="AC16" s="687" t="e">
        <f>#REF!</f>
        <v>#REF!</v>
      </c>
      <c r="AD16" s="687" t="e">
        <f t="shared" si="6"/>
        <v>#REF!</v>
      </c>
      <c r="AE16" s="694">
        <v>0</v>
      </c>
      <c r="AG16" s="687">
        <v>2310361.1</v>
      </c>
      <c r="AH16" s="687" t="e">
        <f>#REF!</f>
        <v>#REF!</v>
      </c>
      <c r="AI16" s="761" t="e">
        <f t="shared" si="7"/>
        <v>#REF!</v>
      </c>
      <c r="AJ16" s="12"/>
      <c r="AK16" s="802">
        <v>3717675.8400000003</v>
      </c>
      <c r="AL16" s="798" t="e">
        <f>#REF!</f>
        <v>#REF!</v>
      </c>
      <c r="AM16" s="797" t="e">
        <f t="shared" si="8"/>
        <v>#REF!</v>
      </c>
      <c r="AN16" s="798">
        <v>1407314.7400000002</v>
      </c>
    </row>
    <row r="17" spans="1:40" ht="20.100000000000001" customHeight="1">
      <c r="A17" s="96">
        <v>16</v>
      </c>
      <c r="B17" s="101" t="s">
        <v>60</v>
      </c>
      <c r="C17" s="25" t="e">
        <f>#REF!</f>
        <v>#REF!</v>
      </c>
      <c r="D17" s="107">
        <v>660536.41999999993</v>
      </c>
      <c r="E17" s="93" t="e">
        <f t="shared" si="0"/>
        <v>#REF!</v>
      </c>
      <c r="F17" s="82" t="s">
        <v>130</v>
      </c>
      <c r="G17" s="545">
        <v>743712.38</v>
      </c>
      <c r="H17" s="110" t="e">
        <f>#REF!</f>
        <v>#REF!</v>
      </c>
      <c r="I17" s="553" t="e">
        <f t="shared" si="1"/>
        <v>#REF!</v>
      </c>
      <c r="J17" s="77">
        <v>0</v>
      </c>
      <c r="M17" s="558">
        <v>1412093.03</v>
      </c>
      <c r="N17" s="557" t="e">
        <f>#REF!</f>
        <v>#REF!</v>
      </c>
      <c r="O17" s="558" t="e">
        <f t="shared" si="2"/>
        <v>#REF!</v>
      </c>
      <c r="P17" s="579">
        <v>0</v>
      </c>
      <c r="Q17" s="557">
        <v>2023259.78</v>
      </c>
      <c r="R17" s="557" t="e">
        <f>#REF!</f>
        <v>#REF!</v>
      </c>
      <c r="S17" s="558" t="e">
        <f t="shared" si="3"/>
        <v>#REF!</v>
      </c>
      <c r="T17">
        <v>0</v>
      </c>
      <c r="U17" s="630">
        <v>3158867.66</v>
      </c>
      <c r="V17" s="633" t="e">
        <f>#REF!</f>
        <v>#REF!</v>
      </c>
      <c r="W17" s="683" t="e">
        <f t="shared" si="4"/>
        <v>#REF!</v>
      </c>
      <c r="X17" s="689">
        <v>3935315.22</v>
      </c>
      <c r="Y17" s="687" t="e">
        <f>#REF!</f>
        <v>#REF!</v>
      </c>
      <c r="Z17" s="694" t="e">
        <f t="shared" si="5"/>
        <v>#REF!</v>
      </c>
      <c r="AA17" s="687">
        <v>0</v>
      </c>
      <c r="AB17" s="687">
        <v>4527880.17</v>
      </c>
      <c r="AC17" s="687" t="e">
        <f>#REF!</f>
        <v>#REF!</v>
      </c>
      <c r="AD17" s="687" t="e">
        <f t="shared" si="6"/>
        <v>#REF!</v>
      </c>
      <c r="AE17" s="694">
        <v>0</v>
      </c>
      <c r="AG17" s="692">
        <v>5141188.9200000009</v>
      </c>
      <c r="AH17" s="692" t="e">
        <f>#REF!</f>
        <v>#REF!</v>
      </c>
      <c r="AI17" s="762" t="e">
        <f t="shared" si="7"/>
        <v>#REF!</v>
      </c>
      <c r="AJ17" s="12"/>
      <c r="AK17" s="802">
        <v>5839890.0000000009</v>
      </c>
      <c r="AL17" s="798" t="e">
        <f>#REF!</f>
        <v>#REF!</v>
      </c>
      <c r="AM17" s="797" t="e">
        <f t="shared" si="8"/>
        <v>#REF!</v>
      </c>
      <c r="AN17" s="807">
        <v>698701.08000000101</v>
      </c>
    </row>
    <row r="18" spans="1:40" ht="20.100000000000001" customHeight="1">
      <c r="A18" s="96">
        <v>17</v>
      </c>
      <c r="B18" s="101" t="s">
        <v>61</v>
      </c>
      <c r="C18" s="25" t="e">
        <f>#REF!</f>
        <v>#REF!</v>
      </c>
      <c r="D18" s="107">
        <v>364103.22000000003</v>
      </c>
      <c r="E18" s="93" t="e">
        <f t="shared" si="0"/>
        <v>#REF!</v>
      </c>
      <c r="F18" s="82" t="s">
        <v>131</v>
      </c>
      <c r="G18" s="545">
        <v>3095168.77</v>
      </c>
      <c r="H18" s="110" t="e">
        <f>#REF!</f>
        <v>#REF!</v>
      </c>
      <c r="I18" s="553" t="e">
        <f t="shared" si="1"/>
        <v>#REF!</v>
      </c>
      <c r="J18" s="77">
        <v>0.38999999966472387</v>
      </c>
      <c r="M18" s="558">
        <v>4149052.35</v>
      </c>
      <c r="N18" s="557" t="e">
        <f>#REF!</f>
        <v>#REF!</v>
      </c>
      <c r="O18" s="558" t="e">
        <f t="shared" si="2"/>
        <v>#REF!</v>
      </c>
      <c r="P18" s="579">
        <v>0.38999999966472387</v>
      </c>
      <c r="Q18" s="557">
        <v>5062824</v>
      </c>
      <c r="R18" s="557" t="e">
        <f>#REF!</f>
        <v>#REF!</v>
      </c>
      <c r="S18" s="558" t="e">
        <f t="shared" si="3"/>
        <v>#REF!</v>
      </c>
      <c r="T18">
        <v>0</v>
      </c>
      <c r="U18" s="630">
        <v>5971478.3200000003</v>
      </c>
      <c r="V18" s="633" t="e">
        <f>#REF!</f>
        <v>#REF!</v>
      </c>
      <c r="W18" s="683" t="e">
        <f t="shared" si="4"/>
        <v>#REF!</v>
      </c>
      <c r="X18" s="689">
        <v>6807964.2800000003</v>
      </c>
      <c r="Y18" s="687" t="e">
        <f>#REF!</f>
        <v>#REF!</v>
      </c>
      <c r="Z18" s="694" t="e">
        <f t="shared" si="5"/>
        <v>#REF!</v>
      </c>
      <c r="AA18" s="687">
        <v>0</v>
      </c>
      <c r="AB18" s="687">
        <v>7686040.5700000003</v>
      </c>
      <c r="AC18" s="687" t="e">
        <f>#REF!</f>
        <v>#REF!</v>
      </c>
      <c r="AD18" s="687" t="e">
        <f t="shared" si="6"/>
        <v>#REF!</v>
      </c>
      <c r="AE18" s="694">
        <v>0</v>
      </c>
      <c r="AG18" s="687">
        <v>8943616.5800000001</v>
      </c>
      <c r="AH18" s="687" t="e">
        <f>#REF!</f>
        <v>#REF!</v>
      </c>
      <c r="AI18" s="761" t="e">
        <f t="shared" si="7"/>
        <v>#REF!</v>
      </c>
      <c r="AJ18" s="12"/>
      <c r="AK18" s="802">
        <v>11038805.529999999</v>
      </c>
      <c r="AL18" s="798" t="e">
        <f>#REF!</f>
        <v>#REF!</v>
      </c>
      <c r="AM18" s="797" t="e">
        <f t="shared" si="8"/>
        <v>#REF!</v>
      </c>
      <c r="AN18" s="798">
        <v>0</v>
      </c>
    </row>
    <row r="19" spans="1:40" ht="20.100000000000001" customHeight="1">
      <c r="A19" s="96">
        <v>18</v>
      </c>
      <c r="B19" s="101" t="s">
        <v>35</v>
      </c>
      <c r="C19" s="25" t="e">
        <f>#REF!</f>
        <v>#REF!</v>
      </c>
      <c r="D19" s="107">
        <v>304804.83999999997</v>
      </c>
      <c r="E19" s="93" t="e">
        <f t="shared" si="0"/>
        <v>#REF!</v>
      </c>
      <c r="F19" s="82" t="s">
        <v>132</v>
      </c>
      <c r="G19" s="545">
        <v>1101459.01</v>
      </c>
      <c r="H19" s="110" t="e">
        <f>#REF!</f>
        <v>#REF!</v>
      </c>
      <c r="I19" s="553" t="e">
        <f t="shared" si="1"/>
        <v>#REF!</v>
      </c>
      <c r="J19" s="77">
        <v>0</v>
      </c>
      <c r="M19" s="558">
        <v>1799341.36</v>
      </c>
      <c r="N19" s="557" t="e">
        <f>#REF!</f>
        <v>#REF!</v>
      </c>
      <c r="O19" s="558" t="e">
        <f t="shared" si="2"/>
        <v>#REF!</v>
      </c>
      <c r="P19" s="579">
        <v>0</v>
      </c>
      <c r="Q19" s="560">
        <v>2659282.77</v>
      </c>
      <c r="R19" s="560" t="e">
        <f>#REF!</f>
        <v>#REF!</v>
      </c>
      <c r="S19" s="559" t="e">
        <f t="shared" si="3"/>
        <v>#REF!</v>
      </c>
      <c r="T19">
        <v>-108860.92000000039</v>
      </c>
      <c r="U19" s="630">
        <v>3696284.77</v>
      </c>
      <c r="V19" s="633" t="e">
        <f>#REF!</f>
        <v>#REF!</v>
      </c>
      <c r="W19" s="683" t="e">
        <f t="shared" si="4"/>
        <v>#REF!</v>
      </c>
      <c r="X19" s="689">
        <v>4991159.09</v>
      </c>
      <c r="Y19" s="687" t="e">
        <f>#REF!</f>
        <v>#REF!</v>
      </c>
      <c r="Z19" s="694" t="e">
        <f t="shared" si="5"/>
        <v>#REF!</v>
      </c>
      <c r="AA19" s="687">
        <v>0</v>
      </c>
      <c r="AB19" s="687">
        <v>6307743.1900000004</v>
      </c>
      <c r="AC19" s="687" t="e">
        <f>#REF!</f>
        <v>#REF!</v>
      </c>
      <c r="AD19" s="687" t="e">
        <f t="shared" si="6"/>
        <v>#REF!</v>
      </c>
      <c r="AE19" s="694">
        <v>0</v>
      </c>
      <c r="AG19" s="687">
        <v>7486757.870000001</v>
      </c>
      <c r="AH19" s="687" t="e">
        <f>#REF!</f>
        <v>#REF!</v>
      </c>
      <c r="AI19" s="762" t="e">
        <f t="shared" si="7"/>
        <v>#REF!</v>
      </c>
      <c r="AJ19" s="12"/>
      <c r="AK19" s="802">
        <v>8660575.6100000013</v>
      </c>
      <c r="AL19" s="798" t="e">
        <f>#REF!</f>
        <v>#REF!</v>
      </c>
      <c r="AM19" s="797" t="e">
        <f t="shared" si="8"/>
        <v>#REF!</v>
      </c>
      <c r="AN19" s="798">
        <v>-9.9999997764825821E-3</v>
      </c>
    </row>
    <row r="20" spans="1:40" ht="20.100000000000001" customHeight="1">
      <c r="A20" s="96">
        <v>19</v>
      </c>
      <c r="B20" s="101" t="s">
        <v>74</v>
      </c>
      <c r="C20" s="25" t="e">
        <f>#REF!</f>
        <v>#REF!</v>
      </c>
      <c r="D20" s="107">
        <v>1498291.93</v>
      </c>
      <c r="E20" s="93" t="e">
        <f t="shared" si="0"/>
        <v>#REF!</v>
      </c>
      <c r="F20" s="82" t="s">
        <v>133</v>
      </c>
      <c r="G20" s="545">
        <v>962612.36</v>
      </c>
      <c r="H20" s="110" t="e">
        <f>#REF!</f>
        <v>#REF!</v>
      </c>
      <c r="I20" s="553" t="e">
        <f t="shared" si="1"/>
        <v>#REF!</v>
      </c>
      <c r="J20" s="77">
        <v>0</v>
      </c>
      <c r="M20" s="558">
        <v>1348368.31</v>
      </c>
      <c r="N20" s="557" t="e">
        <f>#REF!</f>
        <v>#REF!</v>
      </c>
      <c r="O20" s="558" t="e">
        <f t="shared" si="2"/>
        <v>#REF!</v>
      </c>
      <c r="P20" s="579">
        <v>1.0000000009313226E-2</v>
      </c>
      <c r="Q20" s="557">
        <v>1893748.7</v>
      </c>
      <c r="R20" s="557" t="e">
        <f>#REF!</f>
        <v>#REF!</v>
      </c>
      <c r="S20" s="558" t="e">
        <f t="shared" si="3"/>
        <v>#REF!</v>
      </c>
      <c r="T20">
        <v>1.0000000009313226E-2</v>
      </c>
      <c r="U20" s="630">
        <v>2343874.7600000002</v>
      </c>
      <c r="V20" s="633" t="e">
        <f>#REF!</f>
        <v>#REF!</v>
      </c>
      <c r="W20" s="683" t="e">
        <f t="shared" si="4"/>
        <v>#REF!</v>
      </c>
      <c r="X20" s="689">
        <v>2769180.31</v>
      </c>
      <c r="Y20" s="687" t="e">
        <f>#REF!</f>
        <v>#REF!</v>
      </c>
      <c r="Z20" s="694" t="e">
        <f t="shared" si="5"/>
        <v>#REF!</v>
      </c>
      <c r="AA20" s="687">
        <v>0</v>
      </c>
      <c r="AB20" s="687">
        <v>3520116.49</v>
      </c>
      <c r="AC20" s="687" t="e">
        <f>#REF!</f>
        <v>#REF!</v>
      </c>
      <c r="AD20" s="687" t="e">
        <f t="shared" si="6"/>
        <v>#REF!</v>
      </c>
      <c r="AE20" s="694">
        <v>0</v>
      </c>
      <c r="AG20" s="687">
        <v>3880672.49</v>
      </c>
      <c r="AH20" s="687" t="e">
        <f>#REF!</f>
        <v>#REF!</v>
      </c>
      <c r="AI20" s="761" t="e">
        <f t="shared" si="7"/>
        <v>#REF!</v>
      </c>
      <c r="AJ20" s="12"/>
      <c r="AK20" s="802">
        <v>4318614.42</v>
      </c>
      <c r="AL20" s="798" t="e">
        <f>#REF!</f>
        <v>#REF!</v>
      </c>
      <c r="AM20" s="797" t="e">
        <f t="shared" si="8"/>
        <v>#REF!</v>
      </c>
      <c r="AN20" s="798">
        <v>437941.93000000017</v>
      </c>
    </row>
    <row r="21" spans="1:40" ht="20.100000000000001" customHeight="1">
      <c r="A21" s="96">
        <v>20</v>
      </c>
      <c r="B21" s="101" t="s">
        <v>62</v>
      </c>
      <c r="C21" s="25" t="e">
        <f>#REF!</f>
        <v>#REF!</v>
      </c>
      <c r="D21" s="107">
        <v>633663.49</v>
      </c>
      <c r="E21" s="93" t="e">
        <f t="shared" si="0"/>
        <v>#REF!</v>
      </c>
      <c r="F21" s="82" t="s">
        <v>134</v>
      </c>
      <c r="G21" s="545">
        <v>2794543.02</v>
      </c>
      <c r="H21" s="110" t="e">
        <f>#REF!</f>
        <v>#REF!</v>
      </c>
      <c r="I21" s="553" t="e">
        <f t="shared" si="1"/>
        <v>#REF!</v>
      </c>
      <c r="J21" s="77">
        <v>0</v>
      </c>
      <c r="M21" s="558">
        <v>4370723.76</v>
      </c>
      <c r="N21" s="557" t="e">
        <f>#REF!</f>
        <v>#REF!</v>
      </c>
      <c r="O21" s="558" t="e">
        <f t="shared" si="2"/>
        <v>#REF!</v>
      </c>
      <c r="P21" s="579">
        <v>0</v>
      </c>
      <c r="Q21" s="557">
        <v>5938497.5200000005</v>
      </c>
      <c r="R21" s="557" t="e">
        <f>#REF!</f>
        <v>#REF!</v>
      </c>
      <c r="S21" s="558" t="e">
        <f t="shared" si="3"/>
        <v>#REF!</v>
      </c>
      <c r="T21">
        <v>0</v>
      </c>
      <c r="U21" s="630">
        <v>7585099.7599999998</v>
      </c>
      <c r="V21" s="633" t="e">
        <f>#REF!</f>
        <v>#REF!</v>
      </c>
      <c r="W21" s="683" t="e">
        <f t="shared" si="4"/>
        <v>#REF!</v>
      </c>
      <c r="X21" s="689">
        <v>9217003.4800000004</v>
      </c>
      <c r="Y21" s="687" t="e">
        <f>#REF!</f>
        <v>#REF!</v>
      </c>
      <c r="Z21" s="694" t="e">
        <f t="shared" si="5"/>
        <v>#REF!</v>
      </c>
      <c r="AA21" s="687">
        <v>0</v>
      </c>
      <c r="AB21" s="692">
        <v>10922674.9</v>
      </c>
      <c r="AC21" s="692" t="e">
        <f>#REF!</f>
        <v>#REF!</v>
      </c>
      <c r="AD21" s="692" t="e">
        <f t="shared" si="6"/>
        <v>#REF!</v>
      </c>
      <c r="AE21" s="695">
        <v>-13803.230000000447</v>
      </c>
      <c r="AF21" s="755" t="s">
        <v>440</v>
      </c>
      <c r="AG21" s="687">
        <v>12618800.889999999</v>
      </c>
      <c r="AH21" s="687" t="e">
        <f>#REF!</f>
        <v>#REF!</v>
      </c>
      <c r="AI21" s="761" t="e">
        <f t="shared" si="7"/>
        <v>#REF!</v>
      </c>
      <c r="AJ21" s="12"/>
      <c r="AK21" s="802">
        <v>14319171.689999999</v>
      </c>
      <c r="AL21" s="798" t="e">
        <f>#REF!</f>
        <v>#REF!</v>
      </c>
      <c r="AM21" s="797" t="e">
        <f t="shared" si="8"/>
        <v>#REF!</v>
      </c>
      <c r="AN21" s="798">
        <v>0</v>
      </c>
    </row>
    <row r="22" spans="1:40" ht="20.100000000000001" customHeight="1">
      <c r="A22" s="96">
        <v>21</v>
      </c>
      <c r="B22" s="101" t="s">
        <v>75</v>
      </c>
      <c r="C22" s="25" t="e">
        <f>#REF!</f>
        <v>#REF!</v>
      </c>
      <c r="D22" s="107">
        <v>1384497.74</v>
      </c>
      <c r="E22" s="93" t="e">
        <f t="shared" si="0"/>
        <v>#REF!</v>
      </c>
      <c r="F22" s="82" t="s">
        <v>135</v>
      </c>
      <c r="G22" s="545">
        <v>486599.43000000005</v>
      </c>
      <c r="H22" s="110" t="e">
        <f>#REF!</f>
        <v>#REF!</v>
      </c>
      <c r="I22" s="553" t="e">
        <f t="shared" si="1"/>
        <v>#REF!</v>
      </c>
      <c r="J22" s="77">
        <v>486599.43000000005</v>
      </c>
      <c r="M22" s="558">
        <v>486628.47</v>
      </c>
      <c r="N22" s="557" t="e">
        <f>#REF!</f>
        <v>#REF!</v>
      </c>
      <c r="O22" s="558" t="e">
        <f t="shared" si="2"/>
        <v>#REF!</v>
      </c>
      <c r="P22" s="579">
        <v>0</v>
      </c>
      <c r="Q22" s="557">
        <v>1026982.9400000001</v>
      </c>
      <c r="R22" s="557" t="e">
        <f>#REF!</f>
        <v>#REF!</v>
      </c>
      <c r="S22" s="558" t="e">
        <f t="shared" si="3"/>
        <v>#REF!</v>
      </c>
      <c r="T22">
        <v>0</v>
      </c>
      <c r="U22" s="630">
        <v>1417978.2899999998</v>
      </c>
      <c r="V22" s="633" t="e">
        <f>#REF!</f>
        <v>#REF!</v>
      </c>
      <c r="W22" s="683" t="e">
        <f t="shared" si="4"/>
        <v>#REF!</v>
      </c>
      <c r="X22" s="689">
        <v>1908883.3899999997</v>
      </c>
      <c r="Y22" s="687" t="e">
        <f>#REF!</f>
        <v>#REF!</v>
      </c>
      <c r="Z22" s="694" t="e">
        <f t="shared" si="5"/>
        <v>#REF!</v>
      </c>
      <c r="AA22" s="687">
        <v>0</v>
      </c>
      <c r="AB22" s="687">
        <v>1925325.86</v>
      </c>
      <c r="AC22" s="687" t="e">
        <f>#REF!</f>
        <v>#REF!</v>
      </c>
      <c r="AD22" s="687" t="e">
        <f t="shared" si="6"/>
        <v>#REF!</v>
      </c>
      <c r="AE22" s="694">
        <v>0</v>
      </c>
      <c r="AG22" s="692">
        <v>2022493.3299999996</v>
      </c>
      <c r="AH22" s="692" t="e">
        <f>#REF!</f>
        <v>#REF!</v>
      </c>
      <c r="AI22" s="762" t="e">
        <f t="shared" si="7"/>
        <v>#REF!</v>
      </c>
      <c r="AJ22" s="760"/>
      <c r="AK22" s="802">
        <v>2161894.94</v>
      </c>
      <c r="AL22" s="798" t="e">
        <f>#REF!</f>
        <v>#REF!</v>
      </c>
      <c r="AM22" s="797" t="e">
        <f t="shared" si="8"/>
        <v>#REF!</v>
      </c>
      <c r="AN22" s="807">
        <v>139401.61000000034</v>
      </c>
    </row>
    <row r="23" spans="1:40" ht="20.100000000000001" customHeight="1">
      <c r="A23" s="96">
        <v>22</v>
      </c>
      <c r="B23" s="101" t="s">
        <v>76</v>
      </c>
      <c r="C23" s="25" t="e">
        <f>#REF!</f>
        <v>#REF!</v>
      </c>
      <c r="D23" s="107">
        <v>212522.17</v>
      </c>
      <c r="E23" s="93" t="e">
        <f t="shared" si="0"/>
        <v>#REF!</v>
      </c>
      <c r="F23" s="82" t="s">
        <v>136</v>
      </c>
      <c r="G23" s="545">
        <v>2182991.5099999998</v>
      </c>
      <c r="H23" s="110" t="e">
        <f>#REF!</f>
        <v>#REF!</v>
      </c>
      <c r="I23" s="553" t="e">
        <f t="shared" si="1"/>
        <v>#REF!</v>
      </c>
      <c r="J23" s="77">
        <v>0</v>
      </c>
      <c r="M23" s="558">
        <v>3668264.94</v>
      </c>
      <c r="N23" s="557" t="e">
        <f>#REF!</f>
        <v>#REF!</v>
      </c>
      <c r="O23" s="558" t="e">
        <f t="shared" si="2"/>
        <v>#REF!</v>
      </c>
      <c r="P23" s="579">
        <v>0</v>
      </c>
      <c r="Q23" s="557">
        <v>5052500.4400000004</v>
      </c>
      <c r="R23" s="557" t="e">
        <f>#REF!</f>
        <v>#REF!</v>
      </c>
      <c r="S23" s="558" t="e">
        <f t="shared" si="3"/>
        <v>#REF!</v>
      </c>
      <c r="T23">
        <v>0</v>
      </c>
      <c r="U23" s="630">
        <v>8414852.620000001</v>
      </c>
      <c r="V23" s="633" t="e">
        <f>#REF!</f>
        <v>#REF!</v>
      </c>
      <c r="W23" s="683" t="e">
        <f t="shared" si="4"/>
        <v>#REF!</v>
      </c>
      <c r="X23" s="689">
        <v>10796932.190000001</v>
      </c>
      <c r="Y23" s="687" t="e">
        <f>#REF!</f>
        <v>#REF!</v>
      </c>
      <c r="Z23" s="694" t="e">
        <f t="shared" si="5"/>
        <v>#REF!</v>
      </c>
      <c r="AA23" s="687">
        <v>0</v>
      </c>
      <c r="AB23" s="687">
        <v>13578424.119999999</v>
      </c>
      <c r="AC23" s="687" t="e">
        <f>#REF!</f>
        <v>#REF!</v>
      </c>
      <c r="AD23" s="687" t="e">
        <f t="shared" si="6"/>
        <v>#REF!</v>
      </c>
      <c r="AE23" s="694">
        <v>0</v>
      </c>
      <c r="AG23" s="687">
        <v>16182970.239999998</v>
      </c>
      <c r="AH23" s="687" t="e">
        <f>#REF!</f>
        <v>#REF!</v>
      </c>
      <c r="AI23" s="761" t="e">
        <f t="shared" si="7"/>
        <v>#REF!</v>
      </c>
      <c r="AJ23" s="12"/>
      <c r="AK23" s="802">
        <v>17996731.189999998</v>
      </c>
      <c r="AL23" s="798" t="e">
        <f>#REF!</f>
        <v>#REF!</v>
      </c>
      <c r="AM23" s="797" t="e">
        <f t="shared" si="8"/>
        <v>#REF!</v>
      </c>
      <c r="AN23" s="798">
        <v>0</v>
      </c>
    </row>
    <row r="24" spans="1:40" ht="20.100000000000001" customHeight="1">
      <c r="A24" s="96">
        <v>23</v>
      </c>
      <c r="B24" s="101" t="s">
        <v>38</v>
      </c>
      <c r="C24" s="25" t="e">
        <f>#REF!</f>
        <v>#REF!</v>
      </c>
      <c r="D24" s="107">
        <v>546013.39</v>
      </c>
      <c r="E24" s="93" t="e">
        <f t="shared" si="0"/>
        <v>#REF!</v>
      </c>
      <c r="F24" s="82" t="s">
        <v>137</v>
      </c>
      <c r="G24" s="545">
        <v>218919.96000000002</v>
      </c>
      <c r="H24" s="110" t="e">
        <f>#REF!</f>
        <v>#REF!</v>
      </c>
      <c r="I24" s="553" t="e">
        <f t="shared" si="1"/>
        <v>#REF!</v>
      </c>
      <c r="J24" s="77">
        <v>0</v>
      </c>
      <c r="M24" s="558">
        <v>564640.43000000005</v>
      </c>
      <c r="N24" s="557" t="e">
        <f>#REF!</f>
        <v>#REF!</v>
      </c>
      <c r="O24" s="558" t="e">
        <f t="shared" si="2"/>
        <v>#REF!</v>
      </c>
      <c r="P24" s="579">
        <v>-1.1400000000139698</v>
      </c>
      <c r="Q24" s="557">
        <v>771133.76</v>
      </c>
      <c r="R24" s="557" t="e">
        <f>#REF!</f>
        <v>#REF!</v>
      </c>
      <c r="S24" s="558" t="e">
        <f t="shared" si="3"/>
        <v>#REF!</v>
      </c>
      <c r="T24">
        <v>1.1400000000139698</v>
      </c>
      <c r="U24" s="630">
        <v>1086767.06</v>
      </c>
      <c r="V24" s="633" t="e">
        <f>#REF!</f>
        <v>#REF!</v>
      </c>
      <c r="W24" s="683" t="e">
        <f t="shared" si="4"/>
        <v>#REF!</v>
      </c>
      <c r="X24" s="689">
        <v>1321134.9900000002</v>
      </c>
      <c r="Y24" s="687" t="e">
        <f>#REF!</f>
        <v>#REF!</v>
      </c>
      <c r="Z24" s="694" t="e">
        <f t="shared" si="5"/>
        <v>#REF!</v>
      </c>
      <c r="AA24" s="687">
        <v>-0.65999999991618097</v>
      </c>
      <c r="AB24" s="687">
        <v>2094654.44</v>
      </c>
      <c r="AC24" s="687" t="e">
        <f>#REF!</f>
        <v>#REF!</v>
      </c>
      <c r="AD24" s="687" t="e">
        <f t="shared" si="6"/>
        <v>#REF!</v>
      </c>
      <c r="AE24" s="695">
        <v>0.65999999968335032</v>
      </c>
      <c r="AG24" s="687">
        <v>2988421.72</v>
      </c>
      <c r="AH24" s="687" t="e">
        <f>#REF!</f>
        <v>#REF!</v>
      </c>
      <c r="AI24" s="762" t="e">
        <f t="shared" si="7"/>
        <v>#REF!</v>
      </c>
      <c r="AJ24" s="12"/>
      <c r="AK24" s="802">
        <v>3836074.2800000003</v>
      </c>
      <c r="AL24" s="798" t="e">
        <f>#REF!</f>
        <v>#REF!</v>
      </c>
      <c r="AM24" s="797" t="e">
        <f t="shared" si="8"/>
        <v>#REF!</v>
      </c>
      <c r="AN24" s="798">
        <v>0</v>
      </c>
    </row>
    <row r="25" spans="1:40" ht="20.100000000000001" customHeight="1">
      <c r="A25" s="96">
        <v>24</v>
      </c>
      <c r="B25" s="101" t="s">
        <v>77</v>
      </c>
      <c r="C25" s="25" t="e">
        <f>#REF!</f>
        <v>#REF!</v>
      </c>
      <c r="D25" s="107">
        <v>294790.88</v>
      </c>
      <c r="E25" s="93" t="e">
        <f t="shared" si="0"/>
        <v>#REF!</v>
      </c>
      <c r="F25" s="82" t="s">
        <v>138</v>
      </c>
      <c r="G25" s="545">
        <v>1870393.9</v>
      </c>
      <c r="H25" s="110" t="e">
        <f>#REF!</f>
        <v>#REF!</v>
      </c>
      <c r="I25" s="553" t="e">
        <f t="shared" si="1"/>
        <v>#REF!</v>
      </c>
      <c r="J25" s="77">
        <v>0</v>
      </c>
      <c r="M25" s="559">
        <v>2917994.18</v>
      </c>
      <c r="N25" s="560" t="e">
        <f>#REF!</f>
        <v>#REF!</v>
      </c>
      <c r="O25" s="559" t="e">
        <f t="shared" si="2"/>
        <v>#REF!</v>
      </c>
      <c r="P25" s="582">
        <v>-999977.49999999953</v>
      </c>
      <c r="Q25" s="557">
        <v>3815603.2399999998</v>
      </c>
      <c r="R25" s="557" t="e">
        <f>#REF!</f>
        <v>#REF!</v>
      </c>
      <c r="S25" s="558" t="e">
        <f t="shared" si="3"/>
        <v>#REF!</v>
      </c>
      <c r="T25">
        <v>0</v>
      </c>
      <c r="U25" s="630">
        <v>4622749.29</v>
      </c>
      <c r="V25" s="633" t="e">
        <f>#REF!</f>
        <v>#REF!</v>
      </c>
      <c r="W25" s="683" t="e">
        <f t="shared" si="4"/>
        <v>#REF!</v>
      </c>
      <c r="X25" s="689">
        <v>5344733.6100000003</v>
      </c>
      <c r="Y25" s="687" t="e">
        <f>#REF!</f>
        <v>#REF!</v>
      </c>
      <c r="Z25" s="694" t="e">
        <f t="shared" si="5"/>
        <v>#REF!</v>
      </c>
      <c r="AA25" s="687">
        <v>-9.9999997764825821E-3</v>
      </c>
      <c r="AB25" s="687">
        <v>6648121.5199999996</v>
      </c>
      <c r="AC25" s="687" t="e">
        <f>#REF!</f>
        <v>#REF!</v>
      </c>
      <c r="AD25" s="687" t="e">
        <f t="shared" si="6"/>
        <v>#REF!</v>
      </c>
      <c r="AE25" s="694">
        <v>0</v>
      </c>
      <c r="AG25" s="687">
        <v>8445013.1499999985</v>
      </c>
      <c r="AH25" s="687" t="e">
        <f>#REF!</f>
        <v>#REF!</v>
      </c>
      <c r="AI25" s="761" t="e">
        <f t="shared" si="7"/>
        <v>#REF!</v>
      </c>
      <c r="AJ25" s="12"/>
      <c r="AK25" s="802">
        <v>9346972.4099999983</v>
      </c>
      <c r="AL25" s="798" t="e">
        <f>#REF!</f>
        <v>#REF!</v>
      </c>
      <c r="AM25" s="797" t="e">
        <f t="shared" si="8"/>
        <v>#REF!</v>
      </c>
      <c r="AN25" s="798">
        <v>0</v>
      </c>
    </row>
    <row r="26" spans="1:40" ht="20.100000000000001" customHeight="1">
      <c r="A26" s="96">
        <v>25</v>
      </c>
      <c r="B26" s="101" t="s">
        <v>78</v>
      </c>
      <c r="C26" s="25" t="e">
        <f>#REF!</f>
        <v>#REF!</v>
      </c>
      <c r="D26" s="107">
        <v>1040842.7599999999</v>
      </c>
      <c r="E26" s="93" t="e">
        <f t="shared" si="0"/>
        <v>#REF!</v>
      </c>
      <c r="F26" s="82" t="s">
        <v>139</v>
      </c>
      <c r="G26" s="545">
        <v>1281963.6299999999</v>
      </c>
      <c r="H26" s="110" t="e">
        <f>#REF!</f>
        <v>#REF!</v>
      </c>
      <c r="I26" s="553" t="e">
        <f t="shared" si="1"/>
        <v>#REF!</v>
      </c>
      <c r="J26" s="77">
        <v>0</v>
      </c>
      <c r="M26" s="558">
        <v>2113460.27</v>
      </c>
      <c r="N26" s="557" t="e">
        <f>#REF!</f>
        <v>#REF!</v>
      </c>
      <c r="O26" s="558" t="e">
        <f t="shared" si="2"/>
        <v>#REF!</v>
      </c>
      <c r="P26" s="579">
        <v>0</v>
      </c>
      <c r="Q26" s="557">
        <v>3114573.9899999998</v>
      </c>
      <c r="R26" s="557" t="e">
        <f>#REF!</f>
        <v>#REF!</v>
      </c>
      <c r="S26" s="558" t="e">
        <f t="shared" si="3"/>
        <v>#REF!</v>
      </c>
      <c r="T26">
        <v>0</v>
      </c>
      <c r="U26" s="630">
        <v>4363888.9800000004</v>
      </c>
      <c r="V26" s="633" t="e">
        <f>#REF!</f>
        <v>#REF!</v>
      </c>
      <c r="W26" s="683" t="e">
        <f t="shared" si="4"/>
        <v>#REF!</v>
      </c>
      <c r="X26" s="689">
        <v>5034317.120000001</v>
      </c>
      <c r="Y26" s="687" t="e">
        <f>#REF!</f>
        <v>#REF!</v>
      </c>
      <c r="Z26" s="694" t="e">
        <f t="shared" si="5"/>
        <v>#REF!</v>
      </c>
      <c r="AA26" s="687">
        <v>0.46000000089406967</v>
      </c>
      <c r="AB26" s="687">
        <v>5754119.1200000001</v>
      </c>
      <c r="AC26" s="687" t="e">
        <f>#REF!</f>
        <v>#REF!</v>
      </c>
      <c r="AD26" s="687" t="e">
        <f t="shared" si="6"/>
        <v>#REF!</v>
      </c>
      <c r="AE26" s="695">
        <v>-0.46000000089406967</v>
      </c>
      <c r="AG26" s="687">
        <v>6545004.2600000007</v>
      </c>
      <c r="AH26" s="687" t="e">
        <f>#REF!</f>
        <v>#REF!</v>
      </c>
      <c r="AI26" s="761" t="e">
        <f t="shared" si="7"/>
        <v>#REF!</v>
      </c>
      <c r="AJ26" s="12"/>
      <c r="AK26" s="802">
        <v>7350214.7400000021</v>
      </c>
      <c r="AL26" s="798" t="e">
        <f>#REF!</f>
        <v>#REF!</v>
      </c>
      <c r="AM26" s="797" t="e">
        <f t="shared" si="8"/>
        <v>#REF!</v>
      </c>
      <c r="AN26" s="798">
        <v>14325.340000001714</v>
      </c>
    </row>
    <row r="27" spans="1:40" ht="20.100000000000001" customHeight="1">
      <c r="A27" s="96">
        <v>26</v>
      </c>
      <c r="B27" s="101" t="s">
        <v>39</v>
      </c>
      <c r="C27" s="25" t="e">
        <f>#REF!</f>
        <v>#REF!</v>
      </c>
      <c r="D27" s="107">
        <v>1805952.4800000002</v>
      </c>
      <c r="E27" s="93" t="e">
        <f t="shared" si="0"/>
        <v>#REF!</v>
      </c>
      <c r="F27" s="82" t="s">
        <v>140</v>
      </c>
      <c r="G27" s="545">
        <v>2654014.56</v>
      </c>
      <c r="H27" s="110" t="e">
        <f>#REF!</f>
        <v>#REF!</v>
      </c>
      <c r="I27" s="553" t="e">
        <f t="shared" si="1"/>
        <v>#REF!</v>
      </c>
      <c r="J27" s="77">
        <v>0</v>
      </c>
      <c r="M27" s="558">
        <v>4224060.72</v>
      </c>
      <c r="N27" s="557" t="e">
        <f>#REF!</f>
        <v>#REF!</v>
      </c>
      <c r="O27" s="558" t="e">
        <f t="shared" si="2"/>
        <v>#REF!</v>
      </c>
      <c r="P27" s="579">
        <v>0</v>
      </c>
      <c r="Q27" s="557">
        <v>5966042.1999999993</v>
      </c>
      <c r="R27" s="557" t="e">
        <f>#REF!</f>
        <v>#REF!</v>
      </c>
      <c r="S27" s="558" t="e">
        <f t="shared" si="3"/>
        <v>#REF!</v>
      </c>
      <c r="T27">
        <v>0</v>
      </c>
      <c r="U27" s="630">
        <v>7692497.2599999998</v>
      </c>
      <c r="V27" s="633" t="e">
        <f>#REF!</f>
        <v>#REF!</v>
      </c>
      <c r="W27" s="683" t="e">
        <f t="shared" si="4"/>
        <v>#REF!</v>
      </c>
      <c r="X27" s="689">
        <v>9532014.6300000008</v>
      </c>
      <c r="Y27" s="687" t="e">
        <f>#REF!</f>
        <v>#REF!</v>
      </c>
      <c r="Z27" s="694" t="e">
        <f t="shared" si="5"/>
        <v>#REF!</v>
      </c>
      <c r="AA27" s="687">
        <v>0</v>
      </c>
      <c r="AB27" s="687">
        <v>12914543.9</v>
      </c>
      <c r="AC27" s="687" t="e">
        <f>#REF!</f>
        <v>#REF!</v>
      </c>
      <c r="AD27" s="687" t="e">
        <f t="shared" si="6"/>
        <v>#REF!</v>
      </c>
      <c r="AE27" s="694">
        <v>0</v>
      </c>
      <c r="AG27" s="687">
        <v>16108026.279999999</v>
      </c>
      <c r="AH27" s="687" t="e">
        <f>#REF!</f>
        <v>#REF!</v>
      </c>
      <c r="AI27" s="761" t="e">
        <f t="shared" si="7"/>
        <v>#REF!</v>
      </c>
      <c r="AJ27" s="12"/>
      <c r="AK27" s="802">
        <v>19413150.780000001</v>
      </c>
      <c r="AL27" s="798" t="e">
        <f>#REF!</f>
        <v>#REF!</v>
      </c>
      <c r="AM27" s="797" t="e">
        <f t="shared" si="8"/>
        <v>#REF!</v>
      </c>
      <c r="AN27" s="798">
        <v>0</v>
      </c>
    </row>
    <row r="28" spans="1:40" ht="20.100000000000001" customHeight="1">
      <c r="A28" s="96">
        <v>27</v>
      </c>
      <c r="B28" s="101" t="s">
        <v>40</v>
      </c>
      <c r="C28" s="25" t="e">
        <f>#REF!</f>
        <v>#REF!</v>
      </c>
      <c r="D28" s="107">
        <v>130746.28</v>
      </c>
      <c r="E28" s="93" t="e">
        <f t="shared" si="0"/>
        <v>#REF!</v>
      </c>
      <c r="F28" s="82" t="s">
        <v>141</v>
      </c>
      <c r="G28" s="545">
        <v>1930385.1</v>
      </c>
      <c r="H28" s="110" t="e">
        <f>#REF!</f>
        <v>#REF!</v>
      </c>
      <c r="I28" s="554" t="e">
        <f t="shared" si="1"/>
        <v>#REF!</v>
      </c>
      <c r="J28" s="77">
        <v>-1953313.1999999997</v>
      </c>
      <c r="K28" t="s">
        <v>441</v>
      </c>
      <c r="L28" s="6" t="e">
        <f>G28-#REF!</f>
        <v>#REF!</v>
      </c>
      <c r="M28" s="559">
        <v>4068250.21</v>
      </c>
      <c r="N28" s="560" t="e">
        <f>#REF!</f>
        <v>#REF!</v>
      </c>
      <c r="O28" s="559" t="e">
        <f t="shared" si="2"/>
        <v>#REF!</v>
      </c>
      <c r="P28" s="582">
        <v>39999.929999999702</v>
      </c>
      <c r="Q28" s="557">
        <v>5314658.0999999996</v>
      </c>
      <c r="R28" s="557" t="e">
        <f>#REF!</f>
        <v>#REF!</v>
      </c>
      <c r="S28" s="558" t="e">
        <f t="shared" si="3"/>
        <v>#REF!</v>
      </c>
      <c r="T28">
        <v>0</v>
      </c>
      <c r="U28" s="630">
        <v>6661186.2799999993</v>
      </c>
      <c r="V28" s="633" t="e">
        <f>#REF!</f>
        <v>#REF!</v>
      </c>
      <c r="W28" s="683" t="e">
        <f t="shared" si="4"/>
        <v>#REF!</v>
      </c>
      <c r="X28" s="689">
        <v>8051961.129999999</v>
      </c>
      <c r="Y28" s="687" t="e">
        <f>#REF!</f>
        <v>#REF!</v>
      </c>
      <c r="Z28" s="694" t="e">
        <f t="shared" si="5"/>
        <v>#REF!</v>
      </c>
      <c r="AA28" s="687">
        <v>0</v>
      </c>
      <c r="AB28" s="687">
        <v>9751255.8800000008</v>
      </c>
      <c r="AC28" s="687" t="e">
        <f>#REF!</f>
        <v>#REF!</v>
      </c>
      <c r="AD28" s="687" t="e">
        <f t="shared" si="6"/>
        <v>#REF!</v>
      </c>
      <c r="AE28" s="694">
        <v>2.5000013411045074E-3</v>
      </c>
      <c r="AG28" s="687">
        <v>11220408.27</v>
      </c>
      <c r="AH28" s="687" t="e">
        <f>#REF!</f>
        <v>#REF!</v>
      </c>
      <c r="AI28" s="761" t="e">
        <f t="shared" si="7"/>
        <v>#REF!</v>
      </c>
      <c r="AJ28" s="12"/>
      <c r="AK28" s="802">
        <v>12298376.169999998</v>
      </c>
      <c r="AL28" s="798" t="e">
        <f>#REF!</f>
        <v>#REF!</v>
      </c>
      <c r="AM28" s="797" t="e">
        <f t="shared" si="8"/>
        <v>#REF!</v>
      </c>
      <c r="AN28" s="798">
        <v>2.499997615814209E-3</v>
      </c>
    </row>
    <row r="29" spans="1:40" ht="20.100000000000001" customHeight="1">
      <c r="A29" s="96">
        <v>28</v>
      </c>
      <c r="B29" s="101" t="s">
        <v>41</v>
      </c>
      <c r="C29" s="25" t="e">
        <f>#REF!</f>
        <v>#REF!</v>
      </c>
      <c r="D29" s="107">
        <v>911124.27</v>
      </c>
      <c r="E29" s="93" t="e">
        <f t="shared" si="0"/>
        <v>#REF!</v>
      </c>
      <c r="F29" s="82" t="s">
        <v>142</v>
      </c>
      <c r="G29" s="545">
        <v>379689.13</v>
      </c>
      <c r="H29" s="110" t="e">
        <f>#REF!</f>
        <v>#REF!</v>
      </c>
      <c r="I29" s="553" t="e">
        <f t="shared" si="1"/>
        <v>#REF!</v>
      </c>
      <c r="J29" s="77">
        <v>0</v>
      </c>
      <c r="M29" s="558">
        <v>689211.38</v>
      </c>
      <c r="N29" s="557" t="e">
        <f>#REF!</f>
        <v>#REF!</v>
      </c>
      <c r="O29" s="558" t="e">
        <f t="shared" si="2"/>
        <v>#REF!</v>
      </c>
      <c r="P29" s="579">
        <v>0</v>
      </c>
      <c r="Q29" s="557">
        <v>1039231.0599999999</v>
      </c>
      <c r="R29" s="557" t="e">
        <f>#REF!</f>
        <v>#REF!</v>
      </c>
      <c r="S29" s="558" t="e">
        <f t="shared" si="3"/>
        <v>#REF!</v>
      </c>
      <c r="T29">
        <v>0</v>
      </c>
      <c r="U29" s="630">
        <v>1349900.9600000002</v>
      </c>
      <c r="V29" s="633" t="e">
        <f>#REF!</f>
        <v>#REF!</v>
      </c>
      <c r="W29" s="684" t="e">
        <f t="shared" si="4"/>
        <v>#REF!</v>
      </c>
      <c r="X29" s="689">
        <v>1702841.9000000001</v>
      </c>
      <c r="Y29" s="687" t="e">
        <f>#REF!</f>
        <v>#REF!</v>
      </c>
      <c r="Z29" s="694" t="e">
        <f t="shared" si="5"/>
        <v>#REF!</v>
      </c>
      <c r="AA29" s="687">
        <v>0</v>
      </c>
      <c r="AB29" s="687">
        <v>2126607.66</v>
      </c>
      <c r="AC29" s="687" t="e">
        <f>#REF!</f>
        <v>#REF!</v>
      </c>
      <c r="AD29" s="687" t="e">
        <f t="shared" si="6"/>
        <v>#REF!</v>
      </c>
      <c r="AE29" s="695">
        <v>-9.9999997764825821E-3</v>
      </c>
      <c r="AG29" s="687">
        <v>2421778.0500000003</v>
      </c>
      <c r="AH29" s="687" t="e">
        <f>#REF!</f>
        <v>#REF!</v>
      </c>
      <c r="AI29" s="761" t="e">
        <f t="shared" si="7"/>
        <v>#REF!</v>
      </c>
      <c r="AJ29" s="12"/>
      <c r="AK29" s="802">
        <v>2732444.12</v>
      </c>
      <c r="AL29" s="798" t="e">
        <f>#REF!</f>
        <v>#REF!</v>
      </c>
      <c r="AM29" s="797" t="e">
        <f t="shared" si="8"/>
        <v>#REF!</v>
      </c>
      <c r="AN29" s="798">
        <v>310666.06999999983</v>
      </c>
    </row>
    <row r="30" spans="1:40" ht="20.100000000000001" customHeight="1">
      <c r="A30" s="96">
        <v>29</v>
      </c>
      <c r="B30" s="101" t="s">
        <v>42</v>
      </c>
      <c r="C30" s="25" t="e">
        <f>#REF!</f>
        <v>#REF!</v>
      </c>
      <c r="D30" s="107">
        <v>502884.34</v>
      </c>
      <c r="E30" s="93" t="e">
        <f t="shared" si="0"/>
        <v>#REF!</v>
      </c>
      <c r="F30" s="82" t="s">
        <v>143</v>
      </c>
      <c r="G30" s="545">
        <v>3090280.7700000005</v>
      </c>
      <c r="H30" s="110" t="e">
        <f>#REF!</f>
        <v>#REF!</v>
      </c>
      <c r="I30" s="553" t="e">
        <f t="shared" si="1"/>
        <v>#REF!</v>
      </c>
      <c r="J30" s="77">
        <v>0.13000000081956387</v>
      </c>
      <c r="M30" s="558">
        <v>5172829.13</v>
      </c>
      <c r="N30" s="557" t="e">
        <f>#REF!</f>
        <v>#REF!</v>
      </c>
      <c r="O30" s="558" t="e">
        <f t="shared" si="2"/>
        <v>#REF!</v>
      </c>
      <c r="P30" s="579">
        <v>0.12999999988824129</v>
      </c>
      <c r="Q30" s="557">
        <v>7209650.9099999992</v>
      </c>
      <c r="R30" s="557" t="e">
        <f>#REF!</f>
        <v>#REF!</v>
      </c>
      <c r="S30" s="558" t="e">
        <f t="shared" si="3"/>
        <v>#REF!</v>
      </c>
      <c r="T30">
        <v>0.12999999895691872</v>
      </c>
      <c r="U30" s="630">
        <v>9100759.3000000007</v>
      </c>
      <c r="V30" s="633" t="e">
        <f>#REF!</f>
        <v>#REF!</v>
      </c>
      <c r="W30" s="683" t="e">
        <f t="shared" si="4"/>
        <v>#REF!</v>
      </c>
      <c r="X30" s="690">
        <v>11266460.709999999</v>
      </c>
      <c r="Y30" s="692" t="e">
        <f>#REF!</f>
        <v>#REF!</v>
      </c>
      <c r="Z30" s="695" t="e">
        <f t="shared" si="5"/>
        <v>#REF!</v>
      </c>
      <c r="AA30" s="687">
        <v>55573.61999999918</v>
      </c>
      <c r="AB30" s="692">
        <v>13686425.68</v>
      </c>
      <c r="AC30" s="692" t="e">
        <f>#REF!</f>
        <v>#REF!</v>
      </c>
      <c r="AD30" s="692" t="e">
        <f t="shared" si="6"/>
        <v>#REF!</v>
      </c>
      <c r="AE30" s="695">
        <v>-17821.339999999851</v>
      </c>
      <c r="AF30" s="755" t="s">
        <v>440</v>
      </c>
      <c r="AG30" s="692">
        <v>16020948.08</v>
      </c>
      <c r="AH30" s="692" t="e">
        <f>#REF!</f>
        <v>#REF!</v>
      </c>
      <c r="AI30" s="762" t="e">
        <f t="shared" si="7"/>
        <v>#REF!</v>
      </c>
      <c r="AJ30" s="12"/>
      <c r="AK30" s="802">
        <v>18011505.780000005</v>
      </c>
      <c r="AL30" s="798" t="e">
        <f>#REF!</f>
        <v>#REF!</v>
      </c>
      <c r="AM30" s="797" t="e">
        <f t="shared" si="8"/>
        <v>#REF!</v>
      </c>
      <c r="AN30" s="798">
        <v>0</v>
      </c>
    </row>
    <row r="31" spans="1:40" ht="20.100000000000001" customHeight="1">
      <c r="A31" s="96">
        <v>30</v>
      </c>
      <c r="B31" s="101" t="s">
        <v>43</v>
      </c>
      <c r="C31" s="25" t="e">
        <f>#REF!</f>
        <v>#REF!</v>
      </c>
      <c r="D31" s="107">
        <v>313782.71000000002</v>
      </c>
      <c r="E31" s="93" t="e">
        <f t="shared" si="0"/>
        <v>#REF!</v>
      </c>
      <c r="F31" s="82" t="s">
        <v>144</v>
      </c>
      <c r="G31" s="545">
        <v>1309859.02</v>
      </c>
      <c r="H31" s="110" t="e">
        <f>#REF!</f>
        <v>#REF!</v>
      </c>
      <c r="I31" s="553" t="e">
        <f t="shared" si="1"/>
        <v>#REF!</v>
      </c>
      <c r="J31" s="77">
        <v>0</v>
      </c>
      <c r="M31" s="558">
        <v>2340426.8199999998</v>
      </c>
      <c r="N31" s="557" t="e">
        <f>#REF!</f>
        <v>#REF!</v>
      </c>
      <c r="O31" s="558" t="e">
        <f t="shared" si="2"/>
        <v>#REF!</v>
      </c>
      <c r="P31" s="579">
        <v>0</v>
      </c>
      <c r="Q31" s="557">
        <v>3388920.3200000003</v>
      </c>
      <c r="R31" s="557" t="e">
        <f>#REF!</f>
        <v>#REF!</v>
      </c>
      <c r="S31" s="558" t="e">
        <f t="shared" si="3"/>
        <v>#REF!</v>
      </c>
      <c r="T31">
        <v>0</v>
      </c>
      <c r="U31" s="630">
        <v>4090450.83</v>
      </c>
      <c r="V31" s="633" t="e">
        <f>#REF!</f>
        <v>#REF!</v>
      </c>
      <c r="W31" s="684" t="e">
        <f t="shared" si="4"/>
        <v>#REF!</v>
      </c>
      <c r="X31" s="689">
        <v>4766394</v>
      </c>
      <c r="Y31" s="687" t="e">
        <f>#REF!</f>
        <v>#REF!</v>
      </c>
      <c r="Z31" s="694" t="e">
        <f t="shared" si="5"/>
        <v>#REF!</v>
      </c>
      <c r="AA31" s="687">
        <v>0</v>
      </c>
      <c r="AB31" s="687">
        <v>5465439.2199999997</v>
      </c>
      <c r="AC31" s="687" t="e">
        <f>#REF!</f>
        <v>#REF!</v>
      </c>
      <c r="AD31" s="687" t="e">
        <f t="shared" si="6"/>
        <v>#REF!</v>
      </c>
      <c r="AE31" s="694">
        <v>0</v>
      </c>
      <c r="AG31" s="687">
        <v>6132874.9900000002</v>
      </c>
      <c r="AH31" s="687" t="e">
        <f>#REF!</f>
        <v>#REF!</v>
      </c>
      <c r="AI31" s="761" t="e">
        <f t="shared" si="7"/>
        <v>#REF!</v>
      </c>
      <c r="AJ31" s="12"/>
      <c r="AK31" s="802">
        <v>6884024.3499999996</v>
      </c>
      <c r="AL31" s="798" t="e">
        <f>#REF!</f>
        <v>#REF!</v>
      </c>
      <c r="AM31" s="797" t="e">
        <f t="shared" si="8"/>
        <v>#REF!</v>
      </c>
      <c r="AN31" s="798">
        <v>751149.3599999994</v>
      </c>
    </row>
    <row r="32" spans="1:40" ht="20.100000000000001" customHeight="1">
      <c r="A32" s="96">
        <v>31</v>
      </c>
      <c r="B32" s="101" t="s">
        <v>44</v>
      </c>
      <c r="C32" s="25" t="e">
        <f>#REF!</f>
        <v>#REF!</v>
      </c>
      <c r="D32" s="107">
        <v>521510.11</v>
      </c>
      <c r="E32" s="93" t="e">
        <f t="shared" si="0"/>
        <v>#REF!</v>
      </c>
      <c r="F32" s="82" t="s">
        <v>145</v>
      </c>
      <c r="G32" s="545">
        <v>1786642.77</v>
      </c>
      <c r="H32" s="110" t="e">
        <f>#REF!</f>
        <v>#REF!</v>
      </c>
      <c r="I32" s="553" t="e">
        <f t="shared" si="1"/>
        <v>#REF!</v>
      </c>
      <c r="J32" s="77">
        <v>0</v>
      </c>
      <c r="M32" s="558">
        <v>2460823.7999999998</v>
      </c>
      <c r="N32" s="557" t="e">
        <f>#REF!</f>
        <v>#REF!</v>
      </c>
      <c r="O32" s="558" t="e">
        <f t="shared" si="2"/>
        <v>#REF!</v>
      </c>
      <c r="P32" s="579">
        <v>0</v>
      </c>
      <c r="Q32" s="557">
        <v>4757114.55</v>
      </c>
      <c r="R32" s="557" t="e">
        <f>#REF!</f>
        <v>#REF!</v>
      </c>
      <c r="S32" s="558" t="e">
        <f t="shared" si="3"/>
        <v>#REF!</v>
      </c>
      <c r="T32">
        <v>0</v>
      </c>
      <c r="U32" s="630">
        <v>5394287.0499999998</v>
      </c>
      <c r="V32" s="633" t="e">
        <f>#REF!</f>
        <v>#REF!</v>
      </c>
      <c r="W32" s="683" t="e">
        <f t="shared" si="4"/>
        <v>#REF!</v>
      </c>
      <c r="X32" s="689">
        <v>6933282.8600000003</v>
      </c>
      <c r="Y32" s="687" t="e">
        <f>#REF!</f>
        <v>#REF!</v>
      </c>
      <c r="Z32" s="694" t="e">
        <f t="shared" si="5"/>
        <v>#REF!</v>
      </c>
      <c r="AA32" s="687">
        <v>0</v>
      </c>
      <c r="AB32" s="687">
        <v>8478047.3699999992</v>
      </c>
      <c r="AC32" s="687" t="e">
        <f>#REF!</f>
        <v>#REF!</v>
      </c>
      <c r="AD32" s="687" t="e">
        <f t="shared" si="6"/>
        <v>#REF!</v>
      </c>
      <c r="AE32" s="694">
        <v>0</v>
      </c>
      <c r="AG32" s="687">
        <v>9474671.8900000006</v>
      </c>
      <c r="AH32" s="687" t="e">
        <f>#REF!</f>
        <v>#REF!</v>
      </c>
      <c r="AI32" s="761" t="e">
        <f t="shared" si="7"/>
        <v>#REF!</v>
      </c>
      <c r="AJ32" s="12"/>
      <c r="AK32" s="802">
        <v>10508261.470000001</v>
      </c>
      <c r="AL32" s="798" t="e">
        <f>#REF!</f>
        <v>#REF!</v>
      </c>
      <c r="AM32" s="797" t="e">
        <f t="shared" si="8"/>
        <v>#REF!</v>
      </c>
      <c r="AN32" s="798">
        <v>0</v>
      </c>
    </row>
    <row r="33" spans="1:40" ht="20.100000000000001" customHeight="1">
      <c r="A33" s="96">
        <v>32</v>
      </c>
      <c r="B33" s="101" t="s">
        <v>11</v>
      </c>
      <c r="C33" s="25" t="e">
        <f>#REF!</f>
        <v>#REF!</v>
      </c>
      <c r="D33" s="107">
        <v>151629.16999999998</v>
      </c>
      <c r="E33" s="93" t="e">
        <f t="shared" si="0"/>
        <v>#REF!</v>
      </c>
      <c r="F33" s="82" t="s">
        <v>146</v>
      </c>
      <c r="G33" s="545">
        <v>901407.07</v>
      </c>
      <c r="H33" s="110" t="e">
        <f>#REF!</f>
        <v>#REF!</v>
      </c>
      <c r="I33" s="553" t="e">
        <f t="shared" si="1"/>
        <v>#REF!</v>
      </c>
      <c r="J33" s="77">
        <v>0</v>
      </c>
      <c r="M33" s="558">
        <v>1734494.52</v>
      </c>
      <c r="N33" s="557" t="e">
        <f>#REF!</f>
        <v>#REF!</v>
      </c>
      <c r="O33" s="558" t="e">
        <f t="shared" si="2"/>
        <v>#REF!</v>
      </c>
      <c r="P33" s="579">
        <v>0</v>
      </c>
      <c r="Q33" s="557">
        <v>2636806.75</v>
      </c>
      <c r="R33" s="557" t="e">
        <f>#REF!</f>
        <v>#REF!</v>
      </c>
      <c r="S33" s="558" t="e">
        <f t="shared" si="3"/>
        <v>#REF!</v>
      </c>
      <c r="T33">
        <v>0</v>
      </c>
      <c r="U33" s="630">
        <v>3364503.0400000005</v>
      </c>
      <c r="V33" s="633" t="e">
        <f>#REF!</f>
        <v>#REF!</v>
      </c>
      <c r="W33" s="683" t="e">
        <f t="shared" si="4"/>
        <v>#REF!</v>
      </c>
      <c r="X33" s="689">
        <v>4255566.3500000006</v>
      </c>
      <c r="Y33" s="687" t="e">
        <f>#REF!</f>
        <v>#REF!</v>
      </c>
      <c r="Z33" s="694" t="e">
        <f t="shared" si="5"/>
        <v>#REF!</v>
      </c>
      <c r="AA33" s="687">
        <v>0</v>
      </c>
      <c r="AB33" s="687">
        <v>5038556.0999999996</v>
      </c>
      <c r="AC33" s="687" t="e">
        <f>#REF!</f>
        <v>#REF!</v>
      </c>
      <c r="AD33" s="687" t="e">
        <f t="shared" si="6"/>
        <v>#REF!</v>
      </c>
      <c r="AE33" s="694">
        <v>0</v>
      </c>
      <c r="AG33" s="687">
        <v>5777443.7399999993</v>
      </c>
      <c r="AH33" s="687" t="e">
        <f>#REF!</f>
        <v>#REF!</v>
      </c>
      <c r="AI33" s="761" t="e">
        <f t="shared" si="7"/>
        <v>#REF!</v>
      </c>
      <c r="AJ33" s="12"/>
      <c r="AK33" s="802">
        <v>6481199.29</v>
      </c>
      <c r="AL33" s="798" t="e">
        <f>#REF!</f>
        <v>#REF!</v>
      </c>
      <c r="AM33" s="797" t="e">
        <f t="shared" si="8"/>
        <v>#REF!</v>
      </c>
      <c r="AN33" s="798">
        <v>0</v>
      </c>
    </row>
    <row r="34" spans="1:40" ht="20.100000000000001" customHeight="1">
      <c r="A34" s="96">
        <v>33</v>
      </c>
      <c r="B34" s="101" t="s">
        <v>15</v>
      </c>
      <c r="C34" s="25" t="e">
        <f>#REF!</f>
        <v>#REF!</v>
      </c>
      <c r="D34" s="107">
        <v>485275.48000000004</v>
      </c>
      <c r="E34" s="93" t="e">
        <f t="shared" si="0"/>
        <v>#REF!</v>
      </c>
      <c r="F34" s="82" t="s">
        <v>147</v>
      </c>
      <c r="G34" s="545">
        <v>352020.68</v>
      </c>
      <c r="H34" s="110" t="e">
        <f>#REF!</f>
        <v>#REF!</v>
      </c>
      <c r="I34" s="553" t="e">
        <f t="shared" si="1"/>
        <v>#REF!</v>
      </c>
      <c r="J34" s="77">
        <v>3.9999999979045242E-2</v>
      </c>
      <c r="M34" s="558">
        <v>613452.63</v>
      </c>
      <c r="N34" s="557" t="e">
        <f>#REF!</f>
        <v>#REF!</v>
      </c>
      <c r="O34" s="558" t="e">
        <f t="shared" si="2"/>
        <v>#REF!</v>
      </c>
      <c r="P34" s="579">
        <v>3.9999999920837581E-2</v>
      </c>
      <c r="Q34" s="557">
        <v>911416.35</v>
      </c>
      <c r="R34" s="557" t="e">
        <f>#REF!</f>
        <v>#REF!</v>
      </c>
      <c r="S34" s="558" t="e">
        <f t="shared" si="3"/>
        <v>#REF!</v>
      </c>
      <c r="T34">
        <v>3.9999999920837581E-2</v>
      </c>
      <c r="U34" s="630">
        <v>1382667.55</v>
      </c>
      <c r="V34" s="633" t="e">
        <f>#REF!</f>
        <v>#REF!</v>
      </c>
      <c r="W34" s="683" t="e">
        <f t="shared" si="4"/>
        <v>#REF!</v>
      </c>
      <c r="X34" s="689">
        <v>2120877.59</v>
      </c>
      <c r="Y34" s="687" t="e">
        <f>#REF!</f>
        <v>#REF!</v>
      </c>
      <c r="Z34" s="694" t="e">
        <f t="shared" si="5"/>
        <v>#REF!</v>
      </c>
      <c r="AA34" s="687">
        <v>0</v>
      </c>
      <c r="AB34" s="687">
        <v>2946911.61</v>
      </c>
      <c r="AC34" s="687" t="e">
        <f>#REF!</f>
        <v>#REF!</v>
      </c>
      <c r="AD34" s="687" t="e">
        <f t="shared" si="6"/>
        <v>#REF!</v>
      </c>
      <c r="AE34" s="694">
        <v>0</v>
      </c>
      <c r="AG34" s="687">
        <v>3501906.4499999997</v>
      </c>
      <c r="AH34" s="687" t="e">
        <f>#REF!</f>
        <v>#REF!</v>
      </c>
      <c r="AI34" s="761" t="e">
        <f t="shared" si="7"/>
        <v>#REF!</v>
      </c>
      <c r="AJ34" s="12"/>
      <c r="AK34" s="802">
        <v>3975586.5500000003</v>
      </c>
      <c r="AL34" s="798" t="e">
        <f>#REF!</f>
        <v>#REF!</v>
      </c>
      <c r="AM34" s="797" t="e">
        <f t="shared" si="8"/>
        <v>#REF!</v>
      </c>
      <c r="AN34" s="798">
        <v>0</v>
      </c>
    </row>
    <row r="35" spans="1:40" ht="20.100000000000001" customHeight="1">
      <c r="A35" s="96">
        <v>34</v>
      </c>
      <c r="B35" s="101" t="s">
        <v>79</v>
      </c>
      <c r="C35" s="25" t="e">
        <f>#REF!</f>
        <v>#REF!</v>
      </c>
      <c r="D35" s="107">
        <v>273643.91000000003</v>
      </c>
      <c r="E35" s="93" t="e">
        <f t="shared" si="0"/>
        <v>#REF!</v>
      </c>
      <c r="F35" s="82" t="s">
        <v>148</v>
      </c>
      <c r="G35" s="545">
        <v>1734695.76</v>
      </c>
      <c r="H35" s="110" t="e">
        <f>#REF!</f>
        <v>#REF!</v>
      </c>
      <c r="I35" s="553" t="e">
        <f t="shared" si="1"/>
        <v>#REF!</v>
      </c>
      <c r="J35" s="77">
        <v>0</v>
      </c>
      <c r="M35" s="558">
        <v>2571655.64</v>
      </c>
      <c r="N35" s="557" t="e">
        <f>#REF!</f>
        <v>#REF!</v>
      </c>
      <c r="O35" s="558" t="e">
        <f t="shared" si="2"/>
        <v>#REF!</v>
      </c>
      <c r="P35" s="579">
        <v>0</v>
      </c>
      <c r="Q35" s="557">
        <v>3262283.71</v>
      </c>
      <c r="R35" s="557" t="e">
        <f>#REF!</f>
        <v>#REF!</v>
      </c>
      <c r="S35" s="558" t="e">
        <f t="shared" si="3"/>
        <v>#REF!</v>
      </c>
      <c r="T35">
        <v>0</v>
      </c>
      <c r="U35" s="630">
        <v>3904900.57</v>
      </c>
      <c r="V35" s="633" t="e">
        <f>#REF!</f>
        <v>#REF!</v>
      </c>
      <c r="W35" s="683" t="e">
        <f t="shared" si="4"/>
        <v>#REF!</v>
      </c>
      <c r="X35" s="689">
        <v>4539307.1100000003</v>
      </c>
      <c r="Y35" s="687" t="e">
        <f>#REF!</f>
        <v>#REF!</v>
      </c>
      <c r="Z35" s="694" t="e">
        <f t="shared" si="5"/>
        <v>#REF!</v>
      </c>
      <c r="AA35" s="687">
        <v>0</v>
      </c>
      <c r="AB35" s="687">
        <v>5180142.3</v>
      </c>
      <c r="AC35" s="687" t="e">
        <f>#REF!</f>
        <v>#REF!</v>
      </c>
      <c r="AD35" s="687" t="e">
        <f t="shared" si="6"/>
        <v>#REF!</v>
      </c>
      <c r="AE35" s="694">
        <v>0</v>
      </c>
      <c r="AG35" s="687">
        <v>5880113.7100000009</v>
      </c>
      <c r="AH35" s="687" t="e">
        <f>#REF!</f>
        <v>#REF!</v>
      </c>
      <c r="AI35" s="761" t="e">
        <f t="shared" si="7"/>
        <v>#REF!</v>
      </c>
      <c r="AJ35" s="12"/>
      <c r="AK35" s="802">
        <v>6573734.5500000007</v>
      </c>
      <c r="AL35" s="798" t="e">
        <f>#REF!</f>
        <v>#REF!</v>
      </c>
      <c r="AM35" s="797" t="e">
        <f t="shared" si="8"/>
        <v>#REF!</v>
      </c>
      <c r="AN35" s="798">
        <v>0</v>
      </c>
    </row>
    <row r="36" spans="1:40" ht="20.100000000000001" customHeight="1">
      <c r="A36" s="96">
        <v>35</v>
      </c>
      <c r="B36" s="101" t="s">
        <v>17</v>
      </c>
      <c r="C36" s="25" t="e">
        <f>#REF!</f>
        <v>#REF!</v>
      </c>
      <c r="D36" s="107">
        <v>275687.95</v>
      </c>
      <c r="E36" s="93" t="e">
        <f t="shared" si="0"/>
        <v>#REF!</v>
      </c>
      <c r="F36" s="82" t="s">
        <v>149</v>
      </c>
      <c r="G36" s="545">
        <v>4803675.91</v>
      </c>
      <c r="H36" s="110" t="e">
        <f>#REF!</f>
        <v>#REF!</v>
      </c>
      <c r="I36" s="555" t="e">
        <f t="shared" si="1"/>
        <v>#REF!</v>
      </c>
      <c r="J36" s="77">
        <v>2715142.93</v>
      </c>
      <c r="M36" s="558">
        <v>5380226.3099999996</v>
      </c>
      <c r="N36" s="557" t="e">
        <f>#REF!</f>
        <v>#REF!</v>
      </c>
      <c r="O36" s="558" t="e">
        <f t="shared" si="2"/>
        <v>#REF!</v>
      </c>
      <c r="P36" s="579">
        <v>0</v>
      </c>
      <c r="Q36" s="557">
        <v>6825157.7000000002</v>
      </c>
      <c r="R36" s="557" t="e">
        <f>#REF!</f>
        <v>#REF!</v>
      </c>
      <c r="S36" s="558" t="e">
        <f t="shared" si="3"/>
        <v>#REF!</v>
      </c>
      <c r="T36">
        <v>-0.60000000055879354</v>
      </c>
      <c r="U36" s="630">
        <v>7916572.3400000008</v>
      </c>
      <c r="V36" s="633" t="e">
        <f>#REF!</f>
        <v>#REF!</v>
      </c>
      <c r="W36" s="683" t="e">
        <f t="shared" si="4"/>
        <v>#REF!</v>
      </c>
      <c r="X36" s="689">
        <v>8474459.5999999996</v>
      </c>
      <c r="Y36" s="687" t="e">
        <f>#REF!</f>
        <v>#REF!</v>
      </c>
      <c r="Z36" s="694" t="e">
        <f t="shared" si="5"/>
        <v>#REF!</v>
      </c>
      <c r="AA36" s="687">
        <v>0</v>
      </c>
      <c r="AB36" s="687">
        <v>11038810.02</v>
      </c>
      <c r="AC36" s="687" t="e">
        <f>#REF!</f>
        <v>#REF!</v>
      </c>
      <c r="AD36" s="687" t="e">
        <f t="shared" si="6"/>
        <v>#REF!</v>
      </c>
      <c r="AE36" s="694">
        <v>0</v>
      </c>
      <c r="AG36" s="687">
        <v>11395231.439999999</v>
      </c>
      <c r="AH36" s="687" t="e">
        <f>#REF!</f>
        <v>#REF!</v>
      </c>
      <c r="AI36" s="761" t="e">
        <f t="shared" si="7"/>
        <v>#REF!</v>
      </c>
      <c r="AJ36" s="12"/>
      <c r="AK36" s="802">
        <v>12248300.079999998</v>
      </c>
      <c r="AL36" s="798" t="e">
        <f>#REF!</f>
        <v>#REF!</v>
      </c>
      <c r="AM36" s="797" t="e">
        <f t="shared" si="8"/>
        <v>#REF!</v>
      </c>
      <c r="AN36" s="798">
        <v>853068.63999999873</v>
      </c>
    </row>
    <row r="37" spans="1:40" ht="20.100000000000001" customHeight="1">
      <c r="A37" s="96">
        <v>36</v>
      </c>
      <c r="B37" s="101" t="s">
        <v>71</v>
      </c>
      <c r="C37" s="25" t="e">
        <f>#REF!</f>
        <v>#REF!</v>
      </c>
      <c r="D37" s="107">
        <v>531839.38</v>
      </c>
      <c r="E37" s="93" t="e">
        <f t="shared" si="0"/>
        <v>#REF!</v>
      </c>
      <c r="F37" s="82" t="s">
        <v>150</v>
      </c>
      <c r="G37" s="545">
        <v>1687570.13</v>
      </c>
      <c r="H37" s="110" t="e">
        <f>#REF!</f>
        <v>#REF!</v>
      </c>
      <c r="I37" s="553" t="e">
        <f t="shared" si="1"/>
        <v>#REF!</v>
      </c>
      <c r="J37" s="77">
        <v>0</v>
      </c>
      <c r="M37" s="558">
        <v>2036908.64</v>
      </c>
      <c r="N37" s="557" t="e">
        <f>#REF!</f>
        <v>#REF!</v>
      </c>
      <c r="O37" s="558" t="e">
        <f t="shared" si="2"/>
        <v>#REF!</v>
      </c>
      <c r="P37" s="579">
        <v>0</v>
      </c>
      <c r="Q37" s="557">
        <v>2281954.1500000004</v>
      </c>
      <c r="R37" s="557" t="e">
        <f>#REF!</f>
        <v>#REF!</v>
      </c>
      <c r="S37" s="558" t="e">
        <f t="shared" si="3"/>
        <v>#REF!</v>
      </c>
      <c r="T37">
        <v>0</v>
      </c>
      <c r="U37" s="630">
        <v>2983913.97</v>
      </c>
      <c r="V37" s="633" t="e">
        <f>#REF!</f>
        <v>#REF!</v>
      </c>
      <c r="W37" s="683" t="e">
        <f t="shared" si="4"/>
        <v>#REF!</v>
      </c>
      <c r="X37" s="689">
        <v>3725122.81</v>
      </c>
      <c r="Y37" s="687" t="e">
        <f>#REF!</f>
        <v>#REF!</v>
      </c>
      <c r="Z37" s="694" t="e">
        <f t="shared" si="5"/>
        <v>#REF!</v>
      </c>
      <c r="AA37" s="687">
        <v>0</v>
      </c>
      <c r="AB37" s="687">
        <v>4465944.1399999997</v>
      </c>
      <c r="AC37" s="687" t="e">
        <f>#REF!</f>
        <v>#REF!</v>
      </c>
      <c r="AD37" s="687" t="e">
        <f t="shared" si="6"/>
        <v>#REF!</v>
      </c>
      <c r="AE37" s="694">
        <v>0</v>
      </c>
      <c r="AG37" s="687">
        <v>5726641.120000001</v>
      </c>
      <c r="AH37" s="687" t="e">
        <f>#REF!</f>
        <v>#REF!</v>
      </c>
      <c r="AI37" s="761" t="e">
        <f t="shared" si="7"/>
        <v>#REF!</v>
      </c>
      <c r="AJ37" s="12"/>
      <c r="AK37" s="802">
        <v>6285146.4100000011</v>
      </c>
      <c r="AL37" s="798" t="e">
        <f>#REF!</f>
        <v>#REF!</v>
      </c>
      <c r="AM37" s="797" t="e">
        <f t="shared" si="8"/>
        <v>#REF!</v>
      </c>
      <c r="AN37" s="798">
        <v>558505.2900000019</v>
      </c>
    </row>
    <row r="38" spans="1:40" ht="20.100000000000001" customHeight="1">
      <c r="A38" s="96">
        <v>37</v>
      </c>
      <c r="B38" s="101" t="s">
        <v>14</v>
      </c>
      <c r="C38" s="25" t="e">
        <f>#REF!</f>
        <v>#REF!</v>
      </c>
      <c r="D38" s="107">
        <v>711242.04</v>
      </c>
      <c r="E38" s="93" t="e">
        <f t="shared" si="0"/>
        <v>#REF!</v>
      </c>
      <c r="F38" s="82" t="s">
        <v>151</v>
      </c>
      <c r="G38" s="545">
        <v>2687802.8500000006</v>
      </c>
      <c r="H38" s="110" t="e">
        <f>#REF!</f>
        <v>#REF!</v>
      </c>
      <c r="I38" s="553" t="e">
        <f t="shared" si="1"/>
        <v>#REF!</v>
      </c>
      <c r="J38" s="77">
        <v>0.69000000040978193</v>
      </c>
      <c r="M38" s="558">
        <v>3625966.67</v>
      </c>
      <c r="N38" s="557" t="e">
        <f>#REF!</f>
        <v>#REF!</v>
      </c>
      <c r="O38" s="558" t="e">
        <f t="shared" si="2"/>
        <v>#REF!</v>
      </c>
      <c r="P38" s="579">
        <v>0.68999999994412065</v>
      </c>
      <c r="Q38" s="557">
        <v>5576589.0800000001</v>
      </c>
      <c r="R38" s="557" t="e">
        <f>#REF!</f>
        <v>#REF!</v>
      </c>
      <c r="S38" s="558" t="e">
        <f t="shared" si="3"/>
        <v>#REF!</v>
      </c>
      <c r="T38">
        <v>9.9999997764825821E-3</v>
      </c>
      <c r="U38" s="630">
        <v>6959628.1299999999</v>
      </c>
      <c r="V38" s="633" t="e">
        <f>#REF!</f>
        <v>#REF!</v>
      </c>
      <c r="W38" s="684" t="e">
        <f t="shared" si="4"/>
        <v>#REF!</v>
      </c>
      <c r="X38" s="689">
        <v>8040441.7599999998</v>
      </c>
      <c r="Y38" s="687" t="e">
        <f>#REF!</f>
        <v>#REF!</v>
      </c>
      <c r="Z38" s="694" t="e">
        <f t="shared" si="5"/>
        <v>#REF!</v>
      </c>
      <c r="AA38" s="687">
        <v>0</v>
      </c>
      <c r="AB38" s="687">
        <v>8619732.9299999997</v>
      </c>
      <c r="AC38" s="687" t="e">
        <f>#REF!</f>
        <v>#REF!</v>
      </c>
      <c r="AD38" s="687" t="e">
        <f t="shared" si="6"/>
        <v>#REF!</v>
      </c>
      <c r="AE38" s="694">
        <v>0</v>
      </c>
      <c r="AG38" s="687">
        <v>9672248.7699999996</v>
      </c>
      <c r="AH38" s="687" t="e">
        <f>#REF!</f>
        <v>#REF!</v>
      </c>
      <c r="AI38" s="761" t="e">
        <f t="shared" si="7"/>
        <v>#REF!</v>
      </c>
      <c r="AJ38" s="12"/>
      <c r="AK38" s="802">
        <v>10205751.619999999</v>
      </c>
      <c r="AL38" s="798" t="e">
        <f>#REF!</f>
        <v>#REF!</v>
      </c>
      <c r="AM38" s="797" t="e">
        <f t="shared" si="8"/>
        <v>#REF!</v>
      </c>
      <c r="AN38" s="798">
        <v>0</v>
      </c>
    </row>
    <row r="39" spans="1:40" ht="20.100000000000001" customHeight="1">
      <c r="A39" s="96">
        <v>38</v>
      </c>
      <c r="B39" s="101" t="s">
        <v>18</v>
      </c>
      <c r="C39" s="25" t="e">
        <f>#REF!</f>
        <v>#REF!</v>
      </c>
      <c r="D39" s="107">
        <v>71753.88</v>
      </c>
      <c r="E39" s="93" t="e">
        <f t="shared" si="0"/>
        <v>#REF!</v>
      </c>
      <c r="F39" s="82" t="s">
        <v>152</v>
      </c>
      <c r="G39" s="545">
        <v>389061.52</v>
      </c>
      <c r="H39" s="110" t="e">
        <f>#REF!</f>
        <v>#REF!</v>
      </c>
      <c r="I39" s="554" t="e">
        <f t="shared" si="1"/>
        <v>#REF!</v>
      </c>
      <c r="J39" s="77">
        <v>-424985.39999999991</v>
      </c>
      <c r="K39" t="s">
        <v>440</v>
      </c>
      <c r="M39" s="559">
        <v>920365.44</v>
      </c>
      <c r="N39" s="560" t="e">
        <f>#REF!</f>
        <v>#REF!</v>
      </c>
      <c r="O39" s="559" t="e">
        <f t="shared" si="2"/>
        <v>#REF!</v>
      </c>
      <c r="P39" s="582">
        <v>98922.389999999898</v>
      </c>
      <c r="Q39" s="557">
        <v>1589575.1</v>
      </c>
      <c r="R39" s="557" t="e">
        <f>#REF!</f>
        <v>#REF!</v>
      </c>
      <c r="S39" s="558" t="e">
        <f t="shared" si="3"/>
        <v>#REF!</v>
      </c>
      <c r="T39">
        <v>-30</v>
      </c>
      <c r="U39" s="630">
        <v>2507169.5399999996</v>
      </c>
      <c r="V39" s="633" t="e">
        <f>#REF!</f>
        <v>#REF!</v>
      </c>
      <c r="W39" s="683" t="e">
        <f t="shared" si="4"/>
        <v>#REF!</v>
      </c>
      <c r="X39" s="689">
        <v>3326114.48</v>
      </c>
      <c r="Y39" s="687" t="e">
        <f>#REF!</f>
        <v>#REF!</v>
      </c>
      <c r="Z39" s="694" t="e">
        <f t="shared" si="5"/>
        <v>#REF!</v>
      </c>
      <c r="AA39" s="687">
        <v>0</v>
      </c>
      <c r="AB39" s="687">
        <v>4228933.1100000003</v>
      </c>
      <c r="AC39" s="687" t="e">
        <f>#REF!</f>
        <v>#REF!</v>
      </c>
      <c r="AD39" s="687" t="e">
        <f t="shared" si="6"/>
        <v>#REF!</v>
      </c>
      <c r="AE39" s="694">
        <v>0</v>
      </c>
      <c r="AG39" s="687">
        <v>6197815.2500000009</v>
      </c>
      <c r="AH39" s="687" t="e">
        <f>#REF!</f>
        <v>#REF!</v>
      </c>
      <c r="AI39" s="761" t="e">
        <f t="shared" si="7"/>
        <v>#REF!</v>
      </c>
      <c r="AJ39" s="12"/>
      <c r="AK39" s="802">
        <v>7393579.7800000003</v>
      </c>
      <c r="AL39" s="798" t="e">
        <f>#REF!</f>
        <v>#REF!</v>
      </c>
      <c r="AM39" s="797" t="e">
        <f t="shared" si="8"/>
        <v>#REF!</v>
      </c>
      <c r="AN39" s="798">
        <v>0</v>
      </c>
    </row>
    <row r="40" spans="1:40" ht="20.100000000000001" customHeight="1">
      <c r="A40" s="96">
        <v>40</v>
      </c>
      <c r="B40" s="101" t="s">
        <v>20</v>
      </c>
      <c r="C40" s="25" t="e">
        <f>#REF!</f>
        <v>#REF!</v>
      </c>
      <c r="D40" s="107">
        <v>528250.05000000005</v>
      </c>
      <c r="E40" s="93" t="e">
        <f t="shared" si="0"/>
        <v>#REF!</v>
      </c>
      <c r="F40" s="82" t="s">
        <v>153</v>
      </c>
      <c r="G40" s="545">
        <v>1532014.72</v>
      </c>
      <c r="H40" s="110" t="e">
        <f>#REF!</f>
        <v>#REF!</v>
      </c>
      <c r="I40" s="553" t="e">
        <f t="shared" si="1"/>
        <v>#REF!</v>
      </c>
      <c r="J40" s="77">
        <v>0</v>
      </c>
      <c r="M40" s="558">
        <v>2201244.5699999998</v>
      </c>
      <c r="N40" s="557" t="e">
        <f>#REF!</f>
        <v>#REF!</v>
      </c>
      <c r="O40" s="558" t="e">
        <f t="shared" si="2"/>
        <v>#REF!</v>
      </c>
      <c r="P40" s="579">
        <v>0</v>
      </c>
      <c r="Q40" s="557">
        <v>2917055.33</v>
      </c>
      <c r="R40" s="557" t="e">
        <f>#REF!</f>
        <v>#REF!</v>
      </c>
      <c r="S40" s="558" t="e">
        <f t="shared" si="3"/>
        <v>#REF!</v>
      </c>
      <c r="T40">
        <v>0.59999999962747097</v>
      </c>
      <c r="U40" s="630">
        <v>3561929.09</v>
      </c>
      <c r="V40" s="633" t="e">
        <f>#REF!</f>
        <v>#REF!</v>
      </c>
      <c r="W40" s="683" t="e">
        <f t="shared" si="4"/>
        <v>#REF!</v>
      </c>
      <c r="X40" s="689">
        <v>4196420.3</v>
      </c>
      <c r="Y40" s="687" t="e">
        <f>#REF!</f>
        <v>#REF!</v>
      </c>
      <c r="Z40" s="694" t="e">
        <f t="shared" si="5"/>
        <v>#REF!</v>
      </c>
      <c r="AA40" s="687">
        <v>0</v>
      </c>
      <c r="AB40" s="692">
        <v>4753266.62</v>
      </c>
      <c r="AC40" s="692" t="e">
        <f>#REF!</f>
        <v>#REF!</v>
      </c>
      <c r="AD40" s="692" t="e">
        <f t="shared" si="6"/>
        <v>#REF!</v>
      </c>
      <c r="AE40" s="695">
        <v>-51062.479999999516</v>
      </c>
      <c r="AF40" s="755" t="s">
        <v>440</v>
      </c>
      <c r="AG40" s="687">
        <v>5415740.2899999991</v>
      </c>
      <c r="AH40" s="687" t="e">
        <f>#REF!</f>
        <v>#REF!</v>
      </c>
      <c r="AI40" s="761" t="e">
        <f t="shared" si="7"/>
        <v>#REF!</v>
      </c>
      <c r="AJ40" s="12"/>
      <c r="AK40" s="802">
        <v>6712232.8799999999</v>
      </c>
      <c r="AL40" s="798" t="e">
        <f>#REF!</f>
        <v>#REF!</v>
      </c>
      <c r="AM40" s="797" t="e">
        <f t="shared" si="8"/>
        <v>#REF!</v>
      </c>
      <c r="AN40" s="798">
        <v>1296492.5899999999</v>
      </c>
    </row>
    <row r="41" spans="1:40" ht="20.100000000000001" customHeight="1">
      <c r="A41" s="96">
        <v>41</v>
      </c>
      <c r="B41" s="101" t="s">
        <v>13</v>
      </c>
      <c r="C41" s="25" t="e">
        <f>#REF!</f>
        <v>#REF!</v>
      </c>
      <c r="D41" s="107">
        <v>447288.25</v>
      </c>
      <c r="E41" s="93" t="e">
        <f t="shared" si="0"/>
        <v>#REF!</v>
      </c>
      <c r="F41" s="82" t="s">
        <v>154</v>
      </c>
      <c r="G41" s="545">
        <v>867340.54999999993</v>
      </c>
      <c r="H41" s="110" t="e">
        <f>#REF!</f>
        <v>#REF!</v>
      </c>
      <c r="I41" s="553" t="e">
        <f t="shared" si="1"/>
        <v>#REF!</v>
      </c>
      <c r="J41" s="77"/>
      <c r="M41" s="558">
        <v>1539464.9</v>
      </c>
      <c r="N41" s="557" t="e">
        <f>#REF!</f>
        <v>#REF!</v>
      </c>
      <c r="O41" s="558" t="e">
        <f t="shared" si="2"/>
        <v>#REF!</v>
      </c>
      <c r="P41" s="579">
        <v>-1479.8800000001211</v>
      </c>
      <c r="Q41" s="557">
        <v>2056921.94</v>
      </c>
      <c r="R41" s="557" t="e">
        <f>#REF!</f>
        <v>#REF!</v>
      </c>
      <c r="S41" s="558" t="e">
        <f t="shared" si="3"/>
        <v>#REF!</v>
      </c>
      <c r="T41">
        <v>0</v>
      </c>
      <c r="U41" s="630">
        <v>2109195.35</v>
      </c>
      <c r="V41" s="633" t="e">
        <f>#REF!</f>
        <v>#REF!</v>
      </c>
      <c r="W41" s="683" t="e">
        <f t="shared" si="4"/>
        <v>#REF!</v>
      </c>
      <c r="X41" s="689">
        <v>3669426.9</v>
      </c>
      <c r="Y41" s="687" t="e">
        <f>#REF!</f>
        <v>#REF!</v>
      </c>
      <c r="Z41" s="694" t="e">
        <f t="shared" si="5"/>
        <v>#REF!</v>
      </c>
      <c r="AA41" s="687">
        <v>0</v>
      </c>
      <c r="AB41" s="687">
        <v>3733331.87</v>
      </c>
      <c r="AC41" s="687" t="e">
        <f>#REF!</f>
        <v>#REF!</v>
      </c>
      <c r="AD41" s="687" t="e">
        <f t="shared" si="6"/>
        <v>#REF!</v>
      </c>
      <c r="AE41" s="695">
        <v>-1864.9400000004098</v>
      </c>
      <c r="AG41" s="687">
        <v>3915266.9200000004</v>
      </c>
      <c r="AH41" s="687" t="e">
        <f>#REF!</f>
        <v>#REF!</v>
      </c>
      <c r="AI41" s="761" t="e">
        <f t="shared" si="7"/>
        <v>#REF!</v>
      </c>
      <c r="AJ41" s="12"/>
      <c r="AK41" s="802">
        <v>4809304.4400000004</v>
      </c>
      <c r="AL41" s="798" t="e">
        <f>#REF!</f>
        <v>#REF!</v>
      </c>
      <c r="AM41" s="797" t="e">
        <f t="shared" si="8"/>
        <v>#REF!</v>
      </c>
      <c r="AN41" s="798">
        <v>894037.52</v>
      </c>
    </row>
    <row r="42" spans="1:40" ht="20.100000000000001" customHeight="1">
      <c r="A42" s="96">
        <v>42</v>
      </c>
      <c r="B42" s="102" t="s">
        <v>10</v>
      </c>
      <c r="C42" s="25" t="e">
        <f>#REF!</f>
        <v>#REF!</v>
      </c>
      <c r="D42" s="107">
        <v>0</v>
      </c>
      <c r="E42" s="93" t="e">
        <f t="shared" si="0"/>
        <v>#REF!</v>
      </c>
      <c r="F42" s="82" t="s">
        <v>155</v>
      </c>
      <c r="G42" s="545">
        <v>1239230.6199999999</v>
      </c>
      <c r="H42" s="110" t="e">
        <f>#REF!</f>
        <v>#REF!</v>
      </c>
      <c r="I42" s="553" t="e">
        <f t="shared" si="1"/>
        <v>#REF!</v>
      </c>
      <c r="J42" s="77">
        <v>-1991</v>
      </c>
      <c r="M42" s="559">
        <v>1554112.07</v>
      </c>
      <c r="N42" s="560" t="e">
        <f>#REF!</f>
        <v>#REF!</v>
      </c>
      <c r="O42" s="559" t="e">
        <f t="shared" si="2"/>
        <v>#REF!</v>
      </c>
      <c r="P42" s="582">
        <v>-460917.90999999992</v>
      </c>
      <c r="Q42" s="560">
        <v>2314180.1599999992</v>
      </c>
      <c r="R42" s="560" t="e">
        <f>#REF!</f>
        <v>#REF!</v>
      </c>
      <c r="S42" s="559" t="e">
        <f t="shared" si="3"/>
        <v>#REF!</v>
      </c>
      <c r="T42">
        <v>300864.78999999934</v>
      </c>
      <c r="U42" s="630">
        <v>3643992.8700000006</v>
      </c>
      <c r="V42" s="633" t="e">
        <f>#REF!</f>
        <v>#REF!</v>
      </c>
      <c r="W42" s="683" t="e">
        <f t="shared" si="4"/>
        <v>#REF!</v>
      </c>
      <c r="X42" s="689">
        <v>4867472.0600000005</v>
      </c>
      <c r="Y42" s="687" t="e">
        <f>#REF!</f>
        <v>#REF!</v>
      </c>
      <c r="Z42" s="694" t="e">
        <f t="shared" si="5"/>
        <v>#REF!</v>
      </c>
      <c r="AA42" s="687">
        <v>0</v>
      </c>
      <c r="AB42" s="692">
        <v>6152842.4199999999</v>
      </c>
      <c r="AC42" s="692" t="e">
        <f>#REF!</f>
        <v>#REF!</v>
      </c>
      <c r="AD42" s="692" t="e">
        <f t="shared" si="6"/>
        <v>#REF!</v>
      </c>
      <c r="AE42" s="695">
        <v>-9175.0399999991059</v>
      </c>
      <c r="AF42" s="755" t="s">
        <v>440</v>
      </c>
      <c r="AG42" s="687">
        <v>7942111.6900000013</v>
      </c>
      <c r="AH42" s="687" t="e">
        <f>#REF!</f>
        <v>#REF!</v>
      </c>
      <c r="AI42" s="761" t="e">
        <f t="shared" si="7"/>
        <v>#REF!</v>
      </c>
      <c r="AJ42" s="12"/>
      <c r="AK42" s="802">
        <v>9163435.1199999992</v>
      </c>
      <c r="AL42" s="798" t="e">
        <f>#REF!</f>
        <v>#REF!</v>
      </c>
      <c r="AM42" s="797" t="e">
        <f t="shared" si="8"/>
        <v>#REF!</v>
      </c>
      <c r="AN42" s="798">
        <v>0</v>
      </c>
    </row>
    <row r="43" spans="1:40" s="637" customFormat="1" ht="20.100000000000001" customHeight="1">
      <c r="B43" s="638" t="s">
        <v>70</v>
      </c>
      <c r="C43" s="639" t="e">
        <f>SUM(C3:C42)</f>
        <v>#REF!</v>
      </c>
      <c r="D43" s="639">
        <f>SUM(D3:D42)</f>
        <v>23266230.700000003</v>
      </c>
      <c r="E43" s="639" t="e">
        <f>SUM(E3:E42)</f>
        <v>#REF!</v>
      </c>
      <c r="F43" s="638" t="s">
        <v>47</v>
      </c>
      <c r="G43" s="639">
        <f>SUM(G3:G42)</f>
        <v>59919140.520000011</v>
      </c>
      <c r="H43" s="639" t="e">
        <f>SUM(H3:H42)</f>
        <v>#REF!</v>
      </c>
      <c r="I43" s="640" t="e">
        <f>H43-G43</f>
        <v>#REF!</v>
      </c>
      <c r="J43" s="638"/>
      <c r="M43" s="639">
        <f>SUM(M3:M42)</f>
        <v>93664117.109999985</v>
      </c>
      <c r="N43" s="639" t="e">
        <f>SUM(N3:N42)</f>
        <v>#REF!</v>
      </c>
      <c r="O43" s="640" t="e">
        <f>SUM(O3:O42)</f>
        <v>#REF!</v>
      </c>
      <c r="P43" s="641"/>
      <c r="Q43" s="639">
        <f>SUM(Q3:Q42)</f>
        <v>129514885.05999996</v>
      </c>
      <c r="R43" s="639" t="e">
        <f>SUM(R3:R42)</f>
        <v>#REF!</v>
      </c>
      <c r="S43" s="640" t="e">
        <f>SUM(S3:S42)</f>
        <v>#REF!</v>
      </c>
      <c r="U43" s="642">
        <f t="shared" ref="U43:AH43" si="9">SUM(U3:U42)</f>
        <v>169145926.29000002</v>
      </c>
      <c r="V43" s="642" t="e">
        <f t="shared" si="9"/>
        <v>#REF!</v>
      </c>
      <c r="W43" s="642" t="e">
        <f t="shared" si="9"/>
        <v>#REF!</v>
      </c>
      <c r="X43" s="745">
        <f t="shared" si="9"/>
        <v>205898278.25000003</v>
      </c>
      <c r="Y43" s="745" t="e">
        <f t="shared" si="9"/>
        <v>#REF!</v>
      </c>
      <c r="Z43" s="745" t="e">
        <f t="shared" si="9"/>
        <v>#REF!</v>
      </c>
      <c r="AA43" s="745">
        <f t="shared" si="9"/>
        <v>91452.089999999851</v>
      </c>
      <c r="AB43" s="745">
        <f t="shared" si="9"/>
        <v>249781998.44000006</v>
      </c>
      <c r="AC43" s="745" t="e">
        <f t="shared" si="9"/>
        <v>#REF!</v>
      </c>
      <c r="AD43" s="745" t="e">
        <f t="shared" si="9"/>
        <v>#REF!</v>
      </c>
      <c r="AE43" s="745">
        <f t="shared" si="9"/>
        <v>-108796.2574999989</v>
      </c>
      <c r="AF43" s="757">
        <f t="shared" si="9"/>
        <v>0</v>
      </c>
      <c r="AG43" s="765">
        <f t="shared" si="9"/>
        <v>292684480.32000011</v>
      </c>
      <c r="AH43" s="759" t="e">
        <f t="shared" si="9"/>
        <v>#REF!</v>
      </c>
      <c r="AI43" s="763" t="e">
        <f t="shared" si="7"/>
        <v>#REF!</v>
      </c>
      <c r="AJ43" s="638"/>
      <c r="AK43" s="802">
        <f>SUM(AK3:AK42)</f>
        <v>333263913.42999995</v>
      </c>
      <c r="AL43" s="802" t="e">
        <f>SUM(AL3:AL42)</f>
        <v>#REF!</v>
      </c>
      <c r="AM43" s="802" t="e">
        <f>SUM(AM3:AM42)</f>
        <v>#REF!</v>
      </c>
      <c r="AN43" s="804">
        <v>9786483.2225000001</v>
      </c>
    </row>
    <row r="44" spans="1:40" ht="20.100000000000001" customHeight="1">
      <c r="H44" s="103"/>
    </row>
    <row r="45" spans="1:40" ht="20.100000000000001" customHeight="1">
      <c r="H45" s="103"/>
    </row>
    <row r="47" spans="1:40" s="11" customFormat="1" ht="20.100000000000001" customHeight="1">
      <c r="A47" s="96"/>
      <c r="B47" s="83" t="s">
        <v>24</v>
      </c>
      <c r="C47" s="103"/>
      <c r="D47" s="103"/>
      <c r="E47" s="103"/>
      <c r="F47" s="92"/>
      <c r="G47" s="546"/>
      <c r="H47" s="108"/>
      <c r="I47" s="556"/>
      <c r="J47" s="92"/>
      <c r="O47" s="563"/>
      <c r="Q47" s="577"/>
      <c r="S47" s="586"/>
      <c r="U47" s="92"/>
      <c r="V47" s="92"/>
      <c r="W47" s="636"/>
      <c r="X47" s="688"/>
      <c r="Y47" s="688"/>
      <c r="Z47" s="696"/>
      <c r="AA47" s="742"/>
      <c r="AB47" s="744"/>
      <c r="AC47" s="744"/>
      <c r="AD47" s="744"/>
      <c r="AE47" s="744"/>
      <c r="AF47" s="756"/>
      <c r="AG47" s="758"/>
      <c r="AH47" s="744"/>
      <c r="AI47" s="563"/>
      <c r="AK47" s="794"/>
      <c r="AL47" s="796"/>
      <c r="AM47" s="796"/>
      <c r="AN47" s="806"/>
    </row>
    <row r="48" spans="1:40" ht="20.100000000000001" customHeight="1">
      <c r="B48" s="83" t="s">
        <v>25</v>
      </c>
    </row>
    <row r="49" spans="2:2" ht="20.100000000000001" customHeight="1">
      <c r="B49" s="83" t="s">
        <v>10</v>
      </c>
    </row>
    <row r="50" spans="2:2" ht="20.100000000000001" customHeight="1">
      <c r="B50" s="83" t="s">
        <v>11</v>
      </c>
    </row>
    <row r="51" spans="2:2" ht="20.100000000000001" customHeight="1">
      <c r="B51" s="83" t="s">
        <v>12</v>
      </c>
    </row>
    <row r="52" spans="2:2" ht="20.100000000000001" customHeight="1">
      <c r="B52" s="83" t="s">
        <v>26</v>
      </c>
    </row>
    <row r="53" spans="2:2" ht="20.100000000000001" customHeight="1">
      <c r="B53" s="83" t="s">
        <v>29</v>
      </c>
    </row>
    <row r="54" spans="2:2" ht="20.100000000000001" customHeight="1">
      <c r="B54" s="83" t="s">
        <v>31</v>
      </c>
    </row>
    <row r="55" spans="2:2" ht="20.100000000000001" customHeight="1">
      <c r="B55" s="83" t="s">
        <v>33</v>
      </c>
    </row>
    <row r="56" spans="2:2" ht="20.100000000000001" customHeight="1">
      <c r="B56" s="83" t="s">
        <v>34</v>
      </c>
    </row>
    <row r="57" spans="2:2" ht="20.100000000000001" customHeight="1">
      <c r="B57" s="83" t="s">
        <v>17</v>
      </c>
    </row>
    <row r="58" spans="2:2" ht="20.100000000000001" customHeight="1">
      <c r="B58" s="83" t="s">
        <v>37</v>
      </c>
    </row>
    <row r="59" spans="2:2" ht="20.100000000000001" customHeight="1">
      <c r="B59" s="83" t="s">
        <v>62</v>
      </c>
    </row>
    <row r="60" spans="2:2" ht="20.100000000000001" customHeight="1">
      <c r="B60" s="83" t="s">
        <v>38</v>
      </c>
    </row>
    <row r="61" spans="2:2" ht="20.100000000000001" customHeight="1">
      <c r="B61" s="83" t="s">
        <v>36</v>
      </c>
    </row>
    <row r="62" spans="2:2" ht="20.100000000000001" customHeight="1">
      <c r="B62" s="83" t="s">
        <v>39</v>
      </c>
    </row>
    <row r="63" spans="2:2" ht="20.100000000000001" customHeight="1">
      <c r="B63" s="83" t="s">
        <v>41</v>
      </c>
    </row>
    <row r="64" spans="2:2" ht="20.100000000000001" customHeight="1">
      <c r="B64" s="83" t="s">
        <v>42</v>
      </c>
    </row>
    <row r="65" spans="2:2" ht="20.100000000000001" customHeight="1">
      <c r="B65" s="83" t="s">
        <v>44</v>
      </c>
    </row>
    <row r="66" spans="2:2" ht="20.100000000000001" customHeight="1">
      <c r="B66" s="102"/>
    </row>
  </sheetData>
  <sheetProtection selectLockedCells="1" selectUnlockedCells="1"/>
  <mergeCells count="8">
    <mergeCell ref="AK1:AN1"/>
    <mergeCell ref="AG1:AJ1"/>
    <mergeCell ref="C1:E1"/>
    <mergeCell ref="G1:I1"/>
    <mergeCell ref="M1:O1"/>
    <mergeCell ref="U1:W1"/>
    <mergeCell ref="X1:Z1"/>
    <mergeCell ref="AB1:AE1"/>
  </mergeCells>
  <phoneticPr fontId="5" type="noConversion"/>
  <pageMargins left="0.74791666666666667" right="0.74791666666666667" top="0.98402777777777772" bottom="0.98402777777777772" header="0.51180555555555551" footer="0.51180555555555551"/>
  <pageSetup paperSize="9" scale="79" firstPageNumber="0" orientation="portrait" r:id="rId1"/>
  <headerFooter alignWithMargins="0"/>
  <rowBreaks count="1" manualBreakCount="1">
    <brk id="4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AL73"/>
  <sheetViews>
    <sheetView topLeftCell="M1" workbookViewId="0">
      <selection activeCell="AP17" sqref="AP17"/>
    </sheetView>
  </sheetViews>
  <sheetFormatPr defaultRowHeight="12.75"/>
  <cols>
    <col min="1" max="1" width="29.28515625" customWidth="1"/>
    <col min="2" max="2" width="12.42578125" hidden="1" customWidth="1"/>
    <col min="3" max="3" width="12.28515625" hidden="1" customWidth="1"/>
    <col min="4" max="4" width="12.5703125" hidden="1" customWidth="1"/>
    <col min="5" max="5" width="12.5703125" customWidth="1"/>
    <col min="6" max="6" width="12.28515625" hidden="1" customWidth="1"/>
    <col min="7" max="9" width="11" hidden="1" customWidth="1"/>
    <col min="10" max="10" width="12.5703125" style="6" customWidth="1"/>
    <col min="11" max="11" width="12.42578125" style="6" customWidth="1"/>
    <col min="12" max="12" width="13.5703125" style="6" customWidth="1"/>
    <col min="13" max="13" width="16.42578125" style="6" customWidth="1"/>
    <col min="14" max="14" width="13.140625" style="6" customWidth="1"/>
    <col min="15" max="15" width="11" style="6" customWidth="1"/>
    <col min="16" max="23" width="11" hidden="1" customWidth="1"/>
    <col min="24" max="24" width="2.5703125" customWidth="1"/>
    <col min="25" max="27" width="11" style="6" customWidth="1"/>
    <col min="28" max="29" width="13.28515625" style="6" customWidth="1"/>
    <col min="30" max="30" width="13.7109375" style="6" customWidth="1"/>
    <col min="31" max="31" width="14.42578125" style="6" customWidth="1"/>
    <col min="32" max="32" width="15.5703125" style="6" customWidth="1"/>
    <col min="33" max="33" width="12.42578125" style="6" customWidth="1"/>
    <col min="34" max="35" width="11" style="6" customWidth="1"/>
    <col min="36" max="38" width="11" customWidth="1"/>
  </cols>
  <sheetData>
    <row r="1" spans="1:38" ht="15.75">
      <c r="A1" s="882" t="s">
        <v>359</v>
      </c>
      <c r="B1" s="882" t="s">
        <v>360</v>
      </c>
      <c r="C1" s="882" t="s">
        <v>361</v>
      </c>
      <c r="D1" s="882" t="s">
        <v>362</v>
      </c>
      <c r="E1" s="882" t="s">
        <v>363</v>
      </c>
      <c r="F1" s="882" t="s">
        <v>361</v>
      </c>
      <c r="G1" s="885" t="s">
        <v>48</v>
      </c>
      <c r="H1" s="885"/>
      <c r="I1" s="885"/>
      <c r="J1" s="885"/>
      <c r="K1" s="885"/>
      <c r="L1" s="885"/>
      <c r="M1" s="885"/>
      <c r="N1" s="885"/>
      <c r="O1" s="885"/>
      <c r="P1" s="885"/>
      <c r="Q1" s="885"/>
      <c r="R1" s="885"/>
      <c r="S1" s="886" t="s">
        <v>49</v>
      </c>
      <c r="T1" s="886"/>
      <c r="U1" s="886"/>
      <c r="V1" s="886"/>
      <c r="W1" s="886"/>
      <c r="X1" s="886"/>
      <c r="Y1" s="886"/>
      <c r="Z1" s="886"/>
      <c r="AA1" s="886"/>
      <c r="AB1" s="886"/>
      <c r="AC1" s="886"/>
      <c r="AD1" s="886"/>
      <c r="AE1" s="886"/>
      <c r="AF1" s="886"/>
      <c r="AG1" s="886"/>
      <c r="AH1" s="886"/>
      <c r="AI1" s="886"/>
      <c r="AJ1" s="886"/>
      <c r="AK1" s="886"/>
      <c r="AL1" s="886"/>
    </row>
    <row r="2" spans="1:38">
      <c r="A2" s="883"/>
      <c r="B2" s="883"/>
      <c r="C2" s="883"/>
      <c r="D2" s="883"/>
      <c r="E2" s="883"/>
      <c r="F2" s="883"/>
      <c r="G2" s="887" t="s">
        <v>364</v>
      </c>
      <c r="H2" s="888"/>
      <c r="I2" s="889"/>
      <c r="J2" s="887" t="s">
        <v>365</v>
      </c>
      <c r="K2" s="888"/>
      <c r="L2" s="888"/>
      <c r="M2" s="888"/>
      <c r="N2" s="889"/>
      <c r="O2" s="513"/>
      <c r="P2" s="887" t="s">
        <v>366</v>
      </c>
      <c r="Q2" s="888"/>
      <c r="R2" s="889"/>
      <c r="S2" s="887" t="s">
        <v>367</v>
      </c>
      <c r="T2" s="888"/>
      <c r="U2" s="889"/>
      <c r="V2" s="888" t="s">
        <v>368</v>
      </c>
      <c r="W2" s="888"/>
      <c r="X2" s="889"/>
      <c r="Y2" s="513"/>
      <c r="Z2" s="513"/>
      <c r="AA2" s="890" t="s">
        <v>369</v>
      </c>
      <c r="AB2" s="891"/>
      <c r="AC2" s="891"/>
      <c r="AD2" s="891"/>
      <c r="AE2" s="891"/>
      <c r="AF2" s="892"/>
      <c r="AG2" s="513"/>
      <c r="AH2" s="513"/>
      <c r="AI2" s="513"/>
      <c r="AJ2" s="887" t="s">
        <v>370</v>
      </c>
      <c r="AK2" s="888"/>
      <c r="AL2" s="889"/>
    </row>
    <row r="3" spans="1:38" ht="36">
      <c r="A3" s="884"/>
      <c r="B3" s="884"/>
      <c r="C3" s="884"/>
      <c r="D3" s="884"/>
      <c r="E3" s="884"/>
      <c r="F3" s="884"/>
      <c r="G3" s="514" t="s">
        <v>371</v>
      </c>
      <c r="H3" s="514" t="s">
        <v>372</v>
      </c>
      <c r="I3" s="514" t="s">
        <v>47</v>
      </c>
      <c r="J3" s="527" t="s">
        <v>405</v>
      </c>
      <c r="K3" s="527" t="s">
        <v>406</v>
      </c>
      <c r="L3" s="515" t="s">
        <v>373</v>
      </c>
      <c r="M3" s="515" t="s">
        <v>374</v>
      </c>
      <c r="N3" s="516" t="s">
        <v>375</v>
      </c>
      <c r="O3" s="516" t="s">
        <v>376</v>
      </c>
      <c r="P3" s="514" t="s">
        <v>371</v>
      </c>
      <c r="Q3" s="514" t="s">
        <v>372</v>
      </c>
      <c r="R3" s="514" t="s">
        <v>47</v>
      </c>
      <c r="S3" s="514" t="s">
        <v>371</v>
      </c>
      <c r="T3" s="514" t="s">
        <v>372</v>
      </c>
      <c r="U3" s="514" t="s">
        <v>47</v>
      </c>
      <c r="V3" s="514" t="s">
        <v>372</v>
      </c>
      <c r="W3" s="514" t="s">
        <v>372</v>
      </c>
      <c r="X3" s="514" t="s">
        <v>47</v>
      </c>
      <c r="Y3" s="517" t="s">
        <v>412</v>
      </c>
      <c r="Z3" s="517" t="s">
        <v>414</v>
      </c>
      <c r="AA3" s="517" t="s">
        <v>413</v>
      </c>
      <c r="AB3" s="527" t="s">
        <v>406</v>
      </c>
      <c r="AC3" s="527" t="s">
        <v>405</v>
      </c>
      <c r="AD3" s="515" t="s">
        <v>373</v>
      </c>
      <c r="AE3" s="515" t="s">
        <v>374</v>
      </c>
      <c r="AF3" s="516" t="s">
        <v>377</v>
      </c>
      <c r="AG3" s="516" t="s">
        <v>378</v>
      </c>
      <c r="AH3" s="517" t="s">
        <v>415</v>
      </c>
      <c r="AI3" s="517" t="s">
        <v>416</v>
      </c>
      <c r="AJ3" s="514" t="s">
        <v>371</v>
      </c>
      <c r="AK3" s="514" t="s">
        <v>372</v>
      </c>
      <c r="AL3" s="514" t="s">
        <v>47</v>
      </c>
    </row>
    <row r="4" spans="1:38">
      <c r="A4" s="518"/>
      <c r="B4" s="518" t="s">
        <v>379</v>
      </c>
      <c r="C4" s="518" t="s">
        <v>380</v>
      </c>
      <c r="D4" s="518" t="s">
        <v>381</v>
      </c>
      <c r="E4" s="518" t="s">
        <v>382</v>
      </c>
      <c r="F4" s="518" t="s">
        <v>383</v>
      </c>
      <c r="G4" s="518" t="s">
        <v>384</v>
      </c>
      <c r="H4" s="518" t="s">
        <v>385</v>
      </c>
      <c r="I4" s="518"/>
      <c r="J4" s="528" t="s">
        <v>386</v>
      </c>
      <c r="K4" s="528"/>
      <c r="L4" s="519" t="s">
        <v>387</v>
      </c>
      <c r="M4" s="519"/>
      <c r="N4" s="520"/>
      <c r="O4" s="520"/>
      <c r="P4" s="518" t="s">
        <v>388</v>
      </c>
      <c r="Q4" s="518" t="s">
        <v>389</v>
      </c>
      <c r="R4" s="518"/>
      <c r="S4" s="518" t="s">
        <v>390</v>
      </c>
      <c r="T4" s="518" t="s">
        <v>391</v>
      </c>
      <c r="U4" s="518"/>
      <c r="V4" s="518" t="s">
        <v>392</v>
      </c>
      <c r="W4" s="518" t="s">
        <v>393</v>
      </c>
      <c r="X4" s="518"/>
      <c r="Y4" s="521"/>
      <c r="Z4" s="521"/>
      <c r="AA4" s="528" t="s">
        <v>394</v>
      </c>
      <c r="AB4" s="528"/>
      <c r="AC4" s="528"/>
      <c r="AD4" s="519" t="s">
        <v>395</v>
      </c>
      <c r="AE4" s="519"/>
      <c r="AF4" s="520"/>
      <c r="AG4" s="520"/>
      <c r="AH4" s="520"/>
      <c r="AI4" s="520"/>
      <c r="AJ4" s="518" t="s">
        <v>396</v>
      </c>
      <c r="AK4" s="518" t="s">
        <v>397</v>
      </c>
      <c r="AL4" s="518"/>
    </row>
    <row r="5" spans="1:38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  <c r="G5" s="19">
        <v>7</v>
      </c>
      <c r="H5" s="19">
        <v>8</v>
      </c>
      <c r="I5" s="19">
        <v>9</v>
      </c>
      <c r="J5" s="529">
        <v>10</v>
      </c>
      <c r="K5" s="529"/>
      <c r="L5" s="522">
        <v>11</v>
      </c>
      <c r="M5" s="522"/>
      <c r="N5" s="523">
        <v>12</v>
      </c>
      <c r="O5" s="523"/>
      <c r="P5" s="19">
        <v>13</v>
      </c>
      <c r="Q5" s="19">
        <v>14</v>
      </c>
      <c r="R5" s="19">
        <v>15</v>
      </c>
      <c r="S5" s="19">
        <v>16</v>
      </c>
      <c r="T5" s="19">
        <v>17</v>
      </c>
      <c r="U5" s="19">
        <v>18</v>
      </c>
      <c r="V5" s="19">
        <v>19</v>
      </c>
      <c r="W5" s="19">
        <v>20</v>
      </c>
      <c r="X5" s="19">
        <v>21</v>
      </c>
      <c r="Y5" s="381"/>
      <c r="Z5" s="381"/>
      <c r="AA5" s="529">
        <v>22</v>
      </c>
      <c r="AB5" s="529"/>
      <c r="AC5" s="529"/>
      <c r="AD5" s="522">
        <v>23</v>
      </c>
      <c r="AE5" s="522"/>
      <c r="AF5" s="523">
        <v>24</v>
      </c>
      <c r="AG5" s="523"/>
      <c r="AH5" s="523"/>
      <c r="AI5" s="523"/>
      <c r="AJ5" s="19">
        <v>25</v>
      </c>
      <c r="AK5" s="19">
        <v>26</v>
      </c>
      <c r="AL5" s="19">
        <v>27</v>
      </c>
    </row>
    <row r="6" spans="1:38">
      <c r="A6" s="316" t="s">
        <v>156</v>
      </c>
      <c r="B6" s="12">
        <v>2871.8</v>
      </c>
      <c r="C6" s="12">
        <v>64511</v>
      </c>
      <c r="D6" s="12">
        <v>16561</v>
      </c>
      <c r="E6" s="12">
        <v>2857.4</v>
      </c>
      <c r="F6" s="12">
        <v>64309</v>
      </c>
      <c r="G6" s="12">
        <v>31.988</v>
      </c>
      <c r="H6" s="12">
        <v>20.477</v>
      </c>
      <c r="I6" s="12">
        <f t="shared" ref="I6:I46" si="0">G6+H6</f>
        <v>52.465000000000003</v>
      </c>
      <c r="J6" s="530">
        <v>31988</v>
      </c>
      <c r="K6" s="530">
        <v>15198</v>
      </c>
      <c r="L6" s="524">
        <v>20477</v>
      </c>
      <c r="M6" s="524">
        <v>41178</v>
      </c>
      <c r="N6" s="116">
        <f t="shared" ref="N6:N46" si="1">J6+L6</f>
        <v>52465</v>
      </c>
      <c r="O6" s="116">
        <v>56376</v>
      </c>
      <c r="P6" s="12">
        <v>6481</v>
      </c>
      <c r="Q6" s="12">
        <v>2282</v>
      </c>
      <c r="R6" s="12">
        <f t="shared" ref="R6:R46" si="2">P6+Q6</f>
        <v>8763</v>
      </c>
      <c r="S6" s="12">
        <v>12.041</v>
      </c>
      <c r="T6" s="12">
        <v>14.513</v>
      </c>
      <c r="U6" s="12">
        <f t="shared" ref="U6:U46" si="3">S6+T6</f>
        <v>26.554000000000002</v>
      </c>
      <c r="V6" s="12">
        <v>13265</v>
      </c>
      <c r="W6" s="12"/>
      <c r="X6" s="12">
        <f t="shared" ref="X6:X46" si="4">V6+W6</f>
        <v>13265</v>
      </c>
      <c r="Y6" s="75">
        <f>L6*100/N6</f>
        <v>39.029829410082911</v>
      </c>
      <c r="Z6" s="75">
        <f>M6*100/O6</f>
        <v>73.041719880800343</v>
      </c>
      <c r="AA6" s="530">
        <v>12041</v>
      </c>
      <c r="AB6" s="530">
        <v>5493</v>
      </c>
      <c r="AC6" s="530">
        <v>12041</v>
      </c>
      <c r="AD6" s="524">
        <v>14513</v>
      </c>
      <c r="AE6" s="524">
        <v>27880</v>
      </c>
      <c r="AF6" s="116">
        <f t="shared" ref="AF6:AF46" si="5">AA6+AD6</f>
        <v>26554</v>
      </c>
      <c r="AG6" s="116">
        <v>33373</v>
      </c>
      <c r="AH6" s="116">
        <f>AD6*100/AF6</f>
        <v>54.654665963696615</v>
      </c>
      <c r="AI6" s="116">
        <f>AE6*100/AG6</f>
        <v>83.540586701824822</v>
      </c>
      <c r="AJ6" s="12">
        <v>2252</v>
      </c>
      <c r="AK6" s="12">
        <v>3752</v>
      </c>
      <c r="AL6" s="12">
        <f t="shared" ref="AL6:AL46" si="6">AJ6+AK6</f>
        <v>6004</v>
      </c>
    </row>
    <row r="7" spans="1:38">
      <c r="A7" s="316" t="s">
        <v>106</v>
      </c>
      <c r="B7" s="12">
        <v>1010.383</v>
      </c>
      <c r="C7" s="12">
        <v>28612</v>
      </c>
      <c r="D7" s="12">
        <v>6235</v>
      </c>
      <c r="E7" s="12">
        <v>1004.148</v>
      </c>
      <c r="F7" s="12">
        <v>28507</v>
      </c>
      <c r="G7" s="12">
        <v>6.577</v>
      </c>
      <c r="H7" s="12">
        <v>11.172000000000001</v>
      </c>
      <c r="I7" s="12">
        <f t="shared" si="0"/>
        <v>17.749000000000002</v>
      </c>
      <c r="J7" s="530">
        <v>6577</v>
      </c>
      <c r="K7" s="530">
        <v>9847</v>
      </c>
      <c r="L7" s="524">
        <v>11172</v>
      </c>
      <c r="M7" s="524">
        <v>15714</v>
      </c>
      <c r="N7" s="116">
        <f t="shared" si="1"/>
        <v>17749</v>
      </c>
      <c r="O7" s="116">
        <v>25561</v>
      </c>
      <c r="P7" s="12">
        <v>332</v>
      </c>
      <c r="Q7" s="12">
        <v>816</v>
      </c>
      <c r="R7" s="12">
        <f t="shared" si="2"/>
        <v>1148</v>
      </c>
      <c r="S7" s="12">
        <v>4.5949999999999998</v>
      </c>
      <c r="T7" s="12">
        <v>7.2590000000000003</v>
      </c>
      <c r="U7" s="12">
        <f t="shared" si="3"/>
        <v>11.853999999999999</v>
      </c>
      <c r="V7" s="12">
        <v>6709</v>
      </c>
      <c r="W7" s="12"/>
      <c r="X7" s="12">
        <f t="shared" si="4"/>
        <v>6709</v>
      </c>
      <c r="Y7" s="75">
        <f t="shared" ref="Y7:Z47" si="7">L7*100/N7</f>
        <v>62.94439123330892</v>
      </c>
      <c r="Z7" s="75">
        <f t="shared" si="7"/>
        <v>61.476468056805288</v>
      </c>
      <c r="AA7" s="530">
        <v>4595</v>
      </c>
      <c r="AB7" s="530">
        <v>4619</v>
      </c>
      <c r="AC7" s="530">
        <v>4595</v>
      </c>
      <c r="AD7" s="524">
        <v>7259</v>
      </c>
      <c r="AE7" s="524">
        <v>8000</v>
      </c>
      <c r="AF7" s="116">
        <f t="shared" si="5"/>
        <v>11854</v>
      </c>
      <c r="AG7" s="116">
        <v>12619</v>
      </c>
      <c r="AH7" s="116">
        <f t="shared" ref="AH7:AI47" si="8">AD7*100/AF7</f>
        <v>61.236713345706093</v>
      </c>
      <c r="AI7" s="116">
        <f t="shared" si="8"/>
        <v>63.396465647040181</v>
      </c>
      <c r="AJ7" s="12">
        <v>1020</v>
      </c>
      <c r="AK7" s="12">
        <v>2437</v>
      </c>
      <c r="AL7" s="12">
        <f t="shared" si="6"/>
        <v>3457</v>
      </c>
    </row>
    <row r="8" spans="1:38">
      <c r="A8" s="316" t="s">
        <v>86</v>
      </c>
      <c r="B8" s="12">
        <v>2833.6129999999998</v>
      </c>
      <c r="C8" s="12">
        <v>68322</v>
      </c>
      <c r="D8" s="12">
        <v>89522</v>
      </c>
      <c r="E8" s="12">
        <v>2744.5079999999998</v>
      </c>
      <c r="F8" s="12">
        <v>65634</v>
      </c>
      <c r="G8" s="12">
        <v>2.5150000000000001</v>
      </c>
      <c r="H8" s="12">
        <v>1.0029999999999999</v>
      </c>
      <c r="I8" s="12">
        <f t="shared" si="0"/>
        <v>3.5179999999999998</v>
      </c>
      <c r="J8" s="530">
        <v>58057</v>
      </c>
      <c r="K8" s="530">
        <v>37591</v>
      </c>
      <c r="L8" s="524">
        <v>7636</v>
      </c>
      <c r="M8" s="524">
        <v>18645</v>
      </c>
      <c r="N8" s="116">
        <f t="shared" si="1"/>
        <v>65693</v>
      </c>
      <c r="O8" s="116">
        <v>56236</v>
      </c>
      <c r="P8" s="12">
        <v>13861</v>
      </c>
      <c r="Q8" s="12">
        <v>4576</v>
      </c>
      <c r="R8" s="12">
        <f t="shared" si="2"/>
        <v>18437</v>
      </c>
      <c r="S8" s="12">
        <v>5.5330000000000004</v>
      </c>
      <c r="T8" s="12">
        <v>0.71</v>
      </c>
      <c r="U8" s="12">
        <f t="shared" si="3"/>
        <v>6.2430000000000003</v>
      </c>
      <c r="V8" s="12">
        <v>2760</v>
      </c>
      <c r="W8" s="12"/>
      <c r="X8" s="12">
        <f t="shared" si="4"/>
        <v>2760</v>
      </c>
      <c r="Y8" s="75">
        <f t="shared" si="7"/>
        <v>11.623765089126696</v>
      </c>
      <c r="Z8" s="75">
        <f t="shared" si="7"/>
        <v>33.154918557507649</v>
      </c>
      <c r="AA8" s="530">
        <v>16201</v>
      </c>
      <c r="AB8" s="530">
        <v>8688</v>
      </c>
      <c r="AC8" s="530">
        <v>16201</v>
      </c>
      <c r="AD8" s="524">
        <v>7306</v>
      </c>
      <c r="AE8" s="524">
        <v>19418</v>
      </c>
      <c r="AF8" s="116">
        <f t="shared" si="5"/>
        <v>23507</v>
      </c>
      <c r="AG8" s="116">
        <v>28106</v>
      </c>
      <c r="AH8" s="116">
        <f t="shared" si="8"/>
        <v>31.080103798868421</v>
      </c>
      <c r="AI8" s="116">
        <f t="shared" si="8"/>
        <v>69.088450864584075</v>
      </c>
      <c r="AJ8" s="12">
        <v>5349</v>
      </c>
      <c r="AK8" s="12">
        <v>1841</v>
      </c>
      <c r="AL8" s="12">
        <f t="shared" si="6"/>
        <v>7190</v>
      </c>
    </row>
    <row r="9" spans="1:38">
      <c r="A9" s="316" t="s">
        <v>103</v>
      </c>
      <c r="B9" s="12">
        <v>5919.94</v>
      </c>
      <c r="C9" s="12">
        <v>163321</v>
      </c>
      <c r="D9" s="12">
        <v>12628</v>
      </c>
      <c r="E9" s="12">
        <v>5907.3119999999999</v>
      </c>
      <c r="F9" s="12">
        <v>163041</v>
      </c>
      <c r="G9" s="12">
        <v>2.4569999999999999</v>
      </c>
      <c r="H9" s="12">
        <v>1.2529999999999999</v>
      </c>
      <c r="I9" s="12">
        <f t="shared" si="0"/>
        <v>3.71</v>
      </c>
      <c r="J9" s="530">
        <v>118550</v>
      </c>
      <c r="K9" s="530">
        <v>81602</v>
      </c>
      <c r="L9" s="524">
        <v>63282</v>
      </c>
      <c r="M9" s="524">
        <v>48847</v>
      </c>
      <c r="N9" s="116">
        <f t="shared" si="1"/>
        <v>181832</v>
      </c>
      <c r="O9" s="116">
        <v>130449</v>
      </c>
      <c r="P9" s="12">
        <v>27279</v>
      </c>
      <c r="Q9" s="12">
        <v>22173</v>
      </c>
      <c r="R9" s="12">
        <f t="shared" si="2"/>
        <v>49452</v>
      </c>
      <c r="S9" s="12">
        <v>4.4400000000000004</v>
      </c>
      <c r="T9" s="12">
        <v>1.1200000000000001</v>
      </c>
      <c r="U9" s="12">
        <f t="shared" si="3"/>
        <v>5.5600000000000005</v>
      </c>
      <c r="V9" s="12">
        <v>0</v>
      </c>
      <c r="W9" s="12"/>
      <c r="X9" s="12">
        <f t="shared" si="4"/>
        <v>0</v>
      </c>
      <c r="Y9" s="75">
        <f t="shared" si="7"/>
        <v>34.802455013418978</v>
      </c>
      <c r="Z9" s="75">
        <f t="shared" si="7"/>
        <v>37.445285130587436</v>
      </c>
      <c r="AA9" s="530">
        <v>26800</v>
      </c>
      <c r="AB9" s="530">
        <v>15719</v>
      </c>
      <c r="AC9" s="530">
        <v>26800</v>
      </c>
      <c r="AD9" s="524">
        <v>42187</v>
      </c>
      <c r="AE9" s="524">
        <v>53987</v>
      </c>
      <c r="AF9" s="116">
        <f t="shared" si="5"/>
        <v>68987</v>
      </c>
      <c r="AG9" s="116">
        <v>69706</v>
      </c>
      <c r="AH9" s="116">
        <f t="shared" si="8"/>
        <v>61.152101120500966</v>
      </c>
      <c r="AI9" s="116">
        <f t="shared" si="8"/>
        <v>77.449573924769751</v>
      </c>
      <c r="AJ9" s="12">
        <v>6013</v>
      </c>
      <c r="AK9" s="12">
        <v>14858</v>
      </c>
      <c r="AL9" s="12">
        <f t="shared" si="6"/>
        <v>20871</v>
      </c>
    </row>
    <row r="10" spans="1:38">
      <c r="A10" s="316" t="s">
        <v>398</v>
      </c>
      <c r="B10" s="12">
        <v>511.09</v>
      </c>
      <c r="C10" s="12">
        <v>11996</v>
      </c>
      <c r="D10" s="12">
        <v>26116</v>
      </c>
      <c r="E10" s="12">
        <v>485.01</v>
      </c>
      <c r="F10" s="12">
        <v>10480</v>
      </c>
      <c r="G10" s="12">
        <v>12.44</v>
      </c>
      <c r="H10" s="12">
        <v>1.79</v>
      </c>
      <c r="I10" s="12">
        <f t="shared" si="0"/>
        <v>14.23</v>
      </c>
      <c r="J10" s="530">
        <v>12438</v>
      </c>
      <c r="K10" s="530">
        <v>14662</v>
      </c>
      <c r="L10" s="524">
        <v>1789</v>
      </c>
      <c r="M10" s="524">
        <v>7699</v>
      </c>
      <c r="N10" s="116">
        <f t="shared" si="1"/>
        <v>14227</v>
      </c>
      <c r="O10" s="116">
        <v>22361</v>
      </c>
      <c r="P10" s="12">
        <v>435</v>
      </c>
      <c r="Q10" s="12">
        <v>268</v>
      </c>
      <c r="R10" s="12">
        <f t="shared" si="2"/>
        <v>703</v>
      </c>
      <c r="S10" s="12">
        <v>2.62</v>
      </c>
      <c r="T10" s="12">
        <v>2.46</v>
      </c>
      <c r="U10" s="12">
        <f t="shared" si="3"/>
        <v>5.08</v>
      </c>
      <c r="V10" s="12">
        <v>380</v>
      </c>
      <c r="W10" s="12"/>
      <c r="X10" s="12">
        <f t="shared" si="4"/>
        <v>380</v>
      </c>
      <c r="Y10" s="75">
        <f t="shared" si="7"/>
        <v>12.574681942784846</v>
      </c>
      <c r="Z10" s="75">
        <f t="shared" si="7"/>
        <v>34.430481642144805</v>
      </c>
      <c r="AA10" s="530">
        <v>2621</v>
      </c>
      <c r="AB10" s="530">
        <v>1481</v>
      </c>
      <c r="AC10" s="530">
        <v>2621</v>
      </c>
      <c r="AD10" s="524">
        <v>2461</v>
      </c>
      <c r="AE10" s="524">
        <v>4038</v>
      </c>
      <c r="AF10" s="116">
        <f t="shared" si="5"/>
        <v>5082</v>
      </c>
      <c r="AG10" s="116">
        <v>5519</v>
      </c>
      <c r="AH10" s="116">
        <f t="shared" si="8"/>
        <v>48.425816607634786</v>
      </c>
      <c r="AI10" s="116">
        <f t="shared" si="8"/>
        <v>73.165428519659358</v>
      </c>
      <c r="AJ10" s="12">
        <v>762</v>
      </c>
      <c r="AK10" s="12">
        <v>723</v>
      </c>
      <c r="AL10" s="12">
        <f t="shared" si="6"/>
        <v>1485</v>
      </c>
    </row>
    <row r="11" spans="1:38" ht="25.5">
      <c r="A11" s="316" t="s">
        <v>399</v>
      </c>
      <c r="B11" s="12">
        <v>1658.088</v>
      </c>
      <c r="C11" s="12">
        <v>7915</v>
      </c>
      <c r="D11" s="12">
        <v>22430</v>
      </c>
      <c r="E11" s="12">
        <v>1635.6579999999999</v>
      </c>
      <c r="F11" s="12">
        <v>6657</v>
      </c>
      <c r="G11" s="12">
        <v>0.76700000000000002</v>
      </c>
      <c r="H11" s="12">
        <v>1.6319999999999999</v>
      </c>
      <c r="I11" s="12">
        <f t="shared" si="0"/>
        <v>2.399</v>
      </c>
      <c r="J11" s="530">
        <v>36981</v>
      </c>
      <c r="K11" s="530">
        <v>21742</v>
      </c>
      <c r="L11" s="524">
        <v>32805</v>
      </c>
      <c r="M11" s="524">
        <v>25540</v>
      </c>
      <c r="N11" s="116">
        <f t="shared" si="1"/>
        <v>69786</v>
      </c>
      <c r="O11" s="116">
        <v>47282</v>
      </c>
      <c r="P11" s="12">
        <v>1906</v>
      </c>
      <c r="Q11" s="12">
        <v>2987</v>
      </c>
      <c r="R11" s="12">
        <f t="shared" si="2"/>
        <v>4893</v>
      </c>
      <c r="S11" s="12">
        <v>0.95499999999999996</v>
      </c>
      <c r="T11" s="12">
        <v>0.56399999999999995</v>
      </c>
      <c r="U11" s="12">
        <f t="shared" si="3"/>
        <v>1.5189999999999999</v>
      </c>
      <c r="V11" s="12">
        <v>5944</v>
      </c>
      <c r="W11" s="12"/>
      <c r="X11" s="12">
        <f t="shared" si="4"/>
        <v>5944</v>
      </c>
      <c r="Y11" s="75">
        <f t="shared" si="7"/>
        <v>47.007995873097755</v>
      </c>
      <c r="Z11" s="75">
        <f t="shared" si="7"/>
        <v>54.016327566515798</v>
      </c>
      <c r="AA11" s="530">
        <v>3605</v>
      </c>
      <c r="AB11" s="530">
        <v>1550</v>
      </c>
      <c r="AC11" s="530">
        <v>3605</v>
      </c>
      <c r="AD11" s="524">
        <v>16841</v>
      </c>
      <c r="AE11" s="524">
        <v>18784</v>
      </c>
      <c r="AF11" s="116">
        <f t="shared" si="5"/>
        <v>20446</v>
      </c>
      <c r="AG11" s="116">
        <v>20334</v>
      </c>
      <c r="AH11" s="116">
        <f t="shared" si="8"/>
        <v>82.368189376895231</v>
      </c>
      <c r="AI11" s="116">
        <f t="shared" si="8"/>
        <v>92.377299104947383</v>
      </c>
      <c r="AJ11" s="12">
        <v>508</v>
      </c>
      <c r="AK11" s="12">
        <v>1990</v>
      </c>
      <c r="AL11" s="12">
        <f t="shared" si="6"/>
        <v>2498</v>
      </c>
    </row>
    <row r="12" spans="1:38">
      <c r="A12" s="316" t="s">
        <v>100</v>
      </c>
      <c r="B12" s="12">
        <v>1273.1500000000001</v>
      </c>
      <c r="C12" s="12">
        <v>32394</v>
      </c>
      <c r="D12" s="12">
        <v>832</v>
      </c>
      <c r="E12" s="12">
        <v>1272.3800000000001</v>
      </c>
      <c r="F12" s="12">
        <v>32394</v>
      </c>
      <c r="G12" s="12">
        <v>9.4</v>
      </c>
      <c r="H12" s="12">
        <v>23.593</v>
      </c>
      <c r="I12" s="12">
        <f t="shared" si="0"/>
        <v>32.993000000000002</v>
      </c>
      <c r="J12" s="530">
        <v>9440</v>
      </c>
      <c r="K12" s="530">
        <v>7430</v>
      </c>
      <c r="L12" s="524">
        <v>23590</v>
      </c>
      <c r="M12" s="524">
        <v>23955</v>
      </c>
      <c r="N12" s="116">
        <f t="shared" si="1"/>
        <v>33030</v>
      </c>
      <c r="O12" s="116">
        <v>31385</v>
      </c>
      <c r="P12" s="12">
        <v>496</v>
      </c>
      <c r="Q12" s="12">
        <v>2532</v>
      </c>
      <c r="R12" s="12">
        <f t="shared" si="2"/>
        <v>3028</v>
      </c>
      <c r="S12" s="12">
        <v>6.2539999999999996</v>
      </c>
      <c r="T12" s="12">
        <v>10.948</v>
      </c>
      <c r="U12" s="12">
        <f t="shared" si="3"/>
        <v>17.201999999999998</v>
      </c>
      <c r="V12" s="12">
        <v>10911</v>
      </c>
      <c r="W12" s="12"/>
      <c r="X12" s="12">
        <f t="shared" si="4"/>
        <v>10911</v>
      </c>
      <c r="Y12" s="75">
        <f t="shared" si="7"/>
        <v>71.419921283681504</v>
      </c>
      <c r="Z12" s="75">
        <f t="shared" si="7"/>
        <v>76.326270511390788</v>
      </c>
      <c r="AA12" s="530">
        <v>6228</v>
      </c>
      <c r="AB12" s="530">
        <v>5303</v>
      </c>
      <c r="AC12" s="530">
        <v>6228</v>
      </c>
      <c r="AD12" s="524">
        <v>10979</v>
      </c>
      <c r="AE12" s="524">
        <v>13136</v>
      </c>
      <c r="AF12" s="116">
        <f t="shared" si="5"/>
        <v>17207</v>
      </c>
      <c r="AG12" s="116">
        <v>18439</v>
      </c>
      <c r="AH12" s="116">
        <f t="shared" si="8"/>
        <v>63.805428023478818</v>
      </c>
      <c r="AI12" s="116">
        <f t="shared" si="8"/>
        <v>71.240305873420468</v>
      </c>
      <c r="AJ12" s="12">
        <v>865</v>
      </c>
      <c r="AK12" s="12">
        <v>1559</v>
      </c>
      <c r="AL12" s="12">
        <f t="shared" si="6"/>
        <v>2424</v>
      </c>
    </row>
    <row r="13" spans="1:38">
      <c r="A13" s="316" t="s">
        <v>108</v>
      </c>
      <c r="B13" s="12">
        <v>883.86300000000006</v>
      </c>
      <c r="C13" s="12">
        <v>11930</v>
      </c>
      <c r="D13" s="12">
        <v>8406</v>
      </c>
      <c r="E13" s="12">
        <v>875.45699999999999</v>
      </c>
      <c r="F13" s="12">
        <v>11858</v>
      </c>
      <c r="G13" s="12">
        <v>2.149</v>
      </c>
      <c r="H13" s="12">
        <v>0.67300000000000004</v>
      </c>
      <c r="I13" s="12">
        <f t="shared" si="0"/>
        <v>2.8220000000000001</v>
      </c>
      <c r="J13" s="530">
        <v>7888</v>
      </c>
      <c r="K13" s="530">
        <v>5453</v>
      </c>
      <c r="L13" s="524">
        <v>6176</v>
      </c>
      <c r="M13" s="524">
        <v>9120</v>
      </c>
      <c r="N13" s="116">
        <f t="shared" si="1"/>
        <v>14064</v>
      </c>
      <c r="O13" s="116">
        <v>14573</v>
      </c>
      <c r="P13" s="12">
        <v>228</v>
      </c>
      <c r="Q13" s="12">
        <v>165</v>
      </c>
      <c r="R13" s="12">
        <f t="shared" si="2"/>
        <v>393</v>
      </c>
      <c r="S13" s="12">
        <v>1.7809999999999999</v>
      </c>
      <c r="T13" s="12">
        <v>0.78500000000000003</v>
      </c>
      <c r="U13" s="12">
        <f t="shared" si="3"/>
        <v>2.5659999999999998</v>
      </c>
      <c r="V13" s="12">
        <v>1327</v>
      </c>
      <c r="W13" s="12"/>
      <c r="X13" s="12">
        <f t="shared" si="4"/>
        <v>1327</v>
      </c>
      <c r="Y13" s="75">
        <f t="shared" si="7"/>
        <v>43.913538111490332</v>
      </c>
      <c r="Z13" s="75">
        <f t="shared" si="7"/>
        <v>62.581486310299873</v>
      </c>
      <c r="AA13" s="530">
        <v>2466</v>
      </c>
      <c r="AB13" s="530">
        <v>1105</v>
      </c>
      <c r="AC13" s="530">
        <v>2466</v>
      </c>
      <c r="AD13" s="524">
        <v>5397</v>
      </c>
      <c r="AE13" s="524">
        <v>7048</v>
      </c>
      <c r="AF13" s="116">
        <f t="shared" si="5"/>
        <v>7863</v>
      </c>
      <c r="AG13" s="116">
        <v>8153</v>
      </c>
      <c r="AH13" s="116">
        <f t="shared" si="8"/>
        <v>68.63792445631438</v>
      </c>
      <c r="AI13" s="116">
        <f t="shared" si="8"/>
        <v>86.446706733717647</v>
      </c>
      <c r="AJ13" s="12">
        <v>821</v>
      </c>
      <c r="AK13" s="12">
        <v>416</v>
      </c>
      <c r="AL13" s="12">
        <f t="shared" si="6"/>
        <v>1237</v>
      </c>
    </row>
    <row r="14" spans="1:38">
      <c r="A14" s="316" t="s">
        <v>157</v>
      </c>
      <c r="B14" s="12">
        <v>990.48800000000006</v>
      </c>
      <c r="C14" s="12">
        <v>23027</v>
      </c>
      <c r="D14" s="12">
        <v>72107</v>
      </c>
      <c r="E14" s="12">
        <v>918.38099999999997</v>
      </c>
      <c r="F14" s="12">
        <v>14465</v>
      </c>
      <c r="G14" s="12">
        <v>2.177</v>
      </c>
      <c r="H14" s="12">
        <v>0.19800000000000001</v>
      </c>
      <c r="I14" s="12">
        <f t="shared" si="0"/>
        <v>2.375</v>
      </c>
      <c r="J14" s="530">
        <v>26071</v>
      </c>
      <c r="K14" s="530">
        <v>17893</v>
      </c>
      <c r="L14" s="524">
        <v>865</v>
      </c>
      <c r="M14" s="524">
        <v>3590</v>
      </c>
      <c r="N14" s="116">
        <f t="shared" si="1"/>
        <v>26936</v>
      </c>
      <c r="O14" s="116">
        <v>21483</v>
      </c>
      <c r="P14" s="12">
        <v>1806</v>
      </c>
      <c r="Q14" s="12">
        <v>104</v>
      </c>
      <c r="R14" s="12">
        <f t="shared" si="2"/>
        <v>1910</v>
      </c>
      <c r="S14" s="12">
        <v>2.92</v>
      </c>
      <c r="T14" s="12">
        <v>0.64300000000000002</v>
      </c>
      <c r="U14" s="12">
        <f t="shared" si="3"/>
        <v>3.5629999999999997</v>
      </c>
      <c r="V14" s="12">
        <v>1158</v>
      </c>
      <c r="W14" s="12"/>
      <c r="X14" s="12">
        <f t="shared" si="4"/>
        <v>1158</v>
      </c>
      <c r="Y14" s="75">
        <f t="shared" si="7"/>
        <v>3.2113157113157111</v>
      </c>
      <c r="Z14" s="75">
        <f t="shared" si="7"/>
        <v>16.710887678629614</v>
      </c>
      <c r="AA14" s="530">
        <v>12619</v>
      </c>
      <c r="AB14" s="530">
        <v>8125</v>
      </c>
      <c r="AC14" s="530">
        <v>12619</v>
      </c>
      <c r="AD14" s="524">
        <v>1191</v>
      </c>
      <c r="AE14" s="524">
        <v>3877</v>
      </c>
      <c r="AF14" s="116">
        <f t="shared" si="5"/>
        <v>13810</v>
      </c>
      <c r="AG14" s="116">
        <v>12002</v>
      </c>
      <c r="AH14" s="116">
        <f t="shared" si="8"/>
        <v>8.6241853729181752</v>
      </c>
      <c r="AI14" s="116">
        <f t="shared" si="8"/>
        <v>32.302949508415267</v>
      </c>
      <c r="AJ14" s="12">
        <v>2090</v>
      </c>
      <c r="AK14" s="12">
        <v>489</v>
      </c>
      <c r="AL14" s="12">
        <f t="shared" si="6"/>
        <v>2579</v>
      </c>
    </row>
    <row r="15" spans="1:38">
      <c r="A15" s="316" t="s">
        <v>89</v>
      </c>
      <c r="B15" s="12">
        <v>1769.4929999999999</v>
      </c>
      <c r="C15" s="12">
        <v>42937</v>
      </c>
      <c r="D15" s="12">
        <v>9133</v>
      </c>
      <c r="E15" s="12">
        <v>1760.6759999999999</v>
      </c>
      <c r="F15" s="12">
        <v>42817</v>
      </c>
      <c r="G15" s="12">
        <v>1.839</v>
      </c>
      <c r="H15" s="12">
        <v>2.3740000000000001</v>
      </c>
      <c r="I15" s="12">
        <f t="shared" si="0"/>
        <v>4.2130000000000001</v>
      </c>
      <c r="J15" s="530">
        <v>14432</v>
      </c>
      <c r="K15" s="530">
        <v>5412</v>
      </c>
      <c r="L15" s="524">
        <v>17736</v>
      </c>
      <c r="M15" s="524">
        <v>40689</v>
      </c>
      <c r="N15" s="116">
        <f t="shared" si="1"/>
        <v>32168</v>
      </c>
      <c r="O15" s="116">
        <v>46101</v>
      </c>
      <c r="P15" s="12">
        <v>1389</v>
      </c>
      <c r="Q15" s="12">
        <v>1605</v>
      </c>
      <c r="R15" s="12">
        <f t="shared" si="2"/>
        <v>2994</v>
      </c>
      <c r="S15" s="12">
        <v>1.4670000000000001</v>
      </c>
      <c r="T15" s="12">
        <v>4.5449999999999999</v>
      </c>
      <c r="U15" s="12">
        <f t="shared" si="3"/>
        <v>6.0120000000000005</v>
      </c>
      <c r="V15" s="12">
        <v>15992</v>
      </c>
      <c r="W15" s="12"/>
      <c r="X15" s="12">
        <f t="shared" si="4"/>
        <v>15992</v>
      </c>
      <c r="Y15" s="75">
        <f t="shared" si="7"/>
        <v>55.135538423277794</v>
      </c>
      <c r="Z15" s="75">
        <f t="shared" si="7"/>
        <v>88.260558339298498</v>
      </c>
      <c r="AA15" s="530">
        <v>8259</v>
      </c>
      <c r="AB15" s="530">
        <v>5441</v>
      </c>
      <c r="AC15" s="530">
        <v>8259</v>
      </c>
      <c r="AD15" s="524">
        <v>16041</v>
      </c>
      <c r="AE15" s="524">
        <v>41927</v>
      </c>
      <c r="AF15" s="116">
        <f t="shared" si="5"/>
        <v>24300</v>
      </c>
      <c r="AG15" s="116">
        <v>47368</v>
      </c>
      <c r="AH15" s="116">
        <f t="shared" si="8"/>
        <v>66.012345679012341</v>
      </c>
      <c r="AI15" s="116">
        <f t="shared" si="8"/>
        <v>88.513342340820813</v>
      </c>
      <c r="AJ15" s="12">
        <v>747</v>
      </c>
      <c r="AK15" s="12">
        <v>4285</v>
      </c>
      <c r="AL15" s="12">
        <f t="shared" si="6"/>
        <v>5032</v>
      </c>
    </row>
    <row r="16" spans="1:38">
      <c r="A16" s="316" t="s">
        <v>98</v>
      </c>
      <c r="B16" s="12">
        <v>1233.7339999999999</v>
      </c>
      <c r="C16" s="12">
        <v>21162</v>
      </c>
      <c r="D16" s="12">
        <v>8852</v>
      </c>
      <c r="E16" s="12">
        <v>1224.8820000000001</v>
      </c>
      <c r="F16" s="12">
        <v>20494</v>
      </c>
      <c r="G16" s="12">
        <v>2.2989999999999999</v>
      </c>
      <c r="H16" s="12">
        <v>3.9969999999999999</v>
      </c>
      <c r="I16" s="12">
        <f t="shared" si="0"/>
        <v>6.2959999999999994</v>
      </c>
      <c r="J16" s="530">
        <v>19057</v>
      </c>
      <c r="K16" s="530">
        <v>5010</v>
      </c>
      <c r="L16" s="524">
        <v>28011</v>
      </c>
      <c r="M16" s="524">
        <v>23867</v>
      </c>
      <c r="N16" s="116">
        <f t="shared" si="1"/>
        <v>47068</v>
      </c>
      <c r="O16" s="116">
        <v>28877</v>
      </c>
      <c r="P16" s="12">
        <v>1581</v>
      </c>
      <c r="Q16" s="12">
        <v>1833</v>
      </c>
      <c r="R16" s="12">
        <f t="shared" si="2"/>
        <v>3414</v>
      </c>
      <c r="S16" s="12">
        <v>5.0350000000000001</v>
      </c>
      <c r="T16" s="12">
        <v>4.0709999999999997</v>
      </c>
      <c r="U16" s="12">
        <f t="shared" si="3"/>
        <v>9.1059999999999999</v>
      </c>
      <c r="V16" s="12">
        <v>8015</v>
      </c>
      <c r="W16" s="12"/>
      <c r="X16" s="12">
        <f t="shared" si="4"/>
        <v>8015</v>
      </c>
      <c r="Y16" s="75">
        <f t="shared" si="7"/>
        <v>59.511770204810063</v>
      </c>
      <c r="Z16" s="75">
        <f t="shared" si="7"/>
        <v>82.65055234269488</v>
      </c>
      <c r="AA16" s="530">
        <v>13559</v>
      </c>
      <c r="AB16" s="530">
        <v>5161</v>
      </c>
      <c r="AC16" s="530">
        <v>13559</v>
      </c>
      <c r="AD16" s="524">
        <v>8288</v>
      </c>
      <c r="AE16" s="524">
        <v>17697</v>
      </c>
      <c r="AF16" s="116">
        <f t="shared" si="5"/>
        <v>21847</v>
      </c>
      <c r="AG16" s="116">
        <v>22858</v>
      </c>
      <c r="AH16" s="116">
        <f t="shared" si="8"/>
        <v>37.93655879525793</v>
      </c>
      <c r="AI16" s="116">
        <f t="shared" si="8"/>
        <v>77.421471694811444</v>
      </c>
      <c r="AJ16" s="12">
        <v>3882</v>
      </c>
      <c r="AK16" s="12">
        <v>3438</v>
      </c>
      <c r="AL16" s="12">
        <f t="shared" si="6"/>
        <v>7320</v>
      </c>
    </row>
    <row r="17" spans="1:38">
      <c r="A17" s="316" t="s">
        <v>400</v>
      </c>
      <c r="B17" s="12">
        <v>699.97900000000004</v>
      </c>
      <c r="C17" s="12">
        <v>17322</v>
      </c>
      <c r="D17" s="12">
        <v>24480</v>
      </c>
      <c r="E17" s="12">
        <v>675.49900000000002</v>
      </c>
      <c r="F17" s="12">
        <v>16993</v>
      </c>
      <c r="G17" s="12">
        <v>0.875</v>
      </c>
      <c r="H17" s="12">
        <v>0.60599999999999998</v>
      </c>
      <c r="I17" s="12">
        <f t="shared" si="0"/>
        <v>1.4809999999999999</v>
      </c>
      <c r="J17" s="530">
        <v>11009</v>
      </c>
      <c r="K17" s="530">
        <v>8083</v>
      </c>
      <c r="L17" s="524">
        <v>2597</v>
      </c>
      <c r="M17" s="524">
        <v>4744</v>
      </c>
      <c r="N17" s="116">
        <f t="shared" si="1"/>
        <v>13606</v>
      </c>
      <c r="O17" s="116">
        <v>12827</v>
      </c>
      <c r="P17" s="12">
        <v>539</v>
      </c>
      <c r="Q17" s="12">
        <v>174</v>
      </c>
      <c r="R17" s="12">
        <f t="shared" si="2"/>
        <v>713</v>
      </c>
      <c r="S17" s="12">
        <v>0.98499999999999999</v>
      </c>
      <c r="T17" s="12">
        <v>0.20699999999999999</v>
      </c>
      <c r="U17" s="12">
        <f t="shared" si="3"/>
        <v>1.1919999999999999</v>
      </c>
      <c r="V17" s="12">
        <v>2584</v>
      </c>
      <c r="W17" s="12"/>
      <c r="X17" s="12">
        <f t="shared" si="4"/>
        <v>2584</v>
      </c>
      <c r="Y17" s="75">
        <f t="shared" si="7"/>
        <v>19.08716742613553</v>
      </c>
      <c r="Z17" s="75">
        <f t="shared" si="7"/>
        <v>36.984485850159821</v>
      </c>
      <c r="AA17" s="530">
        <v>4409</v>
      </c>
      <c r="AB17" s="530">
        <v>1170</v>
      </c>
      <c r="AC17" s="530">
        <v>4409</v>
      </c>
      <c r="AD17" s="524">
        <v>2718</v>
      </c>
      <c r="AE17" s="524">
        <v>4759</v>
      </c>
      <c r="AF17" s="116">
        <f t="shared" si="5"/>
        <v>7127</v>
      </c>
      <c r="AG17" s="116">
        <v>5929</v>
      </c>
      <c r="AH17" s="116">
        <f t="shared" si="8"/>
        <v>38.136663392731862</v>
      </c>
      <c r="AI17" s="116">
        <f t="shared" si="8"/>
        <v>80.266486759993256</v>
      </c>
      <c r="AJ17" s="12">
        <v>287</v>
      </c>
      <c r="AK17" s="12">
        <v>321</v>
      </c>
      <c r="AL17" s="12">
        <f t="shared" si="6"/>
        <v>608</v>
      </c>
    </row>
    <row r="18" spans="1:38">
      <c r="A18" s="316" t="s">
        <v>94</v>
      </c>
      <c r="B18" s="12">
        <v>2806.5010000000002</v>
      </c>
      <c r="C18" s="12">
        <v>52166</v>
      </c>
      <c r="D18" s="12">
        <v>10474</v>
      </c>
      <c r="E18" s="12">
        <v>2796.027</v>
      </c>
      <c r="F18" s="12">
        <v>52115</v>
      </c>
      <c r="G18" s="12">
        <v>0.44</v>
      </c>
      <c r="H18" s="12">
        <v>0.65300000000000002</v>
      </c>
      <c r="I18" s="12">
        <f t="shared" si="0"/>
        <v>1.093</v>
      </c>
      <c r="J18" s="530">
        <v>34610</v>
      </c>
      <c r="K18" s="530">
        <v>9877</v>
      </c>
      <c r="L18" s="524">
        <v>26979</v>
      </c>
      <c r="M18" s="524">
        <v>44769</v>
      </c>
      <c r="N18" s="116">
        <f t="shared" si="1"/>
        <v>61589</v>
      </c>
      <c r="O18" s="116">
        <v>54646</v>
      </c>
      <c r="P18" s="12">
        <v>783</v>
      </c>
      <c r="Q18" s="12">
        <v>5511</v>
      </c>
      <c r="R18" s="12">
        <f t="shared" si="2"/>
        <v>6294</v>
      </c>
      <c r="S18" s="12">
        <v>1.123</v>
      </c>
      <c r="T18" s="12">
        <v>0.55100000000000005</v>
      </c>
      <c r="U18" s="12">
        <f t="shared" si="3"/>
        <v>1.6739999999999999</v>
      </c>
      <c r="V18" s="12">
        <v>15540</v>
      </c>
      <c r="W18" s="12"/>
      <c r="X18" s="12">
        <f t="shared" si="4"/>
        <v>15540</v>
      </c>
      <c r="Y18" s="75">
        <f t="shared" si="7"/>
        <v>43.80490022568965</v>
      </c>
      <c r="Z18" s="75">
        <f t="shared" si="7"/>
        <v>81.925484024448266</v>
      </c>
      <c r="AA18" s="530">
        <v>7545</v>
      </c>
      <c r="AB18" s="530">
        <v>4063</v>
      </c>
      <c r="AC18" s="530">
        <v>7545</v>
      </c>
      <c r="AD18" s="524">
        <v>18612</v>
      </c>
      <c r="AE18" s="524">
        <v>30368</v>
      </c>
      <c r="AF18" s="116">
        <f t="shared" si="5"/>
        <v>26157</v>
      </c>
      <c r="AG18" s="116">
        <v>34431</v>
      </c>
      <c r="AH18" s="116">
        <f t="shared" si="8"/>
        <v>71.154948962036926</v>
      </c>
      <c r="AI18" s="116">
        <f t="shared" si="8"/>
        <v>88.199587580959019</v>
      </c>
      <c r="AJ18" s="12">
        <v>777</v>
      </c>
      <c r="AK18" s="12">
        <v>1773</v>
      </c>
      <c r="AL18" s="12">
        <f t="shared" si="6"/>
        <v>2550</v>
      </c>
    </row>
    <row r="19" spans="1:38">
      <c r="A19" s="316" t="s">
        <v>77</v>
      </c>
      <c r="B19" s="12">
        <v>2455.4059999999999</v>
      </c>
      <c r="C19" s="12">
        <v>151935</v>
      </c>
      <c r="D19" s="12">
        <v>91566</v>
      </c>
      <c r="E19" s="12">
        <v>2363.84</v>
      </c>
      <c r="F19" s="12">
        <v>149701</v>
      </c>
      <c r="G19" s="12">
        <v>1.347</v>
      </c>
      <c r="H19" s="12">
        <v>1.6319999999999999</v>
      </c>
      <c r="I19" s="12">
        <f t="shared" si="0"/>
        <v>2.9790000000000001</v>
      </c>
      <c r="J19" s="530">
        <v>29602</v>
      </c>
      <c r="K19" s="530">
        <v>18129</v>
      </c>
      <c r="L19" s="524">
        <v>29946</v>
      </c>
      <c r="M19" s="524">
        <v>66926</v>
      </c>
      <c r="N19" s="116">
        <f t="shared" si="1"/>
        <v>59548</v>
      </c>
      <c r="O19" s="116">
        <v>85055</v>
      </c>
      <c r="P19" s="12">
        <v>3132</v>
      </c>
      <c r="Q19" s="12">
        <v>14398</v>
      </c>
      <c r="R19" s="12">
        <f t="shared" si="2"/>
        <v>17530</v>
      </c>
      <c r="S19" s="12">
        <v>0.72399999999999998</v>
      </c>
      <c r="T19" s="12">
        <v>1.419</v>
      </c>
      <c r="U19" s="12">
        <f t="shared" si="3"/>
        <v>2.1429999999999998</v>
      </c>
      <c r="V19" s="12">
        <v>0</v>
      </c>
      <c r="W19" s="12"/>
      <c r="X19" s="12">
        <f t="shared" si="4"/>
        <v>0</v>
      </c>
      <c r="Y19" s="75">
        <f t="shared" si="7"/>
        <v>50.288842614361521</v>
      </c>
      <c r="Z19" s="75">
        <f t="shared" si="7"/>
        <v>78.685556404679332</v>
      </c>
      <c r="AA19" s="530">
        <v>8834</v>
      </c>
      <c r="AB19" s="530">
        <v>3625</v>
      </c>
      <c r="AC19" s="530">
        <v>8834</v>
      </c>
      <c r="AD19" s="524">
        <v>22337</v>
      </c>
      <c r="AE19" s="524">
        <v>28832</v>
      </c>
      <c r="AF19" s="116">
        <f t="shared" si="5"/>
        <v>31171</v>
      </c>
      <c r="AG19" s="116">
        <v>32457</v>
      </c>
      <c r="AH19" s="116">
        <f t="shared" si="8"/>
        <v>71.659555355939816</v>
      </c>
      <c r="AI19" s="116">
        <f t="shared" si="8"/>
        <v>88.831376898665923</v>
      </c>
      <c r="AJ19" s="12">
        <v>2424</v>
      </c>
      <c r="AK19" s="12">
        <v>5034</v>
      </c>
      <c r="AL19" s="12">
        <f t="shared" si="6"/>
        <v>7458</v>
      </c>
    </row>
    <row r="20" spans="1:38">
      <c r="A20" s="316" t="s">
        <v>113</v>
      </c>
      <c r="B20" s="12">
        <v>274.51400000000001</v>
      </c>
      <c r="C20" s="12">
        <v>5629</v>
      </c>
      <c r="D20" s="12">
        <v>8403</v>
      </c>
      <c r="E20" s="12">
        <v>266.11099999999999</v>
      </c>
      <c r="F20" s="12">
        <v>5490</v>
      </c>
      <c r="G20" s="12">
        <v>1.1970000000000001</v>
      </c>
      <c r="H20" s="12">
        <v>0.69599999999999995</v>
      </c>
      <c r="I20" s="12">
        <f t="shared" si="0"/>
        <v>1.893</v>
      </c>
      <c r="J20" s="530">
        <v>11390</v>
      </c>
      <c r="K20" s="530">
        <v>3444</v>
      </c>
      <c r="L20" s="524">
        <v>1516</v>
      </c>
      <c r="M20" s="524">
        <v>11239</v>
      </c>
      <c r="N20" s="116">
        <f t="shared" si="1"/>
        <v>12906</v>
      </c>
      <c r="O20" s="116">
        <v>14683</v>
      </c>
      <c r="P20" s="12">
        <v>18</v>
      </c>
      <c r="Q20" s="12">
        <v>0</v>
      </c>
      <c r="R20" s="12">
        <f t="shared" si="2"/>
        <v>18</v>
      </c>
      <c r="S20" s="12">
        <v>0.17199999999999999</v>
      </c>
      <c r="T20" s="12">
        <v>7.2999999999999995E-2</v>
      </c>
      <c r="U20" s="12">
        <f t="shared" si="3"/>
        <v>0.245</v>
      </c>
      <c r="V20" s="12">
        <v>0</v>
      </c>
      <c r="W20" s="12"/>
      <c r="X20" s="12">
        <f t="shared" si="4"/>
        <v>0</v>
      </c>
      <c r="Y20" s="75">
        <f t="shared" si="7"/>
        <v>11.746474507980784</v>
      </c>
      <c r="Z20" s="75">
        <f t="shared" si="7"/>
        <v>76.544302935367426</v>
      </c>
      <c r="AA20" s="530">
        <v>1244</v>
      </c>
      <c r="AB20" s="530">
        <v>1226</v>
      </c>
      <c r="AC20" s="530">
        <v>1244</v>
      </c>
      <c r="AD20" s="524">
        <v>962</v>
      </c>
      <c r="AE20" s="524">
        <v>1843</v>
      </c>
      <c r="AF20" s="116">
        <f t="shared" si="5"/>
        <v>2206</v>
      </c>
      <c r="AG20" s="116">
        <v>3069</v>
      </c>
      <c r="AH20" s="116">
        <f t="shared" si="8"/>
        <v>43.608340888485948</v>
      </c>
      <c r="AI20" s="116">
        <f t="shared" si="8"/>
        <v>60.05213424568263</v>
      </c>
      <c r="AJ20" s="12">
        <v>71</v>
      </c>
      <c r="AK20" s="12">
        <v>10</v>
      </c>
      <c r="AL20" s="12">
        <f t="shared" si="6"/>
        <v>81</v>
      </c>
    </row>
    <row r="21" spans="1:38">
      <c r="A21" s="316" t="s">
        <v>401</v>
      </c>
      <c r="B21" s="12">
        <v>147.636</v>
      </c>
      <c r="C21" s="12">
        <v>1807</v>
      </c>
      <c r="D21" s="12">
        <v>92</v>
      </c>
      <c r="E21" s="12">
        <v>147.54400000000001</v>
      </c>
      <c r="F21" s="12">
        <v>1807</v>
      </c>
      <c r="G21" s="12">
        <v>0.78600000000000003</v>
      </c>
      <c r="H21" s="12">
        <v>2.2120000000000002</v>
      </c>
      <c r="I21" s="12">
        <f t="shared" si="0"/>
        <v>2.9980000000000002</v>
      </c>
      <c r="J21" s="530">
        <v>786</v>
      </c>
      <c r="K21" s="530">
        <v>1108</v>
      </c>
      <c r="L21" s="524">
        <v>2212</v>
      </c>
      <c r="M21" s="524">
        <v>3311</v>
      </c>
      <c r="N21" s="116">
        <f t="shared" si="1"/>
        <v>2998</v>
      </c>
      <c r="O21" s="116">
        <v>4419</v>
      </c>
      <c r="P21" s="12">
        <v>82</v>
      </c>
      <c r="Q21" s="12">
        <v>430</v>
      </c>
      <c r="R21" s="12">
        <f t="shared" si="2"/>
        <v>512</v>
      </c>
      <c r="S21" s="12">
        <v>0.57099999999999995</v>
      </c>
      <c r="T21" s="12">
        <v>1.825</v>
      </c>
      <c r="U21" s="12">
        <f t="shared" si="3"/>
        <v>2.3959999999999999</v>
      </c>
      <c r="V21" s="12">
        <v>1418</v>
      </c>
      <c r="W21" s="12"/>
      <c r="X21" s="12">
        <f t="shared" si="4"/>
        <v>1418</v>
      </c>
      <c r="Y21" s="75">
        <f t="shared" si="7"/>
        <v>73.782521681120741</v>
      </c>
      <c r="Z21" s="75">
        <f t="shared" si="7"/>
        <v>74.926453948857201</v>
      </c>
      <c r="AA21" s="530">
        <v>571</v>
      </c>
      <c r="AB21" s="530">
        <v>696</v>
      </c>
      <c r="AC21" s="530">
        <v>571</v>
      </c>
      <c r="AD21" s="524">
        <v>1825</v>
      </c>
      <c r="AE21" s="524">
        <v>2300</v>
      </c>
      <c r="AF21" s="116">
        <f t="shared" si="5"/>
        <v>2396</v>
      </c>
      <c r="AG21" s="116">
        <v>2996</v>
      </c>
      <c r="AH21" s="116">
        <f t="shared" si="8"/>
        <v>76.168614357262101</v>
      </c>
      <c r="AI21" s="116">
        <f t="shared" si="8"/>
        <v>76.769025367156203</v>
      </c>
      <c r="AJ21" s="12">
        <v>286</v>
      </c>
      <c r="AK21" s="12">
        <v>437</v>
      </c>
      <c r="AL21" s="12">
        <f t="shared" si="6"/>
        <v>723</v>
      </c>
    </row>
    <row r="22" spans="1:38">
      <c r="A22" s="316" t="s">
        <v>158</v>
      </c>
      <c r="B22" s="12">
        <v>3233.212</v>
      </c>
      <c r="C22" s="12">
        <v>55832</v>
      </c>
      <c r="D22" s="12">
        <v>49338</v>
      </c>
      <c r="E22" s="12">
        <v>3183.8739999999998</v>
      </c>
      <c r="F22" s="12">
        <v>54125</v>
      </c>
      <c r="G22" s="12">
        <v>3.367</v>
      </c>
      <c r="H22" s="12">
        <v>1.071</v>
      </c>
      <c r="I22" s="12">
        <f t="shared" si="0"/>
        <v>4.4379999999999997</v>
      </c>
      <c r="J22" s="530">
        <v>34685</v>
      </c>
      <c r="K22" s="530">
        <v>21556</v>
      </c>
      <c r="L22" s="524">
        <v>16962</v>
      </c>
      <c r="M22" s="524">
        <v>46496</v>
      </c>
      <c r="N22" s="116">
        <f t="shared" si="1"/>
        <v>51647</v>
      </c>
      <c r="O22" s="116">
        <v>68052</v>
      </c>
      <c r="P22" s="12">
        <v>9750</v>
      </c>
      <c r="Q22" s="12">
        <v>9073</v>
      </c>
      <c r="R22" s="12">
        <f t="shared" si="2"/>
        <v>18823</v>
      </c>
      <c r="S22" s="12">
        <v>0.85</v>
      </c>
      <c r="T22" s="12">
        <v>0.8</v>
      </c>
      <c r="U22" s="12">
        <f t="shared" si="3"/>
        <v>1.65</v>
      </c>
      <c r="V22" s="12">
        <v>3512</v>
      </c>
      <c r="W22" s="12"/>
      <c r="X22" s="12">
        <f t="shared" si="4"/>
        <v>3512</v>
      </c>
      <c r="Y22" s="75">
        <f t="shared" si="7"/>
        <v>32.842178635738762</v>
      </c>
      <c r="Z22" s="75">
        <f t="shared" si="7"/>
        <v>68.324222653265153</v>
      </c>
      <c r="AA22" s="530">
        <v>2762</v>
      </c>
      <c r="AB22" s="530">
        <v>3387</v>
      </c>
      <c r="AC22" s="530">
        <v>2762</v>
      </c>
      <c r="AD22" s="524">
        <v>14835</v>
      </c>
      <c r="AE22" s="524">
        <v>35200</v>
      </c>
      <c r="AF22" s="116">
        <f t="shared" si="5"/>
        <v>17597</v>
      </c>
      <c r="AG22" s="116">
        <v>38587</v>
      </c>
      <c r="AH22" s="116">
        <f t="shared" si="8"/>
        <v>84.304142751605383</v>
      </c>
      <c r="AI22" s="116">
        <f t="shared" si="8"/>
        <v>91.222432425428252</v>
      </c>
      <c r="AJ22" s="12">
        <v>1069</v>
      </c>
      <c r="AK22" s="12">
        <v>6763</v>
      </c>
      <c r="AL22" s="12">
        <f t="shared" si="6"/>
        <v>7832</v>
      </c>
    </row>
    <row r="23" spans="1:38">
      <c r="A23" s="316" t="s">
        <v>97</v>
      </c>
      <c r="B23" s="12">
        <v>1523.0809999999999</v>
      </c>
      <c r="C23" s="12">
        <v>23761</v>
      </c>
      <c r="D23" s="12">
        <v>112608</v>
      </c>
      <c r="E23" s="12">
        <v>1410.473</v>
      </c>
      <c r="F23" s="12">
        <v>19820</v>
      </c>
      <c r="G23" s="12">
        <v>3.7890000000000001</v>
      </c>
      <c r="H23" s="12">
        <v>0.58399999999999996</v>
      </c>
      <c r="I23" s="12">
        <f t="shared" si="0"/>
        <v>4.3730000000000002</v>
      </c>
      <c r="J23" s="530">
        <v>41942</v>
      </c>
      <c r="K23" s="530">
        <v>33819</v>
      </c>
      <c r="L23" s="524">
        <v>2777</v>
      </c>
      <c r="M23" s="524">
        <v>4392</v>
      </c>
      <c r="N23" s="116">
        <f t="shared" si="1"/>
        <v>44719</v>
      </c>
      <c r="O23" s="116">
        <v>38211</v>
      </c>
      <c r="P23" s="12">
        <v>505</v>
      </c>
      <c r="Q23" s="12">
        <v>77</v>
      </c>
      <c r="R23" s="12">
        <f t="shared" si="2"/>
        <v>582</v>
      </c>
      <c r="S23" s="12">
        <v>2.839</v>
      </c>
      <c r="T23" s="12">
        <v>1.2370000000000001</v>
      </c>
      <c r="U23" s="12">
        <f t="shared" si="3"/>
        <v>4.0760000000000005</v>
      </c>
      <c r="V23" s="12">
        <v>2509</v>
      </c>
      <c r="W23" s="12"/>
      <c r="X23" s="12">
        <f t="shared" si="4"/>
        <v>2509</v>
      </c>
      <c r="Y23" s="75">
        <f t="shared" si="7"/>
        <v>6.2098884143205346</v>
      </c>
      <c r="Z23" s="75">
        <f t="shared" si="7"/>
        <v>11.494072387532386</v>
      </c>
      <c r="AA23" s="530">
        <v>8326</v>
      </c>
      <c r="AB23" s="530">
        <v>9086</v>
      </c>
      <c r="AC23" s="530">
        <v>8326</v>
      </c>
      <c r="AD23" s="524">
        <v>2762</v>
      </c>
      <c r="AE23" s="524">
        <v>6462</v>
      </c>
      <c r="AF23" s="116">
        <f t="shared" si="5"/>
        <v>11088</v>
      </c>
      <c r="AG23" s="116">
        <v>15548</v>
      </c>
      <c r="AH23" s="116">
        <f t="shared" si="8"/>
        <v>24.90981240981241</v>
      </c>
      <c r="AI23" s="116">
        <f t="shared" si="8"/>
        <v>41.561615641883201</v>
      </c>
      <c r="AJ23" s="12">
        <v>1651</v>
      </c>
      <c r="AK23" s="12">
        <v>928</v>
      </c>
      <c r="AL23" s="12">
        <f t="shared" si="6"/>
        <v>2579</v>
      </c>
    </row>
    <row r="24" spans="1:38">
      <c r="A24" s="316" t="s">
        <v>87</v>
      </c>
      <c r="B24" s="12">
        <v>1548.6310000000001</v>
      </c>
      <c r="C24" s="12">
        <v>29350</v>
      </c>
      <c r="D24" s="12">
        <v>39496</v>
      </c>
      <c r="E24" s="12">
        <v>1509.135</v>
      </c>
      <c r="F24" s="12">
        <v>28627</v>
      </c>
      <c r="G24" s="12">
        <v>1.4450000000000001</v>
      </c>
      <c r="H24" s="12">
        <v>0.53900000000000003</v>
      </c>
      <c r="I24" s="12">
        <f t="shared" si="0"/>
        <v>1.984</v>
      </c>
      <c r="J24" s="530">
        <v>19521</v>
      </c>
      <c r="K24" s="530">
        <v>11600</v>
      </c>
      <c r="L24" s="524">
        <v>20271</v>
      </c>
      <c r="M24" s="524">
        <v>22146</v>
      </c>
      <c r="N24" s="116">
        <f t="shared" si="1"/>
        <v>39792</v>
      </c>
      <c r="O24" s="116">
        <v>33746</v>
      </c>
      <c r="P24" s="12">
        <v>638</v>
      </c>
      <c r="Q24" s="12">
        <v>2942</v>
      </c>
      <c r="R24" s="12">
        <f t="shared" si="2"/>
        <v>3580</v>
      </c>
      <c r="S24" s="12">
        <v>3.2280000000000002</v>
      </c>
      <c r="T24" s="12">
        <v>0.83699999999999997</v>
      </c>
      <c r="U24" s="12">
        <f t="shared" si="3"/>
        <v>4.0650000000000004</v>
      </c>
      <c r="V24" s="12">
        <v>10723</v>
      </c>
      <c r="W24" s="12"/>
      <c r="X24" s="12">
        <f t="shared" si="4"/>
        <v>10723</v>
      </c>
      <c r="Y24" s="75">
        <f t="shared" si="7"/>
        <v>50.942400482509044</v>
      </c>
      <c r="Z24" s="75">
        <f t="shared" si="7"/>
        <v>65.625555621406988</v>
      </c>
      <c r="AA24" s="530">
        <v>5282</v>
      </c>
      <c r="AB24" s="530">
        <v>5040</v>
      </c>
      <c r="AC24" s="530">
        <v>5282</v>
      </c>
      <c r="AD24" s="524">
        <v>12617</v>
      </c>
      <c r="AE24" s="524">
        <v>20469</v>
      </c>
      <c r="AF24" s="116">
        <f t="shared" si="5"/>
        <v>17899</v>
      </c>
      <c r="AG24" s="116">
        <v>25509</v>
      </c>
      <c r="AH24" s="116">
        <f t="shared" si="8"/>
        <v>70.489971506788095</v>
      </c>
      <c r="AI24" s="116">
        <f t="shared" si="8"/>
        <v>80.242267435022939</v>
      </c>
      <c r="AJ24" s="12">
        <v>2421</v>
      </c>
      <c r="AK24" s="12">
        <v>4031</v>
      </c>
      <c r="AL24" s="12">
        <f t="shared" si="6"/>
        <v>6452</v>
      </c>
    </row>
    <row r="25" spans="1:38">
      <c r="A25" s="316" t="s">
        <v>96</v>
      </c>
      <c r="B25" s="12">
        <v>1389.52</v>
      </c>
      <c r="C25" s="12">
        <v>30076</v>
      </c>
      <c r="D25" s="12">
        <v>15932</v>
      </c>
      <c r="E25" s="12">
        <v>1373.59</v>
      </c>
      <c r="F25" s="12">
        <v>29795</v>
      </c>
      <c r="G25" s="12">
        <v>5.53</v>
      </c>
      <c r="H25" s="12">
        <v>1.87</v>
      </c>
      <c r="I25" s="12">
        <f t="shared" si="0"/>
        <v>7.4</v>
      </c>
      <c r="J25" s="530">
        <v>14234</v>
      </c>
      <c r="K25" s="530">
        <v>12906</v>
      </c>
      <c r="L25" s="524">
        <v>4894</v>
      </c>
      <c r="M25" s="524">
        <v>26088</v>
      </c>
      <c r="N25" s="116">
        <f t="shared" si="1"/>
        <v>19128</v>
      </c>
      <c r="O25" s="116">
        <v>38994</v>
      </c>
      <c r="P25" s="12">
        <v>5167</v>
      </c>
      <c r="Q25" s="12">
        <v>1404</v>
      </c>
      <c r="R25" s="12">
        <f t="shared" si="2"/>
        <v>6571</v>
      </c>
      <c r="S25" s="12">
        <v>6.57</v>
      </c>
      <c r="T25" s="12">
        <v>4.88</v>
      </c>
      <c r="U25" s="12">
        <f t="shared" si="3"/>
        <v>11.45</v>
      </c>
      <c r="V25" s="12">
        <v>9048</v>
      </c>
      <c r="W25" s="12"/>
      <c r="X25" s="12">
        <f t="shared" si="4"/>
        <v>9048</v>
      </c>
      <c r="Y25" s="75">
        <f t="shared" si="7"/>
        <v>25.585529067335841</v>
      </c>
      <c r="Z25" s="75">
        <f t="shared" si="7"/>
        <v>66.902600400061544</v>
      </c>
      <c r="AA25" s="530">
        <v>12242</v>
      </c>
      <c r="AB25" s="530">
        <v>8769</v>
      </c>
      <c r="AC25" s="530">
        <v>12242</v>
      </c>
      <c r="AD25" s="524">
        <v>9310</v>
      </c>
      <c r="AE25" s="524">
        <v>22989</v>
      </c>
      <c r="AF25" s="116">
        <f t="shared" si="5"/>
        <v>21552</v>
      </c>
      <c r="AG25" s="116">
        <v>31758</v>
      </c>
      <c r="AH25" s="116">
        <f t="shared" si="8"/>
        <v>43.197847067557532</v>
      </c>
      <c r="AI25" s="116">
        <f t="shared" si="8"/>
        <v>72.388059701492537</v>
      </c>
      <c r="AJ25" s="12">
        <v>5637</v>
      </c>
      <c r="AK25" s="12">
        <v>3369</v>
      </c>
      <c r="AL25" s="12">
        <f t="shared" si="6"/>
        <v>9006</v>
      </c>
    </row>
    <row r="26" spans="1:38">
      <c r="A26" s="316" t="s">
        <v>84</v>
      </c>
      <c r="B26" s="12">
        <v>3387.8449999999998</v>
      </c>
      <c r="C26" s="12">
        <v>50732</v>
      </c>
      <c r="D26" s="12">
        <v>9861</v>
      </c>
      <c r="E26" s="12">
        <v>3377.9839999999999</v>
      </c>
      <c r="F26" s="12">
        <v>50625</v>
      </c>
      <c r="G26" s="12">
        <v>3.512</v>
      </c>
      <c r="H26" s="12">
        <v>2.3199999999999998</v>
      </c>
      <c r="I26" s="12">
        <f t="shared" si="0"/>
        <v>5.8319999999999999</v>
      </c>
      <c r="J26" s="530">
        <v>165979</v>
      </c>
      <c r="K26" s="530">
        <v>62505</v>
      </c>
      <c r="L26" s="524">
        <v>47722</v>
      </c>
      <c r="M26" s="524">
        <v>63217</v>
      </c>
      <c r="N26" s="116">
        <f t="shared" si="1"/>
        <v>213701</v>
      </c>
      <c r="O26" s="116">
        <v>125722</v>
      </c>
      <c r="P26" s="12">
        <v>17893</v>
      </c>
      <c r="Q26" s="12">
        <v>16182</v>
      </c>
      <c r="R26" s="12">
        <f t="shared" si="2"/>
        <v>34075</v>
      </c>
      <c r="S26" s="12">
        <v>4.0529999999999999</v>
      </c>
      <c r="T26" s="12">
        <v>3.427</v>
      </c>
      <c r="U26" s="12">
        <f t="shared" si="3"/>
        <v>7.48</v>
      </c>
      <c r="V26" s="12">
        <v>46765</v>
      </c>
      <c r="W26" s="12"/>
      <c r="X26" s="12">
        <f t="shared" si="4"/>
        <v>46765</v>
      </c>
      <c r="Y26" s="75">
        <f t="shared" si="7"/>
        <v>22.331201070654792</v>
      </c>
      <c r="Z26" s="75">
        <f t="shared" si="7"/>
        <v>50.283164442181956</v>
      </c>
      <c r="AA26" s="530">
        <v>15407</v>
      </c>
      <c r="AB26" s="530">
        <v>15795</v>
      </c>
      <c r="AC26" s="530">
        <v>15407</v>
      </c>
      <c r="AD26" s="524">
        <v>46957</v>
      </c>
      <c r="AE26" s="524">
        <v>77992</v>
      </c>
      <c r="AF26" s="116">
        <f t="shared" si="5"/>
        <v>62364</v>
      </c>
      <c r="AG26" s="116">
        <v>93787</v>
      </c>
      <c r="AH26" s="116">
        <f t="shared" si="8"/>
        <v>75.29504201141684</v>
      </c>
      <c r="AI26" s="116">
        <f t="shared" si="8"/>
        <v>83.158646720760871</v>
      </c>
      <c r="AJ26" s="12">
        <v>5416</v>
      </c>
      <c r="AK26" s="12">
        <v>9463</v>
      </c>
      <c r="AL26" s="12">
        <f t="shared" si="6"/>
        <v>14879</v>
      </c>
    </row>
    <row r="27" spans="1:38">
      <c r="A27" s="316" t="s">
        <v>88</v>
      </c>
      <c r="B27" s="12">
        <v>690.1</v>
      </c>
      <c r="C27" s="12">
        <v>9391</v>
      </c>
      <c r="D27" s="12">
        <v>2351</v>
      </c>
      <c r="E27" s="12">
        <v>687.8</v>
      </c>
      <c r="F27" s="12">
        <v>9389</v>
      </c>
      <c r="G27" s="12">
        <v>1.67</v>
      </c>
      <c r="H27" s="12">
        <v>13.7</v>
      </c>
      <c r="I27" s="12">
        <f t="shared" si="0"/>
        <v>15.37</v>
      </c>
      <c r="J27" s="530">
        <v>1644</v>
      </c>
      <c r="K27" s="530">
        <v>2465</v>
      </c>
      <c r="L27" s="524">
        <v>13850</v>
      </c>
      <c r="M27" s="524">
        <v>13680</v>
      </c>
      <c r="N27" s="116">
        <f t="shared" si="1"/>
        <v>15494</v>
      </c>
      <c r="O27" s="116">
        <v>16145</v>
      </c>
      <c r="P27" s="12">
        <v>306</v>
      </c>
      <c r="Q27" s="12">
        <v>2583</v>
      </c>
      <c r="R27" s="12">
        <f t="shared" si="2"/>
        <v>2889</v>
      </c>
      <c r="S27" s="12">
        <v>1.9</v>
      </c>
      <c r="T27" s="12">
        <v>4.0999999999999996</v>
      </c>
      <c r="U27" s="12">
        <f t="shared" si="3"/>
        <v>6</v>
      </c>
      <c r="V27" s="12">
        <v>1807</v>
      </c>
      <c r="W27" s="12"/>
      <c r="X27" s="12">
        <f t="shared" si="4"/>
        <v>1807</v>
      </c>
      <c r="Y27" s="75">
        <f t="shared" si="7"/>
        <v>89.389441073964122</v>
      </c>
      <c r="Z27" s="75">
        <f t="shared" si="7"/>
        <v>84.732115205946116</v>
      </c>
      <c r="AA27" s="530">
        <v>1863</v>
      </c>
      <c r="AB27" s="530">
        <v>2647</v>
      </c>
      <c r="AC27" s="530">
        <v>1863</v>
      </c>
      <c r="AD27" s="524">
        <v>4089</v>
      </c>
      <c r="AE27" s="524">
        <v>6436</v>
      </c>
      <c r="AF27" s="116">
        <f t="shared" si="5"/>
        <v>5952</v>
      </c>
      <c r="AG27" s="116">
        <v>9083</v>
      </c>
      <c r="AH27" s="116">
        <f t="shared" si="8"/>
        <v>68.699596774193552</v>
      </c>
      <c r="AI27" s="116">
        <f t="shared" si="8"/>
        <v>70.85764615215237</v>
      </c>
      <c r="AJ27" s="12">
        <v>640</v>
      </c>
      <c r="AK27" s="12">
        <v>2410</v>
      </c>
      <c r="AL27" s="12">
        <f t="shared" si="6"/>
        <v>3050</v>
      </c>
    </row>
    <row r="28" spans="1:38">
      <c r="A28" s="316" t="s">
        <v>110</v>
      </c>
      <c r="B28" s="12">
        <v>4062.654</v>
      </c>
      <c r="C28" s="12">
        <v>73671</v>
      </c>
      <c r="D28" s="12">
        <v>65503</v>
      </c>
      <c r="E28" s="12">
        <v>3967.163</v>
      </c>
      <c r="F28" s="12">
        <v>71388</v>
      </c>
      <c r="G28" s="12">
        <v>5.2119999999999997</v>
      </c>
      <c r="H28" s="12">
        <v>1.149</v>
      </c>
      <c r="I28" s="12">
        <f t="shared" si="0"/>
        <v>6.3609999999999998</v>
      </c>
      <c r="J28" s="530">
        <v>33215</v>
      </c>
      <c r="K28" s="530">
        <v>16944</v>
      </c>
      <c r="L28" s="524">
        <v>22089</v>
      </c>
      <c r="M28" s="524">
        <v>47578</v>
      </c>
      <c r="N28" s="116">
        <f t="shared" si="1"/>
        <v>55304</v>
      </c>
      <c r="O28" s="116">
        <v>64522</v>
      </c>
      <c r="P28" s="12">
        <v>3666</v>
      </c>
      <c r="Q28" s="12">
        <v>1060</v>
      </c>
      <c r="R28" s="12">
        <f t="shared" si="2"/>
        <v>4726</v>
      </c>
      <c r="S28" s="12">
        <v>4.6719999999999997</v>
      </c>
      <c r="T28" s="12">
        <v>5.5149999999999997</v>
      </c>
      <c r="U28" s="12">
        <f t="shared" si="3"/>
        <v>10.186999999999999</v>
      </c>
      <c r="V28" s="12">
        <v>8914</v>
      </c>
      <c r="W28" s="12"/>
      <c r="X28" s="12">
        <f t="shared" si="4"/>
        <v>8914</v>
      </c>
      <c r="Y28" s="75">
        <f t="shared" si="7"/>
        <v>39.941053088384201</v>
      </c>
      <c r="Z28" s="75">
        <f t="shared" si="7"/>
        <v>73.739189733734236</v>
      </c>
      <c r="AA28" s="530">
        <v>14361</v>
      </c>
      <c r="AB28" s="530">
        <v>19300</v>
      </c>
      <c r="AC28" s="530">
        <v>14361</v>
      </c>
      <c r="AD28" s="524">
        <v>12385</v>
      </c>
      <c r="AE28" s="524">
        <v>24648</v>
      </c>
      <c r="AF28" s="116">
        <f t="shared" si="5"/>
        <v>26746</v>
      </c>
      <c r="AG28" s="116">
        <v>43948</v>
      </c>
      <c r="AH28" s="116">
        <f t="shared" si="8"/>
        <v>46.305989680699916</v>
      </c>
      <c r="AI28" s="116">
        <f t="shared" si="8"/>
        <v>56.0844634568126</v>
      </c>
      <c r="AJ28" s="12">
        <v>2573</v>
      </c>
      <c r="AK28" s="12">
        <v>3667</v>
      </c>
      <c r="AL28" s="12">
        <f t="shared" si="6"/>
        <v>6240</v>
      </c>
    </row>
    <row r="29" spans="1:38">
      <c r="A29" s="316" t="s">
        <v>85</v>
      </c>
      <c r="B29" s="12">
        <v>1644.0219999999999</v>
      </c>
      <c r="C29" s="12">
        <v>29924</v>
      </c>
      <c r="D29" s="12">
        <v>1628</v>
      </c>
      <c r="E29" s="12">
        <v>1642.3789999999999</v>
      </c>
      <c r="F29" s="12">
        <v>29827</v>
      </c>
      <c r="G29" s="12">
        <v>5.9640000000000004</v>
      </c>
      <c r="H29" s="12">
        <v>26.373999999999999</v>
      </c>
      <c r="I29" s="12">
        <f t="shared" si="0"/>
        <v>32.338000000000001</v>
      </c>
      <c r="J29" s="530">
        <v>5964</v>
      </c>
      <c r="K29" s="530">
        <v>1392</v>
      </c>
      <c r="L29" s="524">
        <v>26374</v>
      </c>
      <c r="M29" s="524">
        <v>20686</v>
      </c>
      <c r="N29" s="116">
        <f t="shared" si="1"/>
        <v>32338</v>
      </c>
      <c r="O29" s="116">
        <v>22078</v>
      </c>
      <c r="P29" s="12">
        <v>1907</v>
      </c>
      <c r="Q29" s="12">
        <v>4350</v>
      </c>
      <c r="R29" s="12">
        <f t="shared" si="2"/>
        <v>6257</v>
      </c>
      <c r="S29" s="12">
        <v>3.0459999999999998</v>
      </c>
      <c r="T29" s="12">
        <v>11.388999999999999</v>
      </c>
      <c r="U29" s="12">
        <f t="shared" si="3"/>
        <v>14.434999999999999</v>
      </c>
      <c r="V29" s="12">
        <v>7630</v>
      </c>
      <c r="W29" s="12"/>
      <c r="X29" s="12">
        <f t="shared" si="4"/>
        <v>7630</v>
      </c>
      <c r="Y29" s="75">
        <f t="shared" si="7"/>
        <v>81.557301008101931</v>
      </c>
      <c r="Z29" s="75">
        <f t="shared" si="7"/>
        <v>93.695081076184437</v>
      </c>
      <c r="AA29" s="530">
        <v>3046</v>
      </c>
      <c r="AB29" s="530">
        <v>1873</v>
      </c>
      <c r="AC29" s="530">
        <v>3046</v>
      </c>
      <c r="AD29" s="524">
        <v>11389</v>
      </c>
      <c r="AE29" s="524">
        <v>12920</v>
      </c>
      <c r="AF29" s="116">
        <f t="shared" si="5"/>
        <v>14435</v>
      </c>
      <c r="AG29" s="116">
        <v>14793</v>
      </c>
      <c r="AH29" s="116">
        <f t="shared" si="8"/>
        <v>78.898510564599931</v>
      </c>
      <c r="AI29" s="116">
        <f t="shared" si="8"/>
        <v>87.338606097478532</v>
      </c>
      <c r="AJ29" s="12">
        <v>1951</v>
      </c>
      <c r="AK29" s="12">
        <v>7068</v>
      </c>
      <c r="AL29" s="12">
        <f t="shared" si="6"/>
        <v>9019</v>
      </c>
    </row>
    <row r="30" spans="1:38">
      <c r="A30" s="316" t="s">
        <v>188</v>
      </c>
      <c r="B30" s="12">
        <v>1366.588</v>
      </c>
      <c r="C30" s="12">
        <v>27395</v>
      </c>
      <c r="D30" s="12">
        <v>86047</v>
      </c>
      <c r="E30" s="12">
        <v>1280.5409999999999</v>
      </c>
      <c r="F30" s="12">
        <v>26555</v>
      </c>
      <c r="G30" s="12">
        <v>23.138000000000002</v>
      </c>
      <c r="H30" s="12">
        <v>10.595000000000001</v>
      </c>
      <c r="I30" s="12">
        <f t="shared" si="0"/>
        <v>33.733000000000004</v>
      </c>
      <c r="J30" s="530">
        <v>23138</v>
      </c>
      <c r="K30" s="530">
        <v>6823</v>
      </c>
      <c r="L30" s="524">
        <v>10595</v>
      </c>
      <c r="M30" s="524">
        <v>17442</v>
      </c>
      <c r="N30" s="116">
        <f t="shared" si="1"/>
        <v>33733</v>
      </c>
      <c r="O30" s="116">
        <v>24265</v>
      </c>
      <c r="P30" s="12">
        <v>259</v>
      </c>
      <c r="Q30" s="12">
        <v>219</v>
      </c>
      <c r="R30" s="12">
        <f t="shared" si="2"/>
        <v>478</v>
      </c>
      <c r="S30" s="12">
        <v>6.8449999999999998</v>
      </c>
      <c r="T30" s="12">
        <v>12.185</v>
      </c>
      <c r="U30" s="12">
        <f t="shared" si="3"/>
        <v>19.03</v>
      </c>
      <c r="V30" s="12">
        <v>12185</v>
      </c>
      <c r="W30" s="12"/>
      <c r="X30" s="12">
        <f t="shared" si="4"/>
        <v>12185</v>
      </c>
      <c r="Y30" s="75">
        <f t="shared" si="7"/>
        <v>31.408413126611922</v>
      </c>
      <c r="Z30" s="75">
        <f t="shared" si="7"/>
        <v>71.881310529569333</v>
      </c>
      <c r="AA30" s="530">
        <v>6845</v>
      </c>
      <c r="AB30" s="530">
        <v>8124</v>
      </c>
      <c r="AC30" s="530">
        <v>6845</v>
      </c>
      <c r="AD30" s="524">
        <v>12185</v>
      </c>
      <c r="AE30" s="524">
        <v>17764</v>
      </c>
      <c r="AF30" s="116">
        <f t="shared" si="5"/>
        <v>19030</v>
      </c>
      <c r="AG30" s="116">
        <v>25888</v>
      </c>
      <c r="AH30" s="116">
        <f t="shared" si="8"/>
        <v>64.030478192327905</v>
      </c>
      <c r="AI30" s="116">
        <f t="shared" si="8"/>
        <v>68.618665018541407</v>
      </c>
      <c r="AJ30" s="12">
        <v>1101</v>
      </c>
      <c r="AK30" s="12">
        <v>3694</v>
      </c>
      <c r="AL30" s="12">
        <f t="shared" si="6"/>
        <v>4795</v>
      </c>
    </row>
    <row r="31" spans="1:38">
      <c r="A31" s="316" t="s">
        <v>109</v>
      </c>
      <c r="B31" s="12">
        <v>1250.943</v>
      </c>
      <c r="C31" s="12">
        <v>35257</v>
      </c>
      <c r="D31" s="12">
        <v>12418</v>
      </c>
      <c r="E31" s="12">
        <v>1238.5250000000001</v>
      </c>
      <c r="F31" s="12">
        <v>35242</v>
      </c>
      <c r="G31" s="12">
        <v>2.5630000000000002</v>
      </c>
      <c r="H31" s="12">
        <v>1.4419999999999999</v>
      </c>
      <c r="I31" s="12">
        <f t="shared" si="0"/>
        <v>4.0049999999999999</v>
      </c>
      <c r="J31" s="530">
        <v>25888</v>
      </c>
      <c r="K31" s="530">
        <v>14504</v>
      </c>
      <c r="L31" s="524">
        <v>7203</v>
      </c>
      <c r="M31" s="524">
        <v>27044</v>
      </c>
      <c r="N31" s="116">
        <f t="shared" si="1"/>
        <v>33091</v>
      </c>
      <c r="O31" s="116">
        <v>41548</v>
      </c>
      <c r="P31" s="12">
        <v>2136</v>
      </c>
      <c r="Q31" s="12">
        <v>1175</v>
      </c>
      <c r="R31" s="12">
        <f t="shared" si="2"/>
        <v>3311</v>
      </c>
      <c r="S31" s="12">
        <v>0.97899999999999998</v>
      </c>
      <c r="T31" s="12">
        <v>1.74</v>
      </c>
      <c r="U31" s="12">
        <f t="shared" si="3"/>
        <v>2.7189999999999999</v>
      </c>
      <c r="V31" s="12">
        <v>6069</v>
      </c>
      <c r="W31" s="12"/>
      <c r="X31" s="12">
        <f t="shared" si="4"/>
        <v>6069</v>
      </c>
      <c r="Y31" s="75">
        <f t="shared" si="7"/>
        <v>21.767247892176119</v>
      </c>
      <c r="Z31" s="75">
        <f t="shared" si="7"/>
        <v>65.090979108501017</v>
      </c>
      <c r="AA31" s="530">
        <v>1898</v>
      </c>
      <c r="AB31" s="530">
        <v>1267</v>
      </c>
      <c r="AC31" s="530">
        <v>1898</v>
      </c>
      <c r="AD31" s="524">
        <v>6167</v>
      </c>
      <c r="AE31" s="524">
        <v>15443</v>
      </c>
      <c r="AF31" s="116">
        <f t="shared" si="5"/>
        <v>8065</v>
      </c>
      <c r="AG31" s="116">
        <v>16710</v>
      </c>
      <c r="AH31" s="116">
        <f t="shared" si="8"/>
        <v>76.46621202727836</v>
      </c>
      <c r="AI31" s="116">
        <f t="shared" si="8"/>
        <v>92.417713943746264</v>
      </c>
      <c r="AJ31" s="12">
        <v>642</v>
      </c>
      <c r="AK31" s="12">
        <v>1875</v>
      </c>
      <c r="AL31" s="12">
        <f t="shared" si="6"/>
        <v>2517</v>
      </c>
    </row>
    <row r="32" spans="1:38">
      <c r="A32" s="316" t="s">
        <v>107</v>
      </c>
      <c r="B32" s="12">
        <v>438.71</v>
      </c>
      <c r="C32" s="12">
        <v>5232</v>
      </c>
      <c r="D32" s="12">
        <v>2065</v>
      </c>
      <c r="E32" s="12">
        <v>436.72800000000001</v>
      </c>
      <c r="F32" s="12">
        <v>5173</v>
      </c>
      <c r="G32" s="12">
        <v>0.41299999999999998</v>
      </c>
      <c r="H32" s="12">
        <v>0.51800000000000002</v>
      </c>
      <c r="I32" s="12">
        <f t="shared" si="0"/>
        <v>0.93100000000000005</v>
      </c>
      <c r="J32" s="530">
        <v>3996</v>
      </c>
      <c r="K32" s="530">
        <v>3127</v>
      </c>
      <c r="L32" s="524">
        <v>3893</v>
      </c>
      <c r="M32" s="524">
        <v>12800</v>
      </c>
      <c r="N32" s="116">
        <f t="shared" si="1"/>
        <v>7889</v>
      </c>
      <c r="O32" s="116">
        <v>15927</v>
      </c>
      <c r="P32" s="12">
        <v>231</v>
      </c>
      <c r="Q32" s="12">
        <v>214</v>
      </c>
      <c r="R32" s="12">
        <f t="shared" si="2"/>
        <v>445</v>
      </c>
      <c r="S32" s="12">
        <v>0.69699999999999995</v>
      </c>
      <c r="T32" s="12">
        <v>1.125</v>
      </c>
      <c r="U32" s="12">
        <f t="shared" si="3"/>
        <v>1.8220000000000001</v>
      </c>
      <c r="V32" s="12">
        <v>72</v>
      </c>
      <c r="W32" s="12"/>
      <c r="X32" s="12">
        <f t="shared" si="4"/>
        <v>72</v>
      </c>
      <c r="Y32" s="75">
        <f t="shared" si="7"/>
        <v>49.347192293066293</v>
      </c>
      <c r="Z32" s="75">
        <f t="shared" si="7"/>
        <v>80.366672945312985</v>
      </c>
      <c r="AA32" s="530">
        <v>1506</v>
      </c>
      <c r="AB32" s="530">
        <v>933</v>
      </c>
      <c r="AC32" s="530">
        <v>1506</v>
      </c>
      <c r="AD32" s="524">
        <v>3379</v>
      </c>
      <c r="AE32" s="524">
        <v>10774</v>
      </c>
      <c r="AF32" s="116">
        <f t="shared" si="5"/>
        <v>4885</v>
      </c>
      <c r="AG32" s="116">
        <v>11707</v>
      </c>
      <c r="AH32" s="116">
        <f t="shared" si="8"/>
        <v>69.170931422722617</v>
      </c>
      <c r="AI32" s="116">
        <f t="shared" si="8"/>
        <v>92.030409156914672</v>
      </c>
      <c r="AJ32" s="12">
        <v>316</v>
      </c>
      <c r="AK32" s="12">
        <v>815</v>
      </c>
      <c r="AL32" s="12">
        <f t="shared" si="6"/>
        <v>1131</v>
      </c>
    </row>
    <row r="33" spans="1:38" ht="25.5">
      <c r="A33" s="316" t="s">
        <v>402</v>
      </c>
      <c r="B33" s="12">
        <v>1635.3820000000001</v>
      </c>
      <c r="C33" s="12">
        <v>35116</v>
      </c>
      <c r="D33" s="12">
        <v>29189</v>
      </c>
      <c r="E33" s="12">
        <v>1606.193</v>
      </c>
      <c r="F33" s="12">
        <v>34758</v>
      </c>
      <c r="G33" s="12">
        <v>29.617000000000001</v>
      </c>
      <c r="H33" s="12">
        <v>9.6910000000000007</v>
      </c>
      <c r="I33" s="12">
        <f t="shared" si="0"/>
        <v>39.308</v>
      </c>
      <c r="J33" s="530">
        <v>29617</v>
      </c>
      <c r="K33" s="530">
        <v>14914</v>
      </c>
      <c r="L33" s="524">
        <v>9691</v>
      </c>
      <c r="M33" s="524">
        <v>27116</v>
      </c>
      <c r="N33" s="116">
        <f t="shared" si="1"/>
        <v>39308</v>
      </c>
      <c r="O33" s="116">
        <v>42030</v>
      </c>
      <c r="P33" s="12">
        <v>5739</v>
      </c>
      <c r="Q33" s="12">
        <v>2580</v>
      </c>
      <c r="R33" s="12">
        <f t="shared" si="2"/>
        <v>8319</v>
      </c>
      <c r="S33" s="12">
        <v>6.7039999999999997</v>
      </c>
      <c r="T33" s="12">
        <v>4.01</v>
      </c>
      <c r="U33" s="12">
        <f t="shared" si="3"/>
        <v>10.713999999999999</v>
      </c>
      <c r="V33" s="12">
        <v>5623</v>
      </c>
      <c r="W33" s="12"/>
      <c r="X33" s="12">
        <f t="shared" si="4"/>
        <v>5623</v>
      </c>
      <c r="Y33" s="75">
        <f t="shared" si="7"/>
        <v>24.654014449984736</v>
      </c>
      <c r="Z33" s="75">
        <f t="shared" si="7"/>
        <v>64.515822031881996</v>
      </c>
      <c r="AA33" s="530">
        <v>6704</v>
      </c>
      <c r="AB33" s="530">
        <v>12637</v>
      </c>
      <c r="AC33" s="530">
        <v>6704</v>
      </c>
      <c r="AD33" s="524">
        <v>6010</v>
      </c>
      <c r="AE33" s="524">
        <v>15685</v>
      </c>
      <c r="AF33" s="116">
        <f t="shared" si="5"/>
        <v>12714</v>
      </c>
      <c r="AG33" s="116">
        <v>28322</v>
      </c>
      <c r="AH33" s="116">
        <f t="shared" si="8"/>
        <v>47.270725184835612</v>
      </c>
      <c r="AI33" s="116">
        <f t="shared" si="8"/>
        <v>55.380975919779679</v>
      </c>
      <c r="AJ33" s="12">
        <v>1923</v>
      </c>
      <c r="AK33" s="12">
        <v>2590</v>
      </c>
      <c r="AL33" s="12">
        <f t="shared" si="6"/>
        <v>4513</v>
      </c>
    </row>
    <row r="34" spans="1:38">
      <c r="A34" s="316" t="s">
        <v>159</v>
      </c>
      <c r="B34" s="12">
        <v>1153.8</v>
      </c>
      <c r="C34" s="12">
        <v>10217</v>
      </c>
      <c r="D34" s="12">
        <v>22587</v>
      </c>
      <c r="E34" s="12">
        <v>1131.2</v>
      </c>
      <c r="F34" s="12">
        <v>9301</v>
      </c>
      <c r="G34" s="12">
        <v>2.7</v>
      </c>
      <c r="H34" s="12">
        <v>15.8</v>
      </c>
      <c r="I34" s="12">
        <f t="shared" si="0"/>
        <v>18.5</v>
      </c>
      <c r="J34" s="530">
        <v>2773</v>
      </c>
      <c r="K34" s="530">
        <v>1220</v>
      </c>
      <c r="L34" s="524">
        <v>15867</v>
      </c>
      <c r="M34" s="524">
        <v>16158</v>
      </c>
      <c r="N34" s="116">
        <f t="shared" si="1"/>
        <v>18640</v>
      </c>
      <c r="O34" s="116">
        <v>17378</v>
      </c>
      <c r="P34" s="12">
        <v>785</v>
      </c>
      <c r="Q34" s="12">
        <v>1019</v>
      </c>
      <c r="R34" s="12">
        <f t="shared" si="2"/>
        <v>1804</v>
      </c>
      <c r="S34" s="12">
        <v>2.1</v>
      </c>
      <c r="T34" s="12">
        <v>10.8</v>
      </c>
      <c r="U34" s="12">
        <f t="shared" si="3"/>
        <v>12.9</v>
      </c>
      <c r="V34" s="12">
        <v>2076</v>
      </c>
      <c r="W34" s="12"/>
      <c r="X34" s="12">
        <f t="shared" si="4"/>
        <v>2076</v>
      </c>
      <c r="Y34" s="75">
        <f t="shared" si="7"/>
        <v>85.123390557939913</v>
      </c>
      <c r="Z34" s="75">
        <f t="shared" si="7"/>
        <v>92.979629416503627</v>
      </c>
      <c r="AA34" s="530">
        <v>2137</v>
      </c>
      <c r="AB34" s="530">
        <v>1240</v>
      </c>
      <c r="AC34" s="530">
        <v>2137</v>
      </c>
      <c r="AD34" s="524">
        <v>10816</v>
      </c>
      <c r="AE34" s="524">
        <v>9647</v>
      </c>
      <c r="AF34" s="116">
        <f t="shared" si="5"/>
        <v>12953</v>
      </c>
      <c r="AG34" s="116">
        <v>10887</v>
      </c>
      <c r="AH34" s="116">
        <f t="shared" si="8"/>
        <v>83.501891453717292</v>
      </c>
      <c r="AI34" s="116">
        <f t="shared" si="8"/>
        <v>88.61026912831818</v>
      </c>
      <c r="AJ34" s="12">
        <v>267</v>
      </c>
      <c r="AK34" s="12">
        <v>1723</v>
      </c>
      <c r="AL34" s="12">
        <f t="shared" si="6"/>
        <v>1990</v>
      </c>
    </row>
    <row r="35" spans="1:38">
      <c r="A35" s="316" t="s">
        <v>105</v>
      </c>
      <c r="B35" s="12">
        <v>4030</v>
      </c>
      <c r="C35" s="12">
        <v>87693</v>
      </c>
      <c r="D35" s="12">
        <v>22838</v>
      </c>
      <c r="E35" s="12">
        <v>4008</v>
      </c>
      <c r="F35" s="12">
        <v>87195</v>
      </c>
      <c r="G35" s="12">
        <v>5.6189999999999998</v>
      </c>
      <c r="H35" s="12">
        <v>7.35</v>
      </c>
      <c r="I35" s="12">
        <f t="shared" si="0"/>
        <v>12.968999999999999</v>
      </c>
      <c r="J35" s="530">
        <v>79119</v>
      </c>
      <c r="K35" s="530">
        <v>43892</v>
      </c>
      <c r="L35" s="524">
        <v>59644</v>
      </c>
      <c r="M35" s="524">
        <v>60157</v>
      </c>
      <c r="N35" s="116">
        <f t="shared" si="1"/>
        <v>138763</v>
      </c>
      <c r="O35" s="116">
        <v>104049</v>
      </c>
      <c r="P35" s="12">
        <v>2246</v>
      </c>
      <c r="Q35" s="12">
        <v>6688</v>
      </c>
      <c r="R35" s="12">
        <f t="shared" si="2"/>
        <v>8934</v>
      </c>
      <c r="S35" s="12">
        <v>3.1739999999999999</v>
      </c>
      <c r="T35" s="12">
        <v>1124.846</v>
      </c>
      <c r="U35" s="12">
        <f t="shared" si="3"/>
        <v>1128.02</v>
      </c>
      <c r="V35" s="12">
        <v>7626</v>
      </c>
      <c r="W35" s="12"/>
      <c r="X35" s="12">
        <f t="shared" si="4"/>
        <v>7626</v>
      </c>
      <c r="Y35" s="75">
        <f t="shared" si="7"/>
        <v>42.982639464410539</v>
      </c>
      <c r="Z35" s="75">
        <f t="shared" si="7"/>
        <v>57.816028986342971</v>
      </c>
      <c r="AA35" s="530">
        <v>8115</v>
      </c>
      <c r="AB35" s="530">
        <v>3483</v>
      </c>
      <c r="AC35" s="530">
        <v>8115</v>
      </c>
      <c r="AD35" s="524">
        <v>36397</v>
      </c>
      <c r="AE35" s="524">
        <v>54709</v>
      </c>
      <c r="AF35" s="116">
        <f t="shared" si="5"/>
        <v>44512</v>
      </c>
      <c r="AG35" s="116">
        <v>58192</v>
      </c>
      <c r="AH35" s="116">
        <f t="shared" si="8"/>
        <v>81.768961179007903</v>
      </c>
      <c r="AI35" s="116">
        <f t="shared" si="8"/>
        <v>94.014641187792137</v>
      </c>
      <c r="AJ35" s="12">
        <v>2464</v>
      </c>
      <c r="AK35" s="12">
        <v>12356</v>
      </c>
      <c r="AL35" s="12">
        <f t="shared" si="6"/>
        <v>14820</v>
      </c>
    </row>
    <row r="36" spans="1:38">
      <c r="A36" s="316" t="s">
        <v>102</v>
      </c>
      <c r="B36" s="12">
        <v>1165.28</v>
      </c>
      <c r="C36" s="12">
        <v>16673</v>
      </c>
      <c r="D36" s="12">
        <v>118668</v>
      </c>
      <c r="E36" s="12">
        <v>1046.6199999999999</v>
      </c>
      <c r="F36" s="12">
        <v>14454</v>
      </c>
      <c r="G36" s="12">
        <v>36.499000000000002</v>
      </c>
      <c r="H36" s="12">
        <v>5.7859999999999996</v>
      </c>
      <c r="I36" s="12">
        <f t="shared" si="0"/>
        <v>42.285000000000004</v>
      </c>
      <c r="J36" s="530">
        <v>36515</v>
      </c>
      <c r="K36" s="530">
        <v>27118</v>
      </c>
      <c r="L36" s="524">
        <v>5795</v>
      </c>
      <c r="M36" s="524">
        <v>9322</v>
      </c>
      <c r="N36" s="116">
        <f t="shared" si="1"/>
        <v>42310</v>
      </c>
      <c r="O36" s="116">
        <v>36440</v>
      </c>
      <c r="P36" s="12">
        <v>1440</v>
      </c>
      <c r="Q36" s="12">
        <v>779</v>
      </c>
      <c r="R36" s="12">
        <f t="shared" si="2"/>
        <v>2219</v>
      </c>
      <c r="S36" s="12">
        <v>14.03</v>
      </c>
      <c r="T36" s="12">
        <v>4.43</v>
      </c>
      <c r="U36" s="12">
        <f t="shared" si="3"/>
        <v>18.46</v>
      </c>
      <c r="V36" s="12">
        <v>2152</v>
      </c>
      <c r="W36" s="12"/>
      <c r="X36" s="12">
        <f t="shared" si="4"/>
        <v>2152</v>
      </c>
      <c r="Y36" s="75">
        <f t="shared" si="7"/>
        <v>13.696525644055779</v>
      </c>
      <c r="Z36" s="75">
        <f t="shared" si="7"/>
        <v>25.58177826564215</v>
      </c>
      <c r="AA36" s="530">
        <v>14047</v>
      </c>
      <c r="AB36" s="530">
        <v>8766</v>
      </c>
      <c r="AC36" s="530">
        <v>14047</v>
      </c>
      <c r="AD36" s="524">
        <v>4450</v>
      </c>
      <c r="AE36" s="524">
        <v>6654</v>
      </c>
      <c r="AF36" s="116">
        <f t="shared" si="5"/>
        <v>18497</v>
      </c>
      <c r="AG36" s="116">
        <v>15420</v>
      </c>
      <c r="AH36" s="116">
        <f t="shared" si="8"/>
        <v>24.057955344109857</v>
      </c>
      <c r="AI36" s="116">
        <f t="shared" si="8"/>
        <v>43.151750972762649</v>
      </c>
      <c r="AJ36" s="12">
        <v>787</v>
      </c>
      <c r="AK36" s="12">
        <v>1198</v>
      </c>
      <c r="AL36" s="12">
        <f t="shared" si="6"/>
        <v>1985</v>
      </c>
    </row>
    <row r="37" spans="1:38">
      <c r="A37" s="316" t="s">
        <v>101</v>
      </c>
      <c r="B37" s="12">
        <v>2191.1390000000001</v>
      </c>
      <c r="C37" s="12">
        <v>53775</v>
      </c>
      <c r="D37" s="12">
        <v>118786</v>
      </c>
      <c r="E37" s="12">
        <v>2072.355</v>
      </c>
      <c r="F37" s="12">
        <v>52352</v>
      </c>
      <c r="G37" s="12">
        <v>47.192999999999998</v>
      </c>
      <c r="H37" s="12">
        <v>28.367000000000001</v>
      </c>
      <c r="I37" s="12">
        <f t="shared" si="0"/>
        <v>75.56</v>
      </c>
      <c r="J37" s="530">
        <v>47193</v>
      </c>
      <c r="K37" s="530">
        <v>26509</v>
      </c>
      <c r="L37" s="524">
        <v>28367</v>
      </c>
      <c r="M37" s="524">
        <v>57558</v>
      </c>
      <c r="N37" s="116">
        <f t="shared" si="1"/>
        <v>75560</v>
      </c>
      <c r="O37" s="116">
        <v>84067</v>
      </c>
      <c r="P37" s="12">
        <v>819</v>
      </c>
      <c r="Q37" s="12">
        <v>2653</v>
      </c>
      <c r="R37" s="12">
        <f t="shared" si="2"/>
        <v>3472</v>
      </c>
      <c r="S37" s="12">
        <v>6.5730000000000004</v>
      </c>
      <c r="T37" s="12">
        <v>25.420999999999999</v>
      </c>
      <c r="U37" s="12">
        <f t="shared" si="3"/>
        <v>31.994</v>
      </c>
      <c r="V37" s="12">
        <v>22995</v>
      </c>
      <c r="W37" s="12"/>
      <c r="X37" s="12">
        <f t="shared" si="4"/>
        <v>22995</v>
      </c>
      <c r="Y37" s="75">
        <f t="shared" si="7"/>
        <v>37.542350449973533</v>
      </c>
      <c r="Z37" s="75">
        <f t="shared" si="7"/>
        <v>68.466818133155698</v>
      </c>
      <c r="AA37" s="530">
        <v>6573</v>
      </c>
      <c r="AB37" s="530">
        <v>5015</v>
      </c>
      <c r="AC37" s="530">
        <v>6573</v>
      </c>
      <c r="AD37" s="524">
        <v>25421</v>
      </c>
      <c r="AE37" s="524">
        <v>33892</v>
      </c>
      <c r="AF37" s="116">
        <f t="shared" si="5"/>
        <v>31994</v>
      </c>
      <c r="AG37" s="116">
        <v>38907</v>
      </c>
      <c r="AH37" s="116">
        <f t="shared" si="8"/>
        <v>79.455522910545724</v>
      </c>
      <c r="AI37" s="116">
        <f t="shared" si="8"/>
        <v>87.110288637006192</v>
      </c>
      <c r="AJ37" s="12">
        <v>1178</v>
      </c>
      <c r="AK37" s="12">
        <v>4838</v>
      </c>
      <c r="AL37" s="12">
        <f t="shared" si="6"/>
        <v>6016</v>
      </c>
    </row>
    <row r="38" spans="1:38">
      <c r="A38" s="316" t="s">
        <v>92</v>
      </c>
      <c r="B38" s="12">
        <v>1213.097</v>
      </c>
      <c r="C38" s="12">
        <v>26833</v>
      </c>
      <c r="D38" s="12">
        <v>2835</v>
      </c>
      <c r="E38" s="12">
        <v>1210.2619999999999</v>
      </c>
      <c r="F38" s="12">
        <v>26770</v>
      </c>
      <c r="G38" s="12">
        <v>2.4830000000000001</v>
      </c>
      <c r="H38" s="12">
        <v>4.1159999999999997</v>
      </c>
      <c r="I38" s="12">
        <f t="shared" si="0"/>
        <v>6.5990000000000002</v>
      </c>
      <c r="J38" s="530">
        <v>14044</v>
      </c>
      <c r="K38" s="530">
        <v>3797</v>
      </c>
      <c r="L38" s="524">
        <v>28018</v>
      </c>
      <c r="M38" s="524">
        <v>28064</v>
      </c>
      <c r="N38" s="116">
        <f t="shared" si="1"/>
        <v>42062</v>
      </c>
      <c r="O38" s="116">
        <v>31861</v>
      </c>
      <c r="P38" s="12">
        <v>7249</v>
      </c>
      <c r="Q38" s="12">
        <v>12710</v>
      </c>
      <c r="R38" s="12">
        <f t="shared" si="2"/>
        <v>19959</v>
      </c>
      <c r="S38" s="12">
        <v>2.1840000000000002</v>
      </c>
      <c r="T38" s="12">
        <v>2.3620000000000001</v>
      </c>
      <c r="U38" s="12">
        <f t="shared" si="3"/>
        <v>4.5460000000000003</v>
      </c>
      <c r="V38" s="12">
        <v>4360</v>
      </c>
      <c r="W38" s="12"/>
      <c r="X38" s="12">
        <f t="shared" si="4"/>
        <v>4360</v>
      </c>
      <c r="Y38" s="75">
        <f t="shared" si="7"/>
        <v>66.611193000808328</v>
      </c>
      <c r="Z38" s="75">
        <f t="shared" si="7"/>
        <v>88.082608832114502</v>
      </c>
      <c r="AA38" s="530">
        <v>7256</v>
      </c>
      <c r="AB38" s="530">
        <v>4597</v>
      </c>
      <c r="AC38" s="530">
        <v>7256</v>
      </c>
      <c r="AD38" s="524">
        <v>9956</v>
      </c>
      <c r="AE38" s="524">
        <v>19433</v>
      </c>
      <c r="AF38" s="116">
        <f t="shared" si="5"/>
        <v>17212</v>
      </c>
      <c r="AG38" s="116">
        <v>24030</v>
      </c>
      <c r="AH38" s="116">
        <f t="shared" si="8"/>
        <v>57.843365094120379</v>
      </c>
      <c r="AI38" s="116">
        <f t="shared" si="8"/>
        <v>80.869746150645028</v>
      </c>
      <c r="AJ38" s="12">
        <v>3321</v>
      </c>
      <c r="AK38" s="12">
        <v>5414</v>
      </c>
      <c r="AL38" s="12">
        <f t="shared" si="6"/>
        <v>8735</v>
      </c>
    </row>
    <row r="39" spans="1:38">
      <c r="A39" s="316" t="s">
        <v>99</v>
      </c>
      <c r="B39" s="12">
        <v>1570.146</v>
      </c>
      <c r="C39" s="12">
        <v>34298</v>
      </c>
      <c r="D39" s="12">
        <v>36263</v>
      </c>
      <c r="E39" s="12">
        <v>1533.883</v>
      </c>
      <c r="F39" s="12">
        <v>34166</v>
      </c>
      <c r="G39" s="12">
        <v>6.9740000000000002</v>
      </c>
      <c r="H39" s="12">
        <v>16.7</v>
      </c>
      <c r="I39" s="12">
        <f t="shared" si="0"/>
        <v>23.673999999999999</v>
      </c>
      <c r="J39" s="530">
        <v>6974</v>
      </c>
      <c r="K39" s="530">
        <v>7844</v>
      </c>
      <c r="L39" s="524">
        <v>16700</v>
      </c>
      <c r="M39" s="524">
        <v>13746</v>
      </c>
      <c r="N39" s="116">
        <f t="shared" si="1"/>
        <v>23674</v>
      </c>
      <c r="O39" s="116">
        <v>21590</v>
      </c>
      <c r="P39" s="12">
        <v>487</v>
      </c>
      <c r="Q39" s="12">
        <v>1784</v>
      </c>
      <c r="R39" s="12">
        <f t="shared" si="2"/>
        <v>2271</v>
      </c>
      <c r="S39" s="12">
        <v>4.0529999999999999</v>
      </c>
      <c r="T39" s="12">
        <v>12.054</v>
      </c>
      <c r="U39" s="12">
        <f t="shared" si="3"/>
        <v>16.106999999999999</v>
      </c>
      <c r="V39" s="12">
        <v>5601</v>
      </c>
      <c r="W39" s="12"/>
      <c r="X39" s="12">
        <f t="shared" si="4"/>
        <v>5601</v>
      </c>
      <c r="Y39" s="75">
        <f t="shared" si="7"/>
        <v>70.54152234518881</v>
      </c>
      <c r="Z39" s="75">
        <f t="shared" si="7"/>
        <v>63.668364983788791</v>
      </c>
      <c r="AA39" s="530">
        <v>3756</v>
      </c>
      <c r="AB39" s="530">
        <v>4116</v>
      </c>
      <c r="AC39" s="530">
        <v>3756</v>
      </c>
      <c r="AD39" s="524">
        <v>12018</v>
      </c>
      <c r="AE39" s="524">
        <v>8821</v>
      </c>
      <c r="AF39" s="116">
        <f t="shared" si="5"/>
        <v>15774</v>
      </c>
      <c r="AG39" s="116">
        <v>12937</v>
      </c>
      <c r="AH39" s="116">
        <f t="shared" si="8"/>
        <v>76.18866489159376</v>
      </c>
      <c r="AI39" s="116">
        <f t="shared" si="8"/>
        <v>68.184277653242631</v>
      </c>
      <c r="AJ39" s="12">
        <v>945</v>
      </c>
      <c r="AK39" s="12">
        <v>3302</v>
      </c>
      <c r="AL39" s="12">
        <f t="shared" si="6"/>
        <v>4247</v>
      </c>
    </row>
    <row r="40" spans="1:38">
      <c r="A40" s="316" t="s">
        <v>104</v>
      </c>
      <c r="B40" s="12">
        <v>534.26099999999997</v>
      </c>
      <c r="C40" s="12">
        <v>11050</v>
      </c>
      <c r="D40" s="12">
        <v>2167</v>
      </c>
      <c r="E40" s="12">
        <v>532.09400000000005</v>
      </c>
      <c r="F40" s="12">
        <v>10994</v>
      </c>
      <c r="G40" s="12">
        <v>1.448</v>
      </c>
      <c r="H40" s="12">
        <v>0.56899999999999995</v>
      </c>
      <c r="I40" s="12">
        <f t="shared" si="0"/>
        <v>2.0169999999999999</v>
      </c>
      <c r="J40" s="530">
        <v>9824</v>
      </c>
      <c r="K40" s="530">
        <v>7367</v>
      </c>
      <c r="L40" s="524">
        <v>3216</v>
      </c>
      <c r="M40" s="524">
        <v>2648</v>
      </c>
      <c r="N40" s="116">
        <f t="shared" si="1"/>
        <v>13040</v>
      </c>
      <c r="O40" s="116">
        <v>10015</v>
      </c>
      <c r="P40" s="12">
        <v>856</v>
      </c>
      <c r="Q40" s="12">
        <v>297</v>
      </c>
      <c r="R40" s="12">
        <f t="shared" si="2"/>
        <v>1153</v>
      </c>
      <c r="S40" s="12">
        <v>2.3719999999999999</v>
      </c>
      <c r="T40" s="12">
        <v>1.194</v>
      </c>
      <c r="U40" s="12">
        <f t="shared" si="3"/>
        <v>3.5659999999999998</v>
      </c>
      <c r="V40" s="12">
        <v>2285</v>
      </c>
      <c r="W40" s="12"/>
      <c r="X40" s="12">
        <f t="shared" si="4"/>
        <v>2285</v>
      </c>
      <c r="Y40" s="75">
        <f t="shared" si="7"/>
        <v>24.662576687116566</v>
      </c>
      <c r="Z40" s="75">
        <f t="shared" si="7"/>
        <v>26.440339490763854</v>
      </c>
      <c r="AA40" s="530">
        <v>4273</v>
      </c>
      <c r="AB40" s="530">
        <v>2411</v>
      </c>
      <c r="AC40" s="530">
        <v>4273</v>
      </c>
      <c r="AD40" s="524">
        <v>2285</v>
      </c>
      <c r="AE40" s="524">
        <v>6210</v>
      </c>
      <c r="AF40" s="116">
        <f t="shared" si="5"/>
        <v>6558</v>
      </c>
      <c r="AG40" s="116">
        <v>8621</v>
      </c>
      <c r="AH40" s="116">
        <f t="shared" si="8"/>
        <v>34.842939920707536</v>
      </c>
      <c r="AI40" s="116">
        <f t="shared" si="8"/>
        <v>72.033406797355298</v>
      </c>
      <c r="AJ40" s="12">
        <v>1754</v>
      </c>
      <c r="AK40" s="12">
        <v>951</v>
      </c>
      <c r="AL40" s="12">
        <f t="shared" si="6"/>
        <v>2705</v>
      </c>
    </row>
    <row r="41" spans="1:38">
      <c r="A41" s="316" t="s">
        <v>91</v>
      </c>
      <c r="B41" s="12">
        <v>2433.3389999999999</v>
      </c>
      <c r="C41" s="12">
        <v>41160</v>
      </c>
      <c r="D41" s="12">
        <v>78239</v>
      </c>
      <c r="E41" s="12">
        <v>2355.1</v>
      </c>
      <c r="F41" s="12">
        <v>40071</v>
      </c>
      <c r="G41" s="12">
        <v>66.159000000000006</v>
      </c>
      <c r="H41" s="12">
        <v>14.106999999999999</v>
      </c>
      <c r="I41" s="12">
        <f t="shared" si="0"/>
        <v>80.266000000000005</v>
      </c>
      <c r="J41" s="530">
        <v>66159</v>
      </c>
      <c r="K41" s="530">
        <v>23537</v>
      </c>
      <c r="L41" s="524">
        <v>14107</v>
      </c>
      <c r="M41" s="524">
        <v>19397</v>
      </c>
      <c r="N41" s="116">
        <f t="shared" si="1"/>
        <v>80266</v>
      </c>
      <c r="O41" s="116">
        <v>42934</v>
      </c>
      <c r="P41" s="12">
        <v>5838</v>
      </c>
      <c r="Q41" s="12">
        <v>2866</v>
      </c>
      <c r="R41" s="12">
        <f t="shared" si="2"/>
        <v>8704</v>
      </c>
      <c r="S41" s="12">
        <v>23.114999999999998</v>
      </c>
      <c r="T41" s="12">
        <v>19.399000000000001</v>
      </c>
      <c r="U41" s="12">
        <f t="shared" si="3"/>
        <v>42.513999999999996</v>
      </c>
      <c r="V41" s="12">
        <v>18928</v>
      </c>
      <c r="W41" s="12"/>
      <c r="X41" s="12">
        <f t="shared" si="4"/>
        <v>18928</v>
      </c>
      <c r="Y41" s="75">
        <f t="shared" si="7"/>
        <v>17.575312087309694</v>
      </c>
      <c r="Z41" s="75">
        <f t="shared" si="7"/>
        <v>45.178646294312202</v>
      </c>
      <c r="AA41" s="530">
        <v>23115</v>
      </c>
      <c r="AB41" s="530">
        <v>13663</v>
      </c>
      <c r="AC41" s="530">
        <v>23115</v>
      </c>
      <c r="AD41" s="524">
        <v>19399</v>
      </c>
      <c r="AE41" s="524">
        <v>18101</v>
      </c>
      <c r="AF41" s="116">
        <f t="shared" si="5"/>
        <v>42514</v>
      </c>
      <c r="AG41" s="116">
        <v>31764</v>
      </c>
      <c r="AH41" s="116">
        <f t="shared" si="8"/>
        <v>45.629674930611095</v>
      </c>
      <c r="AI41" s="116">
        <f t="shared" si="8"/>
        <v>56.985895982873693</v>
      </c>
      <c r="AJ41" s="12">
        <v>3804</v>
      </c>
      <c r="AK41" s="12">
        <v>2483</v>
      </c>
      <c r="AL41" s="12">
        <f t="shared" si="6"/>
        <v>6287</v>
      </c>
    </row>
    <row r="42" spans="1:38">
      <c r="A42" s="316" t="s">
        <v>95</v>
      </c>
      <c r="B42" s="12">
        <v>1122.5899999999999</v>
      </c>
      <c r="C42" s="12">
        <v>17101</v>
      </c>
      <c r="D42" s="12">
        <v>12285</v>
      </c>
      <c r="E42" s="12">
        <v>1110.306</v>
      </c>
      <c r="F42" s="12">
        <v>16987</v>
      </c>
      <c r="G42" s="12">
        <v>30.905999999999999</v>
      </c>
      <c r="H42" s="12">
        <v>14.436</v>
      </c>
      <c r="I42" s="12">
        <f t="shared" si="0"/>
        <v>45.341999999999999</v>
      </c>
      <c r="J42" s="530">
        <v>30906</v>
      </c>
      <c r="K42" s="530">
        <v>2753</v>
      </c>
      <c r="L42" s="524">
        <v>14436</v>
      </c>
      <c r="M42" s="524">
        <v>23498</v>
      </c>
      <c r="N42" s="116">
        <f t="shared" si="1"/>
        <v>45342</v>
      </c>
      <c r="O42" s="116">
        <v>26251</v>
      </c>
      <c r="P42" s="12">
        <v>5616</v>
      </c>
      <c r="Q42" s="12">
        <v>3749</v>
      </c>
      <c r="R42" s="12">
        <f t="shared" si="2"/>
        <v>9365</v>
      </c>
      <c r="S42" s="12">
        <v>3.766</v>
      </c>
      <c r="T42" s="12">
        <v>7.16</v>
      </c>
      <c r="U42" s="12">
        <f t="shared" si="3"/>
        <v>10.926</v>
      </c>
      <c r="V42" s="12">
        <v>2617</v>
      </c>
      <c r="W42" s="12"/>
      <c r="X42" s="12">
        <f t="shared" si="4"/>
        <v>2617</v>
      </c>
      <c r="Y42" s="75">
        <f t="shared" si="7"/>
        <v>31.838030964668519</v>
      </c>
      <c r="Z42" s="75">
        <f t="shared" si="7"/>
        <v>89.512780465506083</v>
      </c>
      <c r="AA42" s="530">
        <v>3766</v>
      </c>
      <c r="AB42" s="530">
        <v>3759</v>
      </c>
      <c r="AC42" s="530">
        <v>3766</v>
      </c>
      <c r="AD42" s="524">
        <v>7160</v>
      </c>
      <c r="AE42" s="524">
        <v>15325</v>
      </c>
      <c r="AF42" s="116">
        <f t="shared" si="5"/>
        <v>10926</v>
      </c>
      <c r="AG42" s="116">
        <v>19084</v>
      </c>
      <c r="AH42" s="116">
        <f t="shared" si="8"/>
        <v>65.531759106717914</v>
      </c>
      <c r="AI42" s="116">
        <f t="shared" si="8"/>
        <v>80.30287151540557</v>
      </c>
      <c r="AJ42" s="12">
        <v>630</v>
      </c>
      <c r="AK42" s="12">
        <v>952</v>
      </c>
      <c r="AL42" s="12">
        <f t="shared" si="6"/>
        <v>1582</v>
      </c>
    </row>
    <row r="43" spans="1:38">
      <c r="A43" s="316" t="s">
        <v>403</v>
      </c>
      <c r="B43" s="12">
        <v>3189.0810000000001</v>
      </c>
      <c r="C43" s="12">
        <v>56640</v>
      </c>
      <c r="D43" s="12">
        <v>24694</v>
      </c>
      <c r="E43" s="12">
        <v>3172.4360000000001</v>
      </c>
      <c r="F43" s="12">
        <v>56374</v>
      </c>
      <c r="G43" s="12">
        <v>33.935000000000002</v>
      </c>
      <c r="H43" s="12">
        <v>22.501999999999999</v>
      </c>
      <c r="I43" s="12">
        <f t="shared" si="0"/>
        <v>56.436999999999998</v>
      </c>
      <c r="J43" s="530">
        <v>33935</v>
      </c>
      <c r="K43" s="530">
        <v>32182</v>
      </c>
      <c r="L43" s="524">
        <v>22502</v>
      </c>
      <c r="M43" s="524">
        <v>54469</v>
      </c>
      <c r="N43" s="116">
        <f t="shared" si="1"/>
        <v>56437</v>
      </c>
      <c r="O43" s="116">
        <v>86651</v>
      </c>
      <c r="P43" s="12">
        <v>3653</v>
      </c>
      <c r="Q43" s="12">
        <v>2051</v>
      </c>
      <c r="R43" s="12">
        <f t="shared" si="2"/>
        <v>5704</v>
      </c>
      <c r="S43" s="12">
        <v>17.827000000000002</v>
      </c>
      <c r="T43" s="12">
        <v>12.446</v>
      </c>
      <c r="U43" s="12">
        <f t="shared" si="3"/>
        <v>30.273000000000003</v>
      </c>
      <c r="V43" s="12">
        <v>8938</v>
      </c>
      <c r="W43" s="12"/>
      <c r="X43" s="12">
        <f t="shared" si="4"/>
        <v>8938</v>
      </c>
      <c r="Y43" s="75">
        <f t="shared" si="7"/>
        <v>39.871006609139393</v>
      </c>
      <c r="Z43" s="75">
        <f t="shared" si="7"/>
        <v>62.860209345535537</v>
      </c>
      <c r="AA43" s="530">
        <v>17827</v>
      </c>
      <c r="AB43" s="530">
        <v>13561</v>
      </c>
      <c r="AC43" s="530">
        <v>17827</v>
      </c>
      <c r="AD43" s="524">
        <v>12446</v>
      </c>
      <c r="AE43" s="524">
        <v>29129</v>
      </c>
      <c r="AF43" s="116">
        <f t="shared" si="5"/>
        <v>30273</v>
      </c>
      <c r="AG43" s="116">
        <v>42690</v>
      </c>
      <c r="AH43" s="116">
        <f t="shared" si="8"/>
        <v>41.11254252964688</v>
      </c>
      <c r="AI43" s="116">
        <f t="shared" si="8"/>
        <v>68.233778402436172</v>
      </c>
      <c r="AJ43" s="12">
        <v>3002</v>
      </c>
      <c r="AK43" s="12">
        <v>3326</v>
      </c>
      <c r="AL43" s="12">
        <f t="shared" si="6"/>
        <v>6328</v>
      </c>
    </row>
    <row r="44" spans="1:38">
      <c r="A44" s="316" t="s">
        <v>93</v>
      </c>
      <c r="B44" s="12">
        <v>3823.6</v>
      </c>
      <c r="C44" s="12">
        <v>82743</v>
      </c>
      <c r="D44" s="12">
        <v>10708</v>
      </c>
      <c r="E44" s="12">
        <v>3812.7</v>
      </c>
      <c r="F44" s="12">
        <v>81072</v>
      </c>
      <c r="G44" s="12">
        <v>18.899999999999999</v>
      </c>
      <c r="H44" s="12">
        <v>33.5</v>
      </c>
      <c r="I44" s="12">
        <f t="shared" si="0"/>
        <v>52.4</v>
      </c>
      <c r="J44" s="530">
        <v>18960</v>
      </c>
      <c r="K44" s="530">
        <v>12886</v>
      </c>
      <c r="L44" s="524">
        <v>33569</v>
      </c>
      <c r="M44" s="524">
        <v>69724</v>
      </c>
      <c r="N44" s="116">
        <f t="shared" si="1"/>
        <v>52529</v>
      </c>
      <c r="O44" s="116">
        <v>82610</v>
      </c>
      <c r="P44" s="12">
        <v>2870</v>
      </c>
      <c r="Q44" s="12">
        <v>2463</v>
      </c>
      <c r="R44" s="12">
        <f t="shared" si="2"/>
        <v>5333</v>
      </c>
      <c r="S44" s="12">
        <v>9.3000000000000007</v>
      </c>
      <c r="T44" s="12">
        <v>25.1</v>
      </c>
      <c r="U44" s="12">
        <f t="shared" si="3"/>
        <v>34.400000000000006</v>
      </c>
      <c r="V44" s="12">
        <v>10040</v>
      </c>
      <c r="W44" s="12"/>
      <c r="X44" s="12">
        <f t="shared" si="4"/>
        <v>10040</v>
      </c>
      <c r="Y44" s="75">
        <f t="shared" si="7"/>
        <v>63.905652115974036</v>
      </c>
      <c r="Z44" s="75">
        <f t="shared" si="7"/>
        <v>84.401404188354917</v>
      </c>
      <c r="AA44" s="530">
        <v>9347</v>
      </c>
      <c r="AB44" s="530">
        <v>5570</v>
      </c>
      <c r="AC44" s="530">
        <v>9347</v>
      </c>
      <c r="AD44" s="524">
        <v>25232</v>
      </c>
      <c r="AE44" s="524">
        <v>51009</v>
      </c>
      <c r="AF44" s="116">
        <f t="shared" si="5"/>
        <v>34579</v>
      </c>
      <c r="AG44" s="116">
        <v>56579</v>
      </c>
      <c r="AH44" s="116">
        <f t="shared" si="8"/>
        <v>72.969143121547759</v>
      </c>
      <c r="AI44" s="116">
        <f t="shared" si="8"/>
        <v>90.155357995015819</v>
      </c>
      <c r="AJ44" s="12">
        <v>1380</v>
      </c>
      <c r="AK44" s="12">
        <v>2178</v>
      </c>
      <c r="AL44" s="12">
        <f t="shared" si="6"/>
        <v>3558</v>
      </c>
    </row>
    <row r="45" spans="1:38" ht="25.5">
      <c r="A45" s="316" t="s">
        <v>404</v>
      </c>
      <c r="B45" s="12">
        <v>672.06700000000001</v>
      </c>
      <c r="C45" s="12">
        <v>11895</v>
      </c>
      <c r="D45" s="12">
        <v>3895</v>
      </c>
      <c r="E45" s="12">
        <v>668.17200000000003</v>
      </c>
      <c r="F45" s="12">
        <v>11806</v>
      </c>
      <c r="G45" s="12">
        <v>6.0739999999999998</v>
      </c>
      <c r="H45" s="12">
        <v>9.1690000000000005</v>
      </c>
      <c r="I45" s="12">
        <f t="shared" si="0"/>
        <v>15.243</v>
      </c>
      <c r="J45" s="530">
        <v>6074</v>
      </c>
      <c r="K45" s="530">
        <v>9907</v>
      </c>
      <c r="L45" s="524">
        <v>9169</v>
      </c>
      <c r="M45" s="524">
        <v>9151</v>
      </c>
      <c r="N45" s="116">
        <f t="shared" si="1"/>
        <v>15243</v>
      </c>
      <c r="O45" s="116">
        <v>19058</v>
      </c>
      <c r="P45" s="12">
        <v>701</v>
      </c>
      <c r="Q45" s="12">
        <v>3286</v>
      </c>
      <c r="R45" s="12">
        <f t="shared" si="2"/>
        <v>3987</v>
      </c>
      <c r="S45" s="12">
        <v>1.5009999999999999</v>
      </c>
      <c r="T45" s="12">
        <v>5.8419999999999996</v>
      </c>
      <c r="U45" s="12">
        <f t="shared" si="3"/>
        <v>7.343</v>
      </c>
      <c r="V45" s="12">
        <v>2385</v>
      </c>
      <c r="W45" s="12"/>
      <c r="X45" s="12">
        <f t="shared" si="4"/>
        <v>2385</v>
      </c>
      <c r="Y45" s="75">
        <f t="shared" si="7"/>
        <v>60.152201010299812</v>
      </c>
      <c r="Z45" s="75">
        <f t="shared" si="7"/>
        <v>48.016580963374963</v>
      </c>
      <c r="AA45" s="530">
        <v>1501</v>
      </c>
      <c r="AB45" s="530">
        <v>749</v>
      </c>
      <c r="AC45" s="530">
        <v>1501</v>
      </c>
      <c r="AD45" s="524">
        <v>5842</v>
      </c>
      <c r="AE45" s="524">
        <v>8520</v>
      </c>
      <c r="AF45" s="116">
        <f t="shared" si="5"/>
        <v>7343</v>
      </c>
      <c r="AG45" s="116">
        <v>9269</v>
      </c>
      <c r="AH45" s="116">
        <f t="shared" si="8"/>
        <v>79.558763448181935</v>
      </c>
      <c r="AI45" s="116">
        <f t="shared" si="8"/>
        <v>91.91930089545798</v>
      </c>
      <c r="AJ45" s="12">
        <v>427</v>
      </c>
      <c r="AK45" s="12">
        <v>2140</v>
      </c>
      <c r="AL45" s="12">
        <f t="shared" si="6"/>
        <v>2567</v>
      </c>
    </row>
    <row r="46" spans="1:38">
      <c r="A46" s="316" t="s">
        <v>90</v>
      </c>
      <c r="B46" s="12">
        <v>2114.1489999999999</v>
      </c>
      <c r="C46" s="12">
        <v>44073</v>
      </c>
      <c r="D46" s="12">
        <v>33390</v>
      </c>
      <c r="E46" s="12">
        <v>2081.8220000000001</v>
      </c>
      <c r="F46" s="12">
        <v>43297</v>
      </c>
      <c r="G46" s="12">
        <v>1.2889999999999999</v>
      </c>
      <c r="H46" s="12">
        <v>1.5720000000000001</v>
      </c>
      <c r="I46" s="12">
        <f t="shared" si="0"/>
        <v>2.8609999999999998</v>
      </c>
      <c r="J46" s="530">
        <v>65386</v>
      </c>
      <c r="K46" s="530">
        <v>45792</v>
      </c>
      <c r="L46" s="524">
        <v>17757</v>
      </c>
      <c r="M46" s="524">
        <v>16119</v>
      </c>
      <c r="N46" s="116">
        <f t="shared" si="1"/>
        <v>83143</v>
      </c>
      <c r="O46" s="116">
        <v>61911</v>
      </c>
      <c r="P46" s="12">
        <v>3726</v>
      </c>
      <c r="Q46" s="12">
        <v>2336</v>
      </c>
      <c r="R46" s="12">
        <f t="shared" si="2"/>
        <v>6062</v>
      </c>
      <c r="S46" s="12">
        <v>1.3480000000000001</v>
      </c>
      <c r="T46" s="12">
        <v>0.497</v>
      </c>
      <c r="U46" s="12">
        <f t="shared" si="3"/>
        <v>1.8450000000000002</v>
      </c>
      <c r="V46" s="12">
        <v>967</v>
      </c>
      <c r="W46" s="12"/>
      <c r="X46" s="12">
        <f t="shared" si="4"/>
        <v>967</v>
      </c>
      <c r="Y46" s="75">
        <f t="shared" si="7"/>
        <v>21.357179798660141</v>
      </c>
      <c r="Z46" s="75">
        <f t="shared" si="7"/>
        <v>26.035761011774966</v>
      </c>
      <c r="AA46" s="530">
        <v>14587</v>
      </c>
      <c r="AB46" s="530">
        <v>10289</v>
      </c>
      <c r="AC46" s="75">
        <v>14587</v>
      </c>
      <c r="AD46" s="524">
        <v>7653</v>
      </c>
      <c r="AE46" s="524">
        <v>16333</v>
      </c>
      <c r="AF46" s="116">
        <f t="shared" si="5"/>
        <v>22240</v>
      </c>
      <c r="AG46" s="116">
        <v>26622</v>
      </c>
      <c r="AH46" s="116">
        <f t="shared" si="8"/>
        <v>34.410971223021583</v>
      </c>
      <c r="AI46" s="116">
        <f t="shared" si="8"/>
        <v>61.351513785590868</v>
      </c>
      <c r="AJ46" s="12">
        <v>2626</v>
      </c>
      <c r="AK46" s="12">
        <v>1010</v>
      </c>
      <c r="AL46" s="12">
        <f t="shared" si="6"/>
        <v>3636</v>
      </c>
    </row>
    <row r="47" spans="1:38" ht="15">
      <c r="A47" s="525"/>
      <c r="B47" s="525">
        <f t="shared" ref="B47:K47" si="9">SUM(B6:B46)</f>
        <v>74722.914999999994</v>
      </c>
      <c r="C47" s="525">
        <f t="shared" si="9"/>
        <v>1604874</v>
      </c>
      <c r="D47" s="525">
        <f t="shared" si="9"/>
        <v>1321628</v>
      </c>
      <c r="E47" s="525">
        <f t="shared" si="9"/>
        <v>73384.168000000005</v>
      </c>
      <c r="F47" s="525">
        <f t="shared" si="9"/>
        <v>1566925</v>
      </c>
      <c r="G47" s="525">
        <f t="shared" si="9"/>
        <v>425.65199999999993</v>
      </c>
      <c r="H47" s="525">
        <f t="shared" si="9"/>
        <v>317.78799999999995</v>
      </c>
      <c r="I47" s="525">
        <f t="shared" si="9"/>
        <v>743.43999999999994</v>
      </c>
      <c r="J47" s="526">
        <f t="shared" si="9"/>
        <v>1246561</v>
      </c>
      <c r="K47" s="526">
        <f t="shared" si="9"/>
        <v>709840</v>
      </c>
      <c r="L47" s="526">
        <f>SUM(L5:L46)</f>
        <v>732268</v>
      </c>
      <c r="M47" s="526">
        <f>SUM(M5:M46)</f>
        <v>1098529</v>
      </c>
      <c r="N47" s="526">
        <f>SUM(N5:N46)</f>
        <v>1978830</v>
      </c>
      <c r="O47" s="526">
        <f t="shared" ref="O47:AG47" si="10">SUM(O5:O46)</f>
        <v>1808369</v>
      </c>
      <c r="P47" s="526">
        <f t="shared" si="10"/>
        <v>144844</v>
      </c>
      <c r="Q47" s="526">
        <f t="shared" si="10"/>
        <v>144408</v>
      </c>
      <c r="R47" s="526">
        <f t="shared" si="10"/>
        <v>289240</v>
      </c>
      <c r="S47" s="526">
        <f t="shared" si="10"/>
        <v>200.94200000000001</v>
      </c>
      <c r="T47" s="526">
        <f t="shared" si="10"/>
        <v>1371.4890000000005</v>
      </c>
      <c r="U47" s="526">
        <f t="shared" si="10"/>
        <v>1557.4309999999998</v>
      </c>
      <c r="V47" s="526">
        <f t="shared" si="10"/>
        <v>291849</v>
      </c>
      <c r="W47" s="526">
        <f t="shared" si="10"/>
        <v>20</v>
      </c>
      <c r="X47" s="526">
        <f t="shared" si="10"/>
        <v>291851</v>
      </c>
      <c r="Y47" s="75">
        <f t="shared" si="7"/>
        <v>37.005098972625241</v>
      </c>
      <c r="Z47" s="75">
        <f t="shared" si="7"/>
        <v>60.746949322842852</v>
      </c>
      <c r="AA47" s="526">
        <f t="shared" si="10"/>
        <v>328161</v>
      </c>
      <c r="AB47" s="526">
        <f>SUM(AB5:AB46)</f>
        <v>239542</v>
      </c>
      <c r="AC47" s="526">
        <f>SUM(AC5:AC46)</f>
        <v>328139</v>
      </c>
      <c r="AD47" s="526">
        <f t="shared" si="10"/>
        <v>500100</v>
      </c>
      <c r="AE47" s="526">
        <f t="shared" si="10"/>
        <v>828459</v>
      </c>
      <c r="AF47" s="526">
        <f t="shared" si="10"/>
        <v>828240</v>
      </c>
      <c r="AG47" s="526">
        <f t="shared" si="10"/>
        <v>1068001</v>
      </c>
      <c r="AH47" s="116">
        <f t="shared" si="8"/>
        <v>60.381048971312666</v>
      </c>
      <c r="AI47" s="116">
        <f t="shared" si="8"/>
        <v>77.570994783712749</v>
      </c>
      <c r="AJ47" s="525">
        <f>SUM(AJ6:AJ46)</f>
        <v>76079</v>
      </c>
      <c r="AK47" s="525">
        <f>SUM(AK6:AK46)</f>
        <v>131907</v>
      </c>
      <c r="AL47" s="525">
        <f>SUM(AL6:AL46)</f>
        <v>207986</v>
      </c>
    </row>
    <row r="49" spans="1:35">
      <c r="AE49" s="6">
        <f>AE47*100/AD47</f>
        <v>165.65866826634672</v>
      </c>
      <c r="AG49" s="6">
        <f>AF47*100/AG47</f>
        <v>77.550489184935216</v>
      </c>
    </row>
    <row r="50" spans="1:35">
      <c r="AD50" s="6">
        <f>AD47*100/AE47</f>
        <v>60.365087469627348</v>
      </c>
      <c r="AG50" s="6">
        <f>AG47-AF47</f>
        <v>239761</v>
      </c>
    </row>
    <row r="55" spans="1:35" s="151" customFormat="1">
      <c r="A55" s="118"/>
      <c r="B55" s="118"/>
      <c r="C55" s="118"/>
      <c r="D55" s="118"/>
      <c r="E55" s="118" t="s">
        <v>407</v>
      </c>
      <c r="F55" s="118" t="s">
        <v>408</v>
      </c>
      <c r="G55" s="118" t="s">
        <v>409</v>
      </c>
      <c r="H55" s="118" t="s">
        <v>410</v>
      </c>
      <c r="I55" s="118" t="s">
        <v>411</v>
      </c>
      <c r="J55" s="118" t="s">
        <v>408</v>
      </c>
      <c r="K55" s="531" t="s">
        <v>419</v>
      </c>
      <c r="L55" s="531" t="s">
        <v>58</v>
      </c>
      <c r="M55" s="532"/>
      <c r="N55" s="532"/>
      <c r="O55" s="532"/>
      <c r="Y55" s="532"/>
      <c r="Z55" s="532"/>
      <c r="AA55" s="532"/>
      <c r="AB55" s="532"/>
      <c r="AC55" s="532"/>
      <c r="AD55" s="532"/>
      <c r="AE55" s="532"/>
      <c r="AF55" s="532"/>
      <c r="AG55" s="532"/>
      <c r="AH55" s="532"/>
      <c r="AI55" s="532"/>
    </row>
    <row r="56" spans="1:35">
      <c r="A56" s="82" t="s">
        <v>371</v>
      </c>
      <c r="B56" s="82"/>
      <c r="C56" s="82"/>
      <c r="D56" s="82"/>
      <c r="E56" s="77">
        <v>709840</v>
      </c>
      <c r="F56" s="77"/>
      <c r="G56" s="77"/>
      <c r="H56" s="77"/>
      <c r="I56" s="77"/>
      <c r="J56" s="77">
        <v>1246561</v>
      </c>
      <c r="K56" s="77">
        <f>J56-E56</f>
        <v>536721</v>
      </c>
      <c r="L56" s="77">
        <f>J56*100/E56</f>
        <v>175.61154626394679</v>
      </c>
    </row>
    <row r="57" spans="1:35">
      <c r="A57" s="82" t="s">
        <v>372</v>
      </c>
      <c r="B57" s="82"/>
      <c r="C57" s="82"/>
      <c r="D57" s="82"/>
      <c r="E57" s="77">
        <v>1098529</v>
      </c>
      <c r="F57" s="77"/>
      <c r="G57" s="77"/>
      <c r="H57" s="77"/>
      <c r="I57" s="77"/>
      <c r="J57" s="77">
        <v>732268</v>
      </c>
      <c r="K57" s="77">
        <f>J57-E57</f>
        <v>-366261</v>
      </c>
      <c r="L57" s="77">
        <f>J57*100/E57</f>
        <v>66.658959390239133</v>
      </c>
    </row>
    <row r="58" spans="1:35">
      <c r="A58" s="82" t="s">
        <v>47</v>
      </c>
      <c r="B58" s="82"/>
      <c r="C58" s="82"/>
      <c r="D58" s="82"/>
      <c r="E58" s="77">
        <f t="shared" ref="E58:J58" si="11">E56+E57</f>
        <v>1808369</v>
      </c>
      <c r="F58" s="77">
        <f t="shared" si="11"/>
        <v>0</v>
      </c>
      <c r="G58" s="77">
        <f t="shared" si="11"/>
        <v>0</v>
      </c>
      <c r="H58" s="77">
        <f t="shared" si="11"/>
        <v>0</v>
      </c>
      <c r="I58" s="77">
        <f t="shared" si="11"/>
        <v>0</v>
      </c>
      <c r="J58" s="77">
        <f t="shared" si="11"/>
        <v>1978829</v>
      </c>
      <c r="K58" s="77">
        <f>J58-E58</f>
        <v>170460</v>
      </c>
      <c r="L58" s="77">
        <f>J58*100/E58</f>
        <v>109.42617352984928</v>
      </c>
    </row>
    <row r="59" spans="1:35">
      <c r="A59" s="82"/>
      <c r="B59" s="82"/>
      <c r="C59" s="82"/>
      <c r="D59" s="82"/>
      <c r="E59" s="82"/>
      <c r="F59" s="82"/>
      <c r="G59" s="82"/>
      <c r="H59" s="82"/>
      <c r="I59" s="82"/>
      <c r="J59" s="77"/>
      <c r="K59" s="77"/>
      <c r="L59" s="77"/>
    </row>
    <row r="60" spans="1:35">
      <c r="A60" s="82"/>
      <c r="B60" s="82"/>
      <c r="C60" s="82"/>
      <c r="D60" s="82"/>
      <c r="E60" s="82"/>
      <c r="F60" s="82"/>
      <c r="G60" s="82"/>
      <c r="H60" s="82"/>
      <c r="I60" s="82"/>
      <c r="J60" s="77"/>
      <c r="K60" s="77"/>
      <c r="L60" s="77"/>
    </row>
    <row r="61" spans="1:35" s="151" customFormat="1">
      <c r="A61" s="118"/>
      <c r="B61" s="118"/>
      <c r="C61" s="118"/>
      <c r="D61" s="118"/>
      <c r="E61" s="118" t="s">
        <v>417</v>
      </c>
      <c r="F61" s="118" t="s">
        <v>408</v>
      </c>
      <c r="G61" s="118" t="s">
        <v>409</v>
      </c>
      <c r="H61" s="118" t="s">
        <v>410</v>
      </c>
      <c r="I61" s="118" t="s">
        <v>411</v>
      </c>
      <c r="J61" s="118" t="s">
        <v>418</v>
      </c>
      <c r="K61" s="531" t="s">
        <v>419</v>
      </c>
      <c r="L61" s="531" t="s">
        <v>58</v>
      </c>
      <c r="M61" s="532"/>
      <c r="N61" s="532"/>
      <c r="O61" s="532"/>
      <c r="Y61" s="532"/>
      <c r="Z61" s="532"/>
      <c r="AA61" s="532"/>
      <c r="AB61" s="532"/>
      <c r="AC61" s="532"/>
      <c r="AD61" s="532"/>
      <c r="AE61" s="532"/>
      <c r="AF61" s="532"/>
      <c r="AG61" s="532"/>
      <c r="AH61" s="532"/>
      <c r="AI61" s="532"/>
    </row>
    <row r="62" spans="1:35">
      <c r="A62" s="82" t="s">
        <v>371</v>
      </c>
      <c r="B62" s="82"/>
      <c r="C62" s="82"/>
      <c r="D62" s="82"/>
      <c r="E62" s="77">
        <v>239542</v>
      </c>
      <c r="F62" s="77"/>
      <c r="G62" s="77"/>
      <c r="H62" s="77"/>
      <c r="I62" s="77"/>
      <c r="J62" s="77">
        <v>328139</v>
      </c>
      <c r="K62" s="77">
        <f>J62-E62</f>
        <v>88597</v>
      </c>
      <c r="L62" s="77">
        <f>J62*100/E62</f>
        <v>136.98599828005109</v>
      </c>
    </row>
    <row r="63" spans="1:35">
      <c r="A63" s="82" t="s">
        <v>372</v>
      </c>
      <c r="B63" s="82"/>
      <c r="C63" s="82"/>
      <c r="D63" s="82"/>
      <c r="E63" s="77">
        <v>828459</v>
      </c>
      <c r="F63" s="77"/>
      <c r="G63" s="77"/>
      <c r="H63" s="77"/>
      <c r="I63" s="77"/>
      <c r="J63" s="77">
        <v>500100</v>
      </c>
      <c r="K63" s="77">
        <f>J63-E63</f>
        <v>-328359</v>
      </c>
      <c r="L63" s="77">
        <f>J63*100/E63</f>
        <v>60.365087469627348</v>
      </c>
    </row>
    <row r="64" spans="1:35">
      <c r="A64" s="82" t="s">
        <v>47</v>
      </c>
      <c r="B64" s="82"/>
      <c r="C64" s="82"/>
      <c r="D64" s="82"/>
      <c r="E64" s="77">
        <f t="shared" ref="E64:J64" si="12">E62+E63</f>
        <v>1068001</v>
      </c>
      <c r="F64" s="77">
        <f t="shared" si="12"/>
        <v>0</v>
      </c>
      <c r="G64" s="77">
        <f t="shared" si="12"/>
        <v>0</v>
      </c>
      <c r="H64" s="77">
        <f t="shared" si="12"/>
        <v>0</v>
      </c>
      <c r="I64" s="77">
        <f t="shared" si="12"/>
        <v>0</v>
      </c>
      <c r="J64" s="77">
        <f t="shared" si="12"/>
        <v>828239</v>
      </c>
      <c r="K64" s="77">
        <f>J64-E64</f>
        <v>-239762</v>
      </c>
      <c r="L64" s="77">
        <f>J64*100/E64</f>
        <v>77.550395552064089</v>
      </c>
    </row>
    <row r="66" spans="1:12">
      <c r="A66" s="534" t="s">
        <v>420</v>
      </c>
      <c r="B66" s="12"/>
      <c r="C66" s="12"/>
      <c r="D66" s="12"/>
      <c r="E66" s="12"/>
      <c r="F66" s="12"/>
      <c r="G66" s="12"/>
      <c r="H66" s="12"/>
      <c r="I66" s="12"/>
      <c r="J66" s="75">
        <v>596992437.51000011</v>
      </c>
      <c r="K66" s="75"/>
      <c r="L66" s="75"/>
    </row>
    <row r="67" spans="1:12">
      <c r="A67" s="534" t="s">
        <v>421</v>
      </c>
      <c r="B67" s="12"/>
      <c r="C67" s="12"/>
      <c r="D67" s="12"/>
      <c r="E67" s="12"/>
      <c r="F67" s="12"/>
      <c r="G67" s="12"/>
      <c r="H67" s="12"/>
      <c r="I67" s="12"/>
      <c r="J67" s="75">
        <v>855635836.42999995</v>
      </c>
      <c r="K67" s="75"/>
      <c r="L67" s="75"/>
    </row>
    <row r="68" spans="1:12">
      <c r="A68" s="533" t="s">
        <v>422</v>
      </c>
      <c r="J68" s="6">
        <f>J66/J58</f>
        <v>301.68975566357688</v>
      </c>
    </row>
    <row r="69" spans="1:12">
      <c r="A69" s="533" t="s">
        <v>423</v>
      </c>
      <c r="J69" s="6">
        <f>J67/J64</f>
        <v>1033.0784187052288</v>
      </c>
    </row>
    <row r="70" spans="1:12">
      <c r="A70" s="533" t="s">
        <v>426</v>
      </c>
      <c r="J70" s="6">
        <v>289225</v>
      </c>
    </row>
    <row r="71" spans="1:12">
      <c r="A71" s="533" t="s">
        <v>427</v>
      </c>
      <c r="J71" s="6">
        <v>207986</v>
      </c>
    </row>
    <row r="72" spans="1:12">
      <c r="A72" s="533" t="s">
        <v>424</v>
      </c>
      <c r="J72" s="6">
        <f>J66/J70</f>
        <v>2064.1107701962146</v>
      </c>
    </row>
    <row r="73" spans="1:12" ht="14.25">
      <c r="A73" s="533" t="s">
        <v>425</v>
      </c>
      <c r="J73" s="535">
        <f>J67/J71</f>
        <v>4113.9107268277667</v>
      </c>
    </row>
  </sheetData>
  <mergeCells count="15">
    <mergeCell ref="F1:F3"/>
    <mergeCell ref="G1:R1"/>
    <mergeCell ref="S1:AL1"/>
    <mergeCell ref="G2:I2"/>
    <mergeCell ref="J2:N2"/>
    <mergeCell ref="P2:R2"/>
    <mergeCell ref="S2:U2"/>
    <mergeCell ref="V2:X2"/>
    <mergeCell ref="AA2:AF2"/>
    <mergeCell ref="AJ2:AL2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91"/>
  <sheetViews>
    <sheetView topLeftCell="B49" workbookViewId="0">
      <selection activeCell="J65" sqref="J65"/>
    </sheetView>
  </sheetViews>
  <sheetFormatPr defaultRowHeight="12.75"/>
  <cols>
    <col min="2" max="2" width="18.42578125" customWidth="1"/>
    <col min="3" max="3" width="24.5703125" customWidth="1"/>
    <col min="4" max="4" width="14.140625" customWidth="1"/>
    <col min="5" max="5" width="20.85546875" customWidth="1"/>
    <col min="6" max="6" width="18.42578125" style="6" customWidth="1"/>
    <col min="7" max="7" width="15.85546875" style="6" customWidth="1"/>
    <col min="8" max="8" width="10.140625" customWidth="1"/>
    <col min="9" max="9" width="9.5703125" customWidth="1"/>
    <col min="10" max="10" width="26.140625" customWidth="1"/>
    <col min="11" max="11" width="17.85546875" style="5" customWidth="1"/>
    <col min="12" max="12" width="24.42578125" style="5" customWidth="1"/>
    <col min="13" max="13" width="28.7109375" style="5" customWidth="1"/>
    <col min="14" max="14" width="23.140625" style="5" customWidth="1"/>
  </cols>
  <sheetData>
    <row r="1" spans="1:8" ht="79.5" thickBot="1">
      <c r="A1" s="391"/>
      <c r="B1" s="392" t="s">
        <v>303</v>
      </c>
      <c r="C1" s="393" t="s">
        <v>304</v>
      </c>
      <c r="D1" s="393" t="s">
        <v>305</v>
      </c>
      <c r="E1" s="393" t="s">
        <v>0</v>
      </c>
      <c r="F1" s="394" t="s">
        <v>306</v>
      </c>
      <c r="G1" s="395" t="s">
        <v>307</v>
      </c>
      <c r="H1" s="6"/>
    </row>
    <row r="2" spans="1:8" ht="15.75">
      <c r="A2" s="396">
        <v>1</v>
      </c>
      <c r="B2" s="397" t="s">
        <v>308</v>
      </c>
      <c r="C2" s="398" t="s">
        <v>202</v>
      </c>
      <c r="D2" s="398">
        <v>20</v>
      </c>
      <c r="E2" s="398" t="s">
        <v>309</v>
      </c>
      <c r="F2" s="399">
        <v>177466.56</v>
      </c>
      <c r="G2" s="400">
        <v>26619.98</v>
      </c>
      <c r="H2" s="6"/>
    </row>
    <row r="3" spans="1:8" ht="15.75">
      <c r="A3" s="401"/>
      <c r="B3" s="402"/>
      <c r="C3" s="403" t="s">
        <v>202</v>
      </c>
      <c r="D3" s="403">
        <v>238</v>
      </c>
      <c r="E3" s="403" t="s">
        <v>271</v>
      </c>
      <c r="F3" s="404">
        <v>11400654.710000001</v>
      </c>
      <c r="G3" s="405">
        <v>438267.11</v>
      </c>
      <c r="H3" s="6"/>
    </row>
    <row r="4" spans="1:8" ht="15.75">
      <c r="A4" s="401"/>
      <c r="B4" s="402"/>
      <c r="C4" s="403" t="s">
        <v>202</v>
      </c>
      <c r="D4" s="403">
        <v>420</v>
      </c>
      <c r="E4" s="403" t="s">
        <v>310</v>
      </c>
      <c r="F4" s="404">
        <v>4921098.05</v>
      </c>
      <c r="G4" s="405">
        <v>734003.21</v>
      </c>
      <c r="H4" s="6">
        <f>G4*100/G17</f>
        <v>5.3630702503834291</v>
      </c>
    </row>
    <row r="5" spans="1:8" ht="15.75">
      <c r="A5" s="401"/>
      <c r="B5" s="402"/>
      <c r="C5" s="403" t="s">
        <v>311</v>
      </c>
      <c r="D5" s="403">
        <v>299</v>
      </c>
      <c r="E5" s="403" t="s">
        <v>40</v>
      </c>
      <c r="F5" s="404">
        <v>4990975.6900000004</v>
      </c>
      <c r="G5" s="405">
        <v>234735.27</v>
      </c>
      <c r="H5" s="6"/>
    </row>
    <row r="6" spans="1:8" ht="15.75">
      <c r="A6" s="401"/>
      <c r="B6" s="402"/>
      <c r="C6" s="403" t="s">
        <v>202</v>
      </c>
      <c r="D6" s="403">
        <v>31</v>
      </c>
      <c r="E6" s="403" t="s">
        <v>67</v>
      </c>
      <c r="F6" s="404">
        <v>1777765.91</v>
      </c>
      <c r="G6" s="405">
        <v>266664.89</v>
      </c>
      <c r="H6" s="6"/>
    </row>
    <row r="7" spans="1:8" ht="15.75">
      <c r="A7" s="401"/>
      <c r="B7" s="402"/>
      <c r="C7" s="403" t="s">
        <v>202</v>
      </c>
      <c r="D7" s="403">
        <v>64</v>
      </c>
      <c r="E7" s="403" t="s">
        <v>312</v>
      </c>
      <c r="F7" s="404">
        <v>4665375.29</v>
      </c>
      <c r="G7" s="405">
        <v>699806.29</v>
      </c>
      <c r="H7" s="6">
        <f>G7*100/G17</f>
        <v>5.1132069230735357</v>
      </c>
    </row>
    <row r="8" spans="1:8" ht="15.75">
      <c r="A8" s="401"/>
      <c r="B8" s="402"/>
      <c r="C8" s="403" t="s">
        <v>202</v>
      </c>
      <c r="D8" s="403">
        <v>301</v>
      </c>
      <c r="E8" s="403" t="s">
        <v>20</v>
      </c>
      <c r="F8" s="406">
        <v>13491004.310000001</v>
      </c>
      <c r="G8" s="407">
        <v>2023650.6465</v>
      </c>
      <c r="H8" s="6">
        <f>G8*100/G17</f>
        <v>14.786012420045607</v>
      </c>
    </row>
    <row r="9" spans="1:8" ht="15.75">
      <c r="A9" s="401"/>
      <c r="B9" s="402"/>
      <c r="C9" s="403" t="s">
        <v>202</v>
      </c>
      <c r="D9" s="403">
        <v>2612</v>
      </c>
      <c r="E9" s="403" t="s">
        <v>42</v>
      </c>
      <c r="F9" s="404">
        <v>13358954.119999999</v>
      </c>
      <c r="G9" s="405">
        <v>2003843.12</v>
      </c>
      <c r="H9" s="6">
        <f>G9*100/G17</f>
        <v>14.641286682257849</v>
      </c>
    </row>
    <row r="10" spans="1:8" ht="15.75">
      <c r="A10" s="401"/>
      <c r="B10" s="402"/>
      <c r="C10" s="403" t="s">
        <v>202</v>
      </c>
      <c r="D10" s="403">
        <v>31</v>
      </c>
      <c r="E10" s="403" t="s">
        <v>313</v>
      </c>
      <c r="F10" s="404">
        <v>2071930.3199999994</v>
      </c>
      <c r="G10" s="405">
        <v>310789.58</v>
      </c>
      <c r="H10" s="6"/>
    </row>
    <row r="11" spans="1:8" ht="15.75">
      <c r="A11" s="401"/>
      <c r="B11" s="402"/>
      <c r="C11" s="403" t="s">
        <v>202</v>
      </c>
      <c r="D11" s="403">
        <v>422</v>
      </c>
      <c r="E11" s="403" t="s">
        <v>277</v>
      </c>
      <c r="F11" s="404">
        <v>63364.84</v>
      </c>
      <c r="G11" s="405">
        <v>9504.73</v>
      </c>
      <c r="H11" s="6"/>
    </row>
    <row r="12" spans="1:8" ht="15.75">
      <c r="A12" s="401"/>
      <c r="B12" s="402"/>
      <c r="C12" s="403" t="s">
        <v>202</v>
      </c>
      <c r="D12" s="403">
        <v>24</v>
      </c>
      <c r="E12" s="403" t="s">
        <v>24</v>
      </c>
      <c r="F12" s="404">
        <v>1671558.79</v>
      </c>
      <c r="G12" s="405">
        <v>38443.49</v>
      </c>
      <c r="H12" s="6"/>
    </row>
    <row r="13" spans="1:8" ht="15.75">
      <c r="A13" s="401"/>
      <c r="B13" s="402"/>
      <c r="C13" s="403" t="s">
        <v>202</v>
      </c>
      <c r="D13" s="403">
        <v>49</v>
      </c>
      <c r="E13" s="403" t="s">
        <v>156</v>
      </c>
      <c r="F13" s="404">
        <v>1038342.19</v>
      </c>
      <c r="G13" s="405">
        <v>155751.32999999999</v>
      </c>
      <c r="H13" s="6"/>
    </row>
    <row r="14" spans="1:8" ht="15.75">
      <c r="A14" s="401"/>
      <c r="B14" s="402"/>
      <c r="C14" s="403" t="s">
        <v>202</v>
      </c>
      <c r="D14" s="403">
        <v>4</v>
      </c>
      <c r="E14" s="403" t="s">
        <v>314</v>
      </c>
      <c r="F14" s="404"/>
      <c r="G14" s="405"/>
      <c r="H14" s="6"/>
    </row>
    <row r="15" spans="1:8" ht="15.75">
      <c r="A15" s="401"/>
      <c r="B15" s="402"/>
      <c r="C15" s="403" t="s">
        <v>202</v>
      </c>
      <c r="D15" s="403">
        <v>694</v>
      </c>
      <c r="E15" s="403" t="s">
        <v>315</v>
      </c>
      <c r="F15" s="404">
        <v>44217199.799999997</v>
      </c>
      <c r="G15" s="405">
        <v>6632579.9699999997</v>
      </c>
      <c r="H15" s="6">
        <f>G15*100/G17</f>
        <v>48.461630461256448</v>
      </c>
    </row>
    <row r="16" spans="1:8" ht="15.75">
      <c r="A16" s="401"/>
      <c r="B16" s="402"/>
      <c r="C16" s="403" t="s">
        <v>202</v>
      </c>
      <c r="D16" s="403">
        <v>45</v>
      </c>
      <c r="E16" s="403" t="s">
        <v>62</v>
      </c>
      <c r="F16" s="404">
        <v>743936.87</v>
      </c>
      <c r="G16" s="405">
        <v>111590.53</v>
      </c>
      <c r="H16" s="6"/>
    </row>
    <row r="17" spans="1:8" ht="15.75">
      <c r="A17" s="408"/>
      <c r="B17" s="409"/>
      <c r="C17" s="410"/>
      <c r="D17" s="410">
        <f>SUM(D2:D16)</f>
        <v>5254</v>
      </c>
      <c r="E17" s="410"/>
      <c r="F17" s="411">
        <f>SUM(F2:F16)</f>
        <v>104589627.45</v>
      </c>
      <c r="G17" s="412">
        <f>SUM(G2:G16)</f>
        <v>13686250.146500001</v>
      </c>
      <c r="H17" s="6"/>
    </row>
    <row r="18" spans="1:8" ht="31.5">
      <c r="A18" s="413"/>
      <c r="B18" s="414"/>
      <c r="C18" s="415" t="s">
        <v>316</v>
      </c>
      <c r="D18" s="415">
        <v>1</v>
      </c>
      <c r="E18" s="415" t="s">
        <v>17</v>
      </c>
      <c r="F18" s="416">
        <v>5393.64</v>
      </c>
      <c r="G18" s="417">
        <v>809.05</v>
      </c>
    </row>
    <row r="19" spans="1:8" ht="31.5">
      <c r="A19" s="413"/>
      <c r="B19" s="414"/>
      <c r="C19" s="415" t="s">
        <v>316</v>
      </c>
      <c r="D19" s="415">
        <v>1</v>
      </c>
      <c r="E19" s="403" t="s">
        <v>271</v>
      </c>
      <c r="F19" s="416">
        <v>1962.04</v>
      </c>
      <c r="G19" s="417">
        <v>294.31</v>
      </c>
    </row>
    <row r="20" spans="1:8" ht="31.5">
      <c r="A20" s="413"/>
      <c r="B20" s="414"/>
      <c r="C20" s="415" t="s">
        <v>316</v>
      </c>
      <c r="D20" s="415">
        <v>16</v>
      </c>
      <c r="E20" s="403" t="s">
        <v>10</v>
      </c>
      <c r="F20" s="416">
        <v>346496.2</v>
      </c>
      <c r="G20" s="417"/>
    </row>
    <row r="21" spans="1:8" ht="47.25">
      <c r="A21" s="413"/>
      <c r="B21" s="414"/>
      <c r="C21" s="415" t="s">
        <v>317</v>
      </c>
      <c r="D21" s="415">
        <v>3</v>
      </c>
      <c r="E21" s="415" t="s">
        <v>40</v>
      </c>
      <c r="F21" s="418" t="s">
        <v>318</v>
      </c>
      <c r="G21" s="419">
        <v>1500.7425000000001</v>
      </c>
    </row>
    <row r="22" spans="1:8" ht="47.25">
      <c r="A22" s="401"/>
      <c r="B22" s="402"/>
      <c r="C22" s="415" t="s">
        <v>317</v>
      </c>
      <c r="D22" s="403">
        <v>1</v>
      </c>
      <c r="E22" s="403" t="s">
        <v>50</v>
      </c>
      <c r="F22" s="404">
        <v>34527.74</v>
      </c>
      <c r="G22" s="405">
        <v>5179.17</v>
      </c>
    </row>
    <row r="23" spans="1:8" ht="47.25">
      <c r="A23" s="401"/>
      <c r="B23" s="402"/>
      <c r="C23" s="415" t="s">
        <v>317</v>
      </c>
      <c r="D23" s="403">
        <v>6</v>
      </c>
      <c r="E23" s="403" t="s">
        <v>19</v>
      </c>
      <c r="F23" s="404">
        <v>54706.47</v>
      </c>
      <c r="G23" s="405">
        <v>8205.9699999999993</v>
      </c>
    </row>
    <row r="24" spans="1:8" ht="47.25">
      <c r="A24" s="401"/>
      <c r="B24" s="402"/>
      <c r="C24" s="415" t="s">
        <v>317</v>
      </c>
      <c r="D24" s="403">
        <v>9</v>
      </c>
      <c r="E24" s="403" t="s">
        <v>319</v>
      </c>
      <c r="F24" s="404">
        <v>139301.23000000001</v>
      </c>
      <c r="G24" s="405">
        <v>20895</v>
      </c>
    </row>
    <row r="25" spans="1:8" ht="47.25">
      <c r="A25" s="401"/>
      <c r="B25" s="402"/>
      <c r="C25" s="415" t="s">
        <v>317</v>
      </c>
      <c r="D25" s="403">
        <v>594</v>
      </c>
      <c r="E25" s="403" t="s">
        <v>61</v>
      </c>
      <c r="F25" s="404">
        <v>524490.64</v>
      </c>
      <c r="G25" s="405">
        <v>78673.600000000006</v>
      </c>
    </row>
    <row r="26" spans="1:8" ht="47.25">
      <c r="A26" s="401"/>
      <c r="B26" s="402"/>
      <c r="C26" s="415" t="s">
        <v>317</v>
      </c>
      <c r="D26" s="403">
        <v>3</v>
      </c>
      <c r="E26" s="403" t="s">
        <v>35</v>
      </c>
      <c r="F26" s="404">
        <v>34034.1</v>
      </c>
      <c r="G26" s="405">
        <v>5105.12</v>
      </c>
    </row>
    <row r="27" spans="1:8" ht="47.25">
      <c r="A27" s="401"/>
      <c r="B27" s="402"/>
      <c r="C27" s="415" t="s">
        <v>317</v>
      </c>
      <c r="D27" s="403">
        <v>1</v>
      </c>
      <c r="E27" s="403" t="s">
        <v>20</v>
      </c>
      <c r="F27" s="404">
        <v>31986.81</v>
      </c>
      <c r="G27" s="407">
        <v>4798.0214999999998</v>
      </c>
    </row>
    <row r="28" spans="1:8" ht="47.25">
      <c r="A28" s="401"/>
      <c r="B28" s="402"/>
      <c r="C28" s="415" t="s">
        <v>317</v>
      </c>
      <c r="D28" s="403">
        <v>3</v>
      </c>
      <c r="E28" s="403" t="s">
        <v>18</v>
      </c>
      <c r="F28" s="404">
        <v>21643.57</v>
      </c>
      <c r="G28" s="405">
        <v>3246.54</v>
      </c>
    </row>
    <row r="29" spans="1:8" ht="47.25">
      <c r="A29" s="401"/>
      <c r="B29" s="402"/>
      <c r="C29" s="415" t="s">
        <v>317</v>
      </c>
      <c r="D29" s="403">
        <v>1</v>
      </c>
      <c r="E29" s="403" t="s">
        <v>11</v>
      </c>
      <c r="F29" s="404">
        <v>9895.2000000000007</v>
      </c>
      <c r="G29" s="420">
        <v>1484.28</v>
      </c>
    </row>
    <row r="30" spans="1:8" ht="47.25">
      <c r="A30" s="401"/>
      <c r="B30" s="402"/>
      <c r="C30" s="415" t="s">
        <v>317</v>
      </c>
      <c r="D30" s="403">
        <v>18</v>
      </c>
      <c r="E30" s="403" t="s">
        <v>42</v>
      </c>
      <c r="F30" s="404">
        <v>632978.79</v>
      </c>
      <c r="G30" s="405">
        <v>94946.82</v>
      </c>
    </row>
    <row r="31" spans="1:8" ht="47.25">
      <c r="A31" s="401"/>
      <c r="B31" s="402"/>
      <c r="C31" s="415" t="s">
        <v>317</v>
      </c>
      <c r="D31" s="403">
        <v>72</v>
      </c>
      <c r="E31" s="403" t="s">
        <v>38</v>
      </c>
      <c r="F31" s="404">
        <v>673711.04</v>
      </c>
      <c r="G31" s="405">
        <v>101056.66</v>
      </c>
    </row>
    <row r="32" spans="1:8" ht="47.25">
      <c r="A32" s="401"/>
      <c r="B32" s="402"/>
      <c r="C32" s="415" t="s">
        <v>317</v>
      </c>
      <c r="D32" s="403">
        <v>1</v>
      </c>
      <c r="E32" s="403" t="s">
        <v>24</v>
      </c>
      <c r="F32" s="404">
        <v>164459.68</v>
      </c>
      <c r="G32" s="405">
        <v>24668.95</v>
      </c>
    </row>
    <row r="33" spans="1:14" ht="47.25">
      <c r="A33" s="401"/>
      <c r="B33" s="421"/>
      <c r="C33" s="415" t="s">
        <v>317</v>
      </c>
      <c r="D33" s="422">
        <v>5</v>
      </c>
      <c r="E33" s="422" t="s">
        <v>30</v>
      </c>
      <c r="F33" s="423">
        <v>21052.68</v>
      </c>
      <c r="G33" s="405">
        <v>3157.902</v>
      </c>
    </row>
    <row r="34" spans="1:14" ht="47.25">
      <c r="A34" s="401"/>
      <c r="B34" s="421"/>
      <c r="C34" s="415" t="s">
        <v>317</v>
      </c>
      <c r="D34" s="422">
        <v>22</v>
      </c>
      <c r="E34" s="422" t="s">
        <v>313</v>
      </c>
      <c r="F34" s="423">
        <v>1344520.41</v>
      </c>
      <c r="G34" s="424">
        <v>31675.49</v>
      </c>
    </row>
    <row r="35" spans="1:14" ht="21" customHeight="1" thickBot="1">
      <c r="A35" s="425"/>
      <c r="B35" s="426"/>
      <c r="C35" s="427"/>
      <c r="D35" s="428">
        <f>SUM(D18:D34)</f>
        <v>757</v>
      </c>
      <c r="E35" s="428"/>
      <c r="F35" s="429">
        <f>SUM(F18:F34)</f>
        <v>4041160.24</v>
      </c>
      <c r="G35" s="430">
        <f>SUM(G18:G34)</f>
        <v>385697.62599999999</v>
      </c>
      <c r="J35" s="388" t="s">
        <v>332</v>
      </c>
      <c r="K35" s="85" t="s">
        <v>335</v>
      </c>
      <c r="L35" s="85" t="s">
        <v>333</v>
      </c>
      <c r="M35" s="85" t="s">
        <v>301</v>
      </c>
      <c r="N35" s="85" t="s">
        <v>111</v>
      </c>
    </row>
    <row r="36" spans="1:14" ht="34.5" customHeight="1">
      <c r="A36" s="408"/>
      <c r="B36" s="431"/>
      <c r="C36" s="432"/>
      <c r="D36" s="433"/>
      <c r="E36" s="433"/>
      <c r="F36" s="434"/>
      <c r="G36" s="435"/>
      <c r="J36" s="388" t="s">
        <v>202</v>
      </c>
      <c r="K36" s="491">
        <v>16</v>
      </c>
      <c r="L36" s="491">
        <v>5254</v>
      </c>
      <c r="M36" s="85" t="s">
        <v>340</v>
      </c>
      <c r="N36" s="85" t="s">
        <v>341</v>
      </c>
    </row>
    <row r="37" spans="1:14" ht="59.25" customHeight="1" thickBot="1">
      <c r="A37" s="408"/>
      <c r="B37" s="431" t="s">
        <v>51</v>
      </c>
      <c r="C37" s="432"/>
      <c r="D37" s="433">
        <f>SUM(D17+D35)</f>
        <v>6011</v>
      </c>
      <c r="E37" s="433"/>
      <c r="F37" s="434">
        <f>SUM(F17+F35)</f>
        <v>108630787.69</v>
      </c>
      <c r="G37" s="435">
        <f>SUM(G17+G35)</f>
        <v>14071947.772500001</v>
      </c>
      <c r="J37" s="388" t="s">
        <v>334</v>
      </c>
      <c r="K37" s="491">
        <v>17</v>
      </c>
      <c r="L37" s="492">
        <v>757</v>
      </c>
      <c r="M37" s="137" t="s">
        <v>336</v>
      </c>
      <c r="N37" s="137" t="s">
        <v>337</v>
      </c>
    </row>
    <row r="38" spans="1:14" ht="28.5" customHeight="1">
      <c r="A38" s="396">
        <v>2</v>
      </c>
      <c r="B38" s="397" t="s">
        <v>320</v>
      </c>
      <c r="C38" s="398" t="s">
        <v>206</v>
      </c>
      <c r="D38" s="398">
        <v>2</v>
      </c>
      <c r="E38" s="398" t="s">
        <v>271</v>
      </c>
      <c r="F38" s="399">
        <v>25969.3</v>
      </c>
      <c r="G38" s="400">
        <v>3895.4</v>
      </c>
      <c r="J38" s="387" t="s">
        <v>241</v>
      </c>
      <c r="K38" s="492">
        <v>7</v>
      </c>
      <c r="L38" s="492">
        <v>1525</v>
      </c>
      <c r="M38" s="137" t="s">
        <v>338</v>
      </c>
      <c r="N38" s="137" t="s">
        <v>339</v>
      </c>
    </row>
    <row r="39" spans="1:14" ht="24" customHeight="1">
      <c r="A39" s="401"/>
      <c r="B39" s="402"/>
      <c r="C39" s="403" t="s">
        <v>206</v>
      </c>
      <c r="D39" s="403">
        <v>164</v>
      </c>
      <c r="E39" s="403" t="s">
        <v>310</v>
      </c>
      <c r="F39" s="404">
        <v>493244</v>
      </c>
      <c r="G39" s="405">
        <v>73986.599999999991</v>
      </c>
      <c r="J39" s="387" t="s">
        <v>206</v>
      </c>
      <c r="K39" s="492">
        <v>18</v>
      </c>
      <c r="L39" s="492">
        <v>521</v>
      </c>
      <c r="M39" s="137" t="s">
        <v>342</v>
      </c>
      <c r="N39" s="137" t="s">
        <v>343</v>
      </c>
    </row>
    <row r="40" spans="1:14" ht="51">
      <c r="A40" s="401"/>
      <c r="B40" s="402"/>
      <c r="C40" s="403" t="s">
        <v>206</v>
      </c>
      <c r="D40" s="403">
        <v>1</v>
      </c>
      <c r="E40" s="403" t="s">
        <v>61</v>
      </c>
      <c r="F40" s="404"/>
      <c r="G40" s="405"/>
      <c r="J40" s="388" t="s">
        <v>346</v>
      </c>
      <c r="K40" s="492">
        <v>11</v>
      </c>
      <c r="L40" s="492">
        <v>61</v>
      </c>
      <c r="M40" s="137" t="s">
        <v>344</v>
      </c>
      <c r="N40" s="137" t="s">
        <v>345</v>
      </c>
    </row>
    <row r="41" spans="1:14" ht="38.25">
      <c r="A41" s="401"/>
      <c r="B41" s="402"/>
      <c r="C41" s="403" t="s">
        <v>206</v>
      </c>
      <c r="D41" s="403">
        <v>56</v>
      </c>
      <c r="E41" s="403" t="s">
        <v>156</v>
      </c>
      <c r="F41" s="404">
        <v>284877.32</v>
      </c>
      <c r="G41" s="405">
        <v>42731.597999999904</v>
      </c>
      <c r="J41" s="388" t="s">
        <v>347</v>
      </c>
      <c r="K41" s="492">
        <v>3</v>
      </c>
      <c r="L41" s="492">
        <v>23</v>
      </c>
      <c r="M41" s="137" t="s">
        <v>348</v>
      </c>
      <c r="N41" s="137" t="s">
        <v>349</v>
      </c>
    </row>
    <row r="42" spans="1:14" ht="28.5" customHeight="1">
      <c r="A42" s="401"/>
      <c r="B42" s="402"/>
      <c r="C42" s="403" t="s">
        <v>206</v>
      </c>
      <c r="D42" s="403">
        <v>38</v>
      </c>
      <c r="E42" s="403" t="s">
        <v>227</v>
      </c>
      <c r="F42" s="404">
        <v>961620.91</v>
      </c>
      <c r="G42" s="405">
        <v>40293.120000000003</v>
      </c>
      <c r="J42" s="387" t="s">
        <v>200</v>
      </c>
      <c r="K42" s="492">
        <v>3</v>
      </c>
      <c r="L42" s="492">
        <v>288</v>
      </c>
      <c r="M42" s="137" t="s">
        <v>350</v>
      </c>
      <c r="N42" s="137" t="s">
        <v>351</v>
      </c>
    </row>
    <row r="43" spans="1:14" ht="24" customHeight="1">
      <c r="A43" s="401"/>
      <c r="B43" s="402"/>
      <c r="C43" s="403" t="s">
        <v>321</v>
      </c>
      <c r="D43" s="403">
        <v>3</v>
      </c>
      <c r="E43" s="403" t="s">
        <v>40</v>
      </c>
      <c r="F43" s="404">
        <v>11054.58</v>
      </c>
      <c r="G43" s="405">
        <v>1658.1869999999999</v>
      </c>
      <c r="J43" s="387" t="s">
        <v>331</v>
      </c>
      <c r="K43" s="492">
        <v>2</v>
      </c>
      <c r="L43" s="492">
        <v>93</v>
      </c>
      <c r="M43" s="137" t="s">
        <v>352</v>
      </c>
      <c r="N43" s="137" t="s">
        <v>353</v>
      </c>
    </row>
    <row r="44" spans="1:14" ht="30.75" customHeight="1">
      <c r="A44" s="401"/>
      <c r="B44" s="402"/>
      <c r="C44" s="403" t="s">
        <v>321</v>
      </c>
      <c r="D44" s="403">
        <v>1</v>
      </c>
      <c r="E44" s="403" t="s">
        <v>50</v>
      </c>
      <c r="F44" s="404">
        <v>34527.74</v>
      </c>
      <c r="G44" s="405">
        <v>5179.17</v>
      </c>
      <c r="J44" s="388" t="s">
        <v>354</v>
      </c>
      <c r="K44" s="492">
        <v>2</v>
      </c>
      <c r="L44" s="492">
        <v>100</v>
      </c>
      <c r="M44" s="137" t="s">
        <v>162</v>
      </c>
      <c r="N44" s="137" t="s">
        <v>355</v>
      </c>
    </row>
    <row r="45" spans="1:14" ht="15.75">
      <c r="A45" s="401"/>
      <c r="B45" s="402"/>
      <c r="C45" s="403" t="s">
        <v>321</v>
      </c>
      <c r="D45" s="403">
        <v>1</v>
      </c>
      <c r="E45" s="403" t="s">
        <v>34</v>
      </c>
      <c r="F45" s="404">
        <v>5728.8</v>
      </c>
      <c r="G45" s="405">
        <v>859.32</v>
      </c>
      <c r="J45" s="493"/>
      <c r="K45" s="492"/>
      <c r="L45" s="492"/>
      <c r="M45" s="492"/>
      <c r="N45" s="492"/>
    </row>
    <row r="46" spans="1:14" ht="15.75">
      <c r="A46" s="401"/>
      <c r="B46" s="402"/>
      <c r="C46" s="403" t="s">
        <v>321</v>
      </c>
      <c r="D46" s="403">
        <v>1</v>
      </c>
      <c r="E46" s="403" t="s">
        <v>17</v>
      </c>
      <c r="F46" s="404">
        <v>5393.64</v>
      </c>
      <c r="G46" s="405">
        <v>809.05</v>
      </c>
      <c r="J46" s="493"/>
      <c r="K46" s="492"/>
      <c r="L46" s="492"/>
      <c r="M46" s="137"/>
      <c r="N46" s="137"/>
    </row>
    <row r="47" spans="1:14" ht="15.75">
      <c r="A47" s="401"/>
      <c r="B47" s="402"/>
      <c r="C47" s="403" t="s">
        <v>206</v>
      </c>
      <c r="D47" s="403">
        <v>48</v>
      </c>
      <c r="E47" s="403" t="s">
        <v>67</v>
      </c>
      <c r="F47" s="404">
        <v>1979625.01</v>
      </c>
      <c r="G47" s="405">
        <v>296943.75</v>
      </c>
      <c r="J47" s="12"/>
      <c r="K47" s="492"/>
      <c r="L47" s="492"/>
      <c r="M47" s="137"/>
      <c r="N47" s="137"/>
    </row>
    <row r="48" spans="1:14" ht="15.75">
      <c r="A48" s="401"/>
      <c r="B48" s="402"/>
      <c r="C48" s="403" t="s">
        <v>322</v>
      </c>
      <c r="D48" s="403">
        <v>9</v>
      </c>
      <c r="E48" s="403" t="s">
        <v>319</v>
      </c>
      <c r="F48" s="404">
        <v>139301.23000000001</v>
      </c>
      <c r="G48" s="405">
        <v>20895</v>
      </c>
      <c r="J48" s="12"/>
      <c r="K48" s="492"/>
      <c r="L48" s="492"/>
      <c r="M48" s="137"/>
      <c r="N48" s="137"/>
    </row>
    <row r="49" spans="1:14" ht="15.75">
      <c r="A49" s="401"/>
      <c r="B49" s="402"/>
      <c r="C49" s="403" t="s">
        <v>322</v>
      </c>
      <c r="D49" s="403">
        <v>3</v>
      </c>
      <c r="E49" s="403" t="s">
        <v>18</v>
      </c>
      <c r="F49" s="404">
        <v>21643.57</v>
      </c>
      <c r="G49" s="405">
        <v>3246.54</v>
      </c>
      <c r="J49" s="12"/>
      <c r="K49" s="492"/>
      <c r="L49" s="492"/>
      <c r="M49" s="137"/>
      <c r="N49" s="137"/>
    </row>
    <row r="50" spans="1:14" ht="15.75">
      <c r="A50" s="401"/>
      <c r="B50" s="402"/>
      <c r="C50" s="403" t="s">
        <v>322</v>
      </c>
      <c r="D50" s="403">
        <v>7</v>
      </c>
      <c r="E50" s="403" t="s">
        <v>38</v>
      </c>
      <c r="F50" s="404"/>
      <c r="G50" s="405"/>
      <c r="J50" s="12"/>
      <c r="K50" s="137"/>
      <c r="L50" s="137"/>
      <c r="M50" s="137"/>
      <c r="N50" s="137"/>
    </row>
    <row r="51" spans="1:14" ht="15.75">
      <c r="A51" s="401"/>
      <c r="B51" s="402"/>
      <c r="C51" s="403" t="s">
        <v>322</v>
      </c>
      <c r="D51" s="403">
        <v>1</v>
      </c>
      <c r="E51" s="403" t="s">
        <v>11</v>
      </c>
      <c r="F51" s="404">
        <v>9895.2000000000007</v>
      </c>
      <c r="G51" s="420">
        <v>1484.28</v>
      </c>
      <c r="K51" s="386"/>
      <c r="L51" s="386"/>
      <c r="M51" s="386"/>
      <c r="N51" s="386"/>
    </row>
    <row r="52" spans="1:14" ht="15.75">
      <c r="A52" s="401"/>
      <c r="B52" s="402"/>
      <c r="C52" s="403" t="s">
        <v>322</v>
      </c>
      <c r="D52" s="403">
        <v>18</v>
      </c>
      <c r="E52" s="403" t="s">
        <v>42</v>
      </c>
      <c r="F52" s="404">
        <v>632978.79</v>
      </c>
      <c r="G52" s="405">
        <v>94946.82</v>
      </c>
      <c r="K52" s="386"/>
      <c r="L52" s="386"/>
      <c r="M52" s="386"/>
      <c r="N52" s="386"/>
    </row>
    <row r="53" spans="1:14" ht="15.75">
      <c r="A53" s="401"/>
      <c r="B53" s="402"/>
      <c r="C53" s="403" t="s">
        <v>322</v>
      </c>
      <c r="D53" s="403">
        <v>10</v>
      </c>
      <c r="E53" s="403" t="s">
        <v>10</v>
      </c>
      <c r="F53" s="404">
        <v>198265.4</v>
      </c>
      <c r="G53" s="405">
        <v>29739.81</v>
      </c>
    </row>
    <row r="54" spans="1:14" ht="15.75">
      <c r="A54" s="401"/>
      <c r="B54" s="421"/>
      <c r="C54" s="403" t="s">
        <v>322</v>
      </c>
      <c r="D54" s="422">
        <v>4</v>
      </c>
      <c r="E54" s="422" t="s">
        <v>30</v>
      </c>
      <c r="F54" s="423">
        <v>21052.68</v>
      </c>
      <c r="G54" s="436">
        <v>3157.902</v>
      </c>
      <c r="J54">
        <v>9566</v>
      </c>
    </row>
    <row r="55" spans="1:14" ht="15.75">
      <c r="A55" s="401"/>
      <c r="B55" s="421"/>
      <c r="C55" s="403" t="s">
        <v>322</v>
      </c>
      <c r="D55" s="422">
        <v>154</v>
      </c>
      <c r="E55" s="422" t="s">
        <v>315</v>
      </c>
      <c r="F55" s="423">
        <v>5189469.9400000004</v>
      </c>
      <c r="G55" s="436">
        <v>778420.5</v>
      </c>
      <c r="J55">
        <v>185202611.21000001</v>
      </c>
    </row>
    <row r="56" spans="1:14" ht="16.5" thickBot="1">
      <c r="A56" s="425"/>
      <c r="B56" s="426" t="s">
        <v>51</v>
      </c>
      <c r="C56" s="428"/>
      <c r="D56" s="428">
        <f>SUM(D38:D55)</f>
        <v>521</v>
      </c>
      <c r="E56" s="428"/>
      <c r="F56" s="429">
        <f>SUM(F38:F55)</f>
        <v>10014648.109999999</v>
      </c>
      <c r="G56" s="430">
        <f>SUM(G38:G55)</f>
        <v>1398247.047</v>
      </c>
      <c r="J56">
        <v>15195344.173333332</v>
      </c>
    </row>
    <row r="57" spans="1:14" ht="15.75">
      <c r="A57" s="437">
        <v>3</v>
      </c>
      <c r="B57" s="397" t="s">
        <v>323</v>
      </c>
      <c r="C57" s="398" t="s">
        <v>241</v>
      </c>
      <c r="D57" s="398">
        <v>315</v>
      </c>
      <c r="E57" s="398" t="s">
        <v>271</v>
      </c>
      <c r="F57" s="399">
        <v>3384792.63</v>
      </c>
      <c r="G57" s="400">
        <v>1116761.33</v>
      </c>
      <c r="J57">
        <v>21730811.328000002</v>
      </c>
    </row>
    <row r="58" spans="1:14" ht="15.75">
      <c r="A58" s="438"/>
      <c r="B58" s="402"/>
      <c r="C58" s="403" t="s">
        <v>241</v>
      </c>
      <c r="D58" s="403">
        <v>371</v>
      </c>
      <c r="E58" s="403" t="s">
        <v>310</v>
      </c>
      <c r="F58" s="404">
        <v>1115565.3399999999</v>
      </c>
      <c r="G58" s="405">
        <v>167334.78999999998</v>
      </c>
    </row>
    <row r="59" spans="1:14" ht="15.75">
      <c r="A59" s="438"/>
      <c r="B59" s="402"/>
      <c r="C59" s="403" t="s">
        <v>241</v>
      </c>
      <c r="D59" s="403">
        <v>44</v>
      </c>
      <c r="E59" s="403" t="s">
        <v>21</v>
      </c>
      <c r="F59" s="404">
        <v>450588.80000000005</v>
      </c>
      <c r="G59" s="405">
        <v>67588.31</v>
      </c>
    </row>
    <row r="60" spans="1:14" ht="15.75">
      <c r="A60" s="438"/>
      <c r="B60" s="402"/>
      <c r="C60" s="403" t="s">
        <v>241</v>
      </c>
      <c r="D60" s="403">
        <v>376</v>
      </c>
      <c r="E60" s="403" t="s">
        <v>42</v>
      </c>
      <c r="F60" s="404">
        <v>1233908.8600000001</v>
      </c>
      <c r="G60" s="405">
        <v>133077.6</v>
      </c>
    </row>
    <row r="61" spans="1:14" ht="15.75">
      <c r="A61" s="438"/>
      <c r="B61" s="421"/>
      <c r="C61" s="403" t="s">
        <v>241</v>
      </c>
      <c r="D61" s="422">
        <v>46</v>
      </c>
      <c r="E61" s="422" t="s">
        <v>156</v>
      </c>
      <c r="F61" s="423">
        <v>289596.21000000002</v>
      </c>
      <c r="G61" s="436">
        <v>43439.43</v>
      </c>
    </row>
    <row r="62" spans="1:14" ht="15.75">
      <c r="A62" s="438"/>
      <c r="B62" s="421"/>
      <c r="C62" s="403" t="s">
        <v>241</v>
      </c>
      <c r="D62" s="422">
        <v>147</v>
      </c>
      <c r="E62" s="422" t="s">
        <v>227</v>
      </c>
      <c r="F62" s="423">
        <v>1376581.46</v>
      </c>
      <c r="G62" s="436">
        <v>134842.318</v>
      </c>
    </row>
    <row r="63" spans="1:14" ht="15.75">
      <c r="A63" s="438"/>
      <c r="B63" s="421"/>
      <c r="C63" s="403" t="s">
        <v>241</v>
      </c>
      <c r="D63" s="422">
        <v>226</v>
      </c>
      <c r="E63" s="422" t="s">
        <v>315</v>
      </c>
      <c r="F63" s="423">
        <v>8479374.0500000007</v>
      </c>
      <c r="G63" s="436">
        <v>1271906.1100000001</v>
      </c>
    </row>
    <row r="64" spans="1:14" ht="16.5" thickBot="1">
      <c r="A64" s="408"/>
      <c r="B64" s="439" t="s">
        <v>51</v>
      </c>
      <c r="C64" s="440"/>
      <c r="D64" s="440">
        <f>SUM(D57:D63)</f>
        <v>1525</v>
      </c>
      <c r="E64" s="440"/>
      <c r="F64" s="441">
        <f>SUM(F57:F63)</f>
        <v>16330407.350000001</v>
      </c>
      <c r="G64" s="442">
        <f>SUM(G57:G63)</f>
        <v>2934949.8880000003</v>
      </c>
    </row>
    <row r="65" spans="1:7" ht="16.5" thickBot="1">
      <c r="A65" s="443">
        <v>4</v>
      </c>
      <c r="B65" s="444" t="s">
        <v>324</v>
      </c>
      <c r="C65" s="445" t="s">
        <v>200</v>
      </c>
      <c r="D65" s="445">
        <v>75</v>
      </c>
      <c r="E65" s="445" t="s">
        <v>310</v>
      </c>
      <c r="F65" s="446">
        <v>360261.16</v>
      </c>
      <c r="G65" s="447">
        <v>54039.17</v>
      </c>
    </row>
    <row r="66" spans="1:7" ht="16.5" thickBot="1">
      <c r="A66" s="443"/>
      <c r="B66" s="444"/>
      <c r="C66" s="445" t="s">
        <v>200</v>
      </c>
      <c r="D66" s="445">
        <v>25</v>
      </c>
      <c r="E66" s="445" t="s">
        <v>156</v>
      </c>
      <c r="F66" s="446">
        <v>359533.19</v>
      </c>
      <c r="G66" s="447">
        <v>53929.78</v>
      </c>
    </row>
    <row r="67" spans="1:7" ht="16.5" thickBot="1">
      <c r="A67" s="443"/>
      <c r="B67" s="444"/>
      <c r="C67" s="445" t="s">
        <v>200</v>
      </c>
      <c r="D67" s="445">
        <v>188</v>
      </c>
      <c r="E67" s="445" t="s">
        <v>30</v>
      </c>
      <c r="F67" s="446">
        <v>497405.87</v>
      </c>
      <c r="G67" s="447">
        <v>74610.880499999999</v>
      </c>
    </row>
    <row r="68" spans="1:7" ht="16.5" thickBot="1">
      <c r="A68" s="443"/>
      <c r="B68" s="444" t="s">
        <v>51</v>
      </c>
      <c r="C68" s="445"/>
      <c r="D68" s="448">
        <f>SUM(D65:D67)</f>
        <v>288</v>
      </c>
      <c r="E68" s="445"/>
      <c r="F68" s="449">
        <f>SUM(F65:F67)</f>
        <v>1217200.22</v>
      </c>
      <c r="G68" s="450">
        <f>SUM(G65:G67)</f>
        <v>182579.83049999998</v>
      </c>
    </row>
    <row r="69" spans="1:7" ht="31.5">
      <c r="A69" s="451">
        <v>6</v>
      </c>
      <c r="B69" s="452" t="s">
        <v>325</v>
      </c>
      <c r="C69" s="453" t="s">
        <v>326</v>
      </c>
      <c r="D69" s="453">
        <v>3</v>
      </c>
      <c r="E69" s="453" t="s">
        <v>40</v>
      </c>
      <c r="F69" s="454">
        <v>11054.57</v>
      </c>
      <c r="G69" s="455">
        <v>414.54599999999999</v>
      </c>
    </row>
    <row r="70" spans="1:7" ht="31.5">
      <c r="A70" s="401"/>
      <c r="B70" s="402"/>
      <c r="C70" s="415" t="s">
        <v>326</v>
      </c>
      <c r="D70" s="403">
        <v>1</v>
      </c>
      <c r="E70" s="403" t="s">
        <v>50</v>
      </c>
      <c r="F70" s="404">
        <v>34527.74</v>
      </c>
      <c r="G70" s="405">
        <v>5179.17</v>
      </c>
    </row>
    <row r="71" spans="1:7" ht="31.5">
      <c r="A71" s="401"/>
      <c r="B71" s="402"/>
      <c r="C71" s="415" t="s">
        <v>327</v>
      </c>
      <c r="D71" s="403">
        <v>4</v>
      </c>
      <c r="E71" s="403" t="s">
        <v>34</v>
      </c>
      <c r="F71" s="404">
        <v>139151.32</v>
      </c>
      <c r="G71" s="405">
        <v>20872.689999999999</v>
      </c>
    </row>
    <row r="72" spans="1:7" ht="31.5">
      <c r="A72" s="401"/>
      <c r="B72" s="402"/>
      <c r="C72" s="415" t="s">
        <v>326</v>
      </c>
      <c r="D72" s="403"/>
      <c r="E72" s="403"/>
      <c r="F72" s="404"/>
      <c r="G72" s="405"/>
    </row>
    <row r="73" spans="1:7" ht="31.5">
      <c r="A73" s="401"/>
      <c r="B73" s="402"/>
      <c r="C73" s="415" t="s">
        <v>326</v>
      </c>
      <c r="D73" s="403">
        <v>9</v>
      </c>
      <c r="E73" s="403" t="s">
        <v>319</v>
      </c>
      <c r="F73" s="404">
        <v>139301.23000000001</v>
      </c>
      <c r="G73" s="405">
        <v>20895</v>
      </c>
    </row>
    <row r="74" spans="1:7" ht="31.5">
      <c r="A74" s="401"/>
      <c r="B74" s="402"/>
      <c r="C74" s="415" t="s">
        <v>326</v>
      </c>
      <c r="D74" s="403">
        <v>5</v>
      </c>
      <c r="E74" s="403" t="s">
        <v>38</v>
      </c>
      <c r="F74" s="404"/>
      <c r="G74" s="405"/>
    </row>
    <row r="75" spans="1:7" ht="31.5">
      <c r="A75" s="401"/>
      <c r="B75" s="402"/>
      <c r="C75" s="415" t="s">
        <v>326</v>
      </c>
      <c r="D75" s="403">
        <v>4</v>
      </c>
      <c r="E75" s="403" t="s">
        <v>11</v>
      </c>
      <c r="F75" s="404">
        <v>155453.6</v>
      </c>
      <c r="G75" s="420">
        <v>23318.04</v>
      </c>
    </row>
    <row r="76" spans="1:7" ht="31.5">
      <c r="A76" s="401"/>
      <c r="B76" s="402"/>
      <c r="C76" s="415" t="s">
        <v>326</v>
      </c>
      <c r="D76" s="403">
        <v>18</v>
      </c>
      <c r="E76" s="403" t="s">
        <v>42</v>
      </c>
      <c r="F76" s="404">
        <v>632978.79</v>
      </c>
      <c r="G76" s="405">
        <v>94946.82</v>
      </c>
    </row>
    <row r="77" spans="1:7" ht="31.5">
      <c r="A77" s="401"/>
      <c r="B77" s="402"/>
      <c r="C77" s="415" t="s">
        <v>326</v>
      </c>
      <c r="D77" s="403">
        <v>10</v>
      </c>
      <c r="E77" s="403" t="s">
        <v>10</v>
      </c>
      <c r="F77" s="404">
        <v>198265.4</v>
      </c>
      <c r="G77" s="405">
        <v>29739.81</v>
      </c>
    </row>
    <row r="78" spans="1:7" ht="15.75">
      <c r="A78" s="401"/>
      <c r="B78" s="402"/>
      <c r="D78" s="403">
        <v>3</v>
      </c>
      <c r="E78" s="403" t="s">
        <v>18</v>
      </c>
      <c r="F78" s="404">
        <v>21643.57</v>
      </c>
      <c r="G78" s="405">
        <v>3246.54</v>
      </c>
    </row>
    <row r="79" spans="1:7" ht="31.5">
      <c r="A79" s="401"/>
      <c r="B79" s="421"/>
      <c r="C79" s="415" t="s">
        <v>326</v>
      </c>
      <c r="D79" s="422">
        <v>4</v>
      </c>
      <c r="E79" s="422" t="s">
        <v>30</v>
      </c>
      <c r="F79" s="423">
        <v>21052.68</v>
      </c>
      <c r="G79" s="436">
        <v>3157.902</v>
      </c>
    </row>
    <row r="80" spans="1:7" ht="16.5" thickBot="1">
      <c r="A80" s="408"/>
      <c r="B80" s="439" t="s">
        <v>51</v>
      </c>
      <c r="C80" s="456"/>
      <c r="D80" s="440">
        <f>SUM(D69:D79)</f>
        <v>61</v>
      </c>
      <c r="E80" s="440"/>
      <c r="F80" s="441">
        <f>SUM(F69:F79)</f>
        <v>1353428.9</v>
      </c>
      <c r="G80" s="442">
        <f>SUM(G69:G79)</f>
        <v>201770.51800000001</v>
      </c>
    </row>
    <row r="81" spans="1:7" ht="31.5">
      <c r="A81" s="457">
        <v>7</v>
      </c>
      <c r="B81" s="458" t="s">
        <v>328</v>
      </c>
      <c r="C81" s="453" t="s">
        <v>327</v>
      </c>
      <c r="D81" s="453">
        <v>1</v>
      </c>
      <c r="E81" s="398" t="s">
        <v>50</v>
      </c>
      <c r="F81" s="454">
        <v>34527.74</v>
      </c>
      <c r="G81" s="455">
        <v>5179.17</v>
      </c>
    </row>
    <row r="82" spans="1:7" ht="31.5">
      <c r="A82" s="459"/>
      <c r="B82" s="460"/>
      <c r="C82" s="415" t="s">
        <v>327</v>
      </c>
      <c r="D82" s="415">
        <v>18</v>
      </c>
      <c r="E82" s="403" t="s">
        <v>42</v>
      </c>
      <c r="F82" s="416">
        <v>632978.79</v>
      </c>
      <c r="G82" s="417">
        <v>94946.82</v>
      </c>
    </row>
    <row r="83" spans="1:7" ht="32.25" thickBot="1">
      <c r="A83" s="461"/>
      <c r="B83" s="460"/>
      <c r="C83" s="415" t="s">
        <v>327</v>
      </c>
      <c r="D83" s="415">
        <v>4</v>
      </c>
      <c r="E83" s="403" t="s">
        <v>13</v>
      </c>
      <c r="F83" s="416">
        <v>344222.64</v>
      </c>
      <c r="G83" s="417"/>
    </row>
    <row r="84" spans="1:7" ht="16.5" thickBot="1">
      <c r="A84" s="462"/>
      <c r="B84" s="463" t="s">
        <v>51</v>
      </c>
      <c r="C84" s="464"/>
      <c r="D84" s="427">
        <f>SUM(D81:D83)</f>
        <v>23</v>
      </c>
      <c r="E84" s="465"/>
      <c r="F84" s="466">
        <f>SUM(F81:F83)</f>
        <v>1011729.17</v>
      </c>
      <c r="G84" s="467">
        <f>SUM(G81:G83)</f>
        <v>100125.99</v>
      </c>
    </row>
    <row r="85" spans="1:7" ht="16.5" thickBot="1">
      <c r="A85" s="468">
        <v>8</v>
      </c>
      <c r="B85" s="469" t="s">
        <v>329</v>
      </c>
      <c r="C85" s="470" t="s">
        <v>202</v>
      </c>
      <c r="D85" s="448">
        <v>926</v>
      </c>
      <c r="E85" s="471" t="s">
        <v>35</v>
      </c>
      <c r="F85" s="449">
        <v>42326072.530000001</v>
      </c>
      <c r="G85" s="450">
        <v>2551398.27</v>
      </c>
    </row>
    <row r="86" spans="1:7" ht="15.75">
      <c r="A86" s="472">
        <v>9</v>
      </c>
      <c r="B86" s="473" t="s">
        <v>330</v>
      </c>
      <c r="C86" s="474" t="s">
        <v>331</v>
      </c>
      <c r="D86" s="398">
        <v>61</v>
      </c>
      <c r="E86" s="475" t="s">
        <v>156</v>
      </c>
      <c r="F86" s="399">
        <v>281377.34999999998</v>
      </c>
      <c r="G86" s="400">
        <v>42406.602500000001</v>
      </c>
    </row>
    <row r="87" spans="1:7" ht="15.75">
      <c r="A87" s="476"/>
      <c r="B87" s="477"/>
      <c r="C87" s="478" t="s">
        <v>331</v>
      </c>
      <c r="D87" s="403">
        <v>32</v>
      </c>
      <c r="E87" s="479" t="s">
        <v>13</v>
      </c>
      <c r="F87" s="404">
        <v>259880.32000000001</v>
      </c>
      <c r="G87" s="405">
        <v>35975.839500000002</v>
      </c>
    </row>
    <row r="88" spans="1:7" ht="16.5" thickBot="1">
      <c r="A88" s="480"/>
      <c r="B88" s="481" t="s">
        <v>51</v>
      </c>
      <c r="C88" s="482"/>
      <c r="D88" s="428">
        <f>SUM(D86:D87)</f>
        <v>93</v>
      </c>
      <c r="E88" s="483"/>
      <c r="F88" s="429">
        <f>SUM(F86:F87)</f>
        <v>541257.66999999993</v>
      </c>
      <c r="G88" s="430">
        <f>SUM(G86:G87)</f>
        <v>78382.44200000001</v>
      </c>
    </row>
    <row r="89" spans="1:7" ht="15.75">
      <c r="A89" s="484">
        <v>10</v>
      </c>
      <c r="B89" s="485" t="s">
        <v>240</v>
      </c>
      <c r="C89" s="486" t="s">
        <v>228</v>
      </c>
      <c r="D89" s="487">
        <v>40</v>
      </c>
      <c r="E89" s="488" t="s">
        <v>227</v>
      </c>
      <c r="F89" s="489">
        <v>828435.2</v>
      </c>
      <c r="G89" s="490"/>
    </row>
    <row r="90" spans="1:7" ht="15.75">
      <c r="A90" s="476"/>
      <c r="B90" s="477"/>
      <c r="C90" s="478" t="s">
        <v>228</v>
      </c>
      <c r="D90" s="403">
        <v>60</v>
      </c>
      <c r="E90" s="479" t="s">
        <v>28</v>
      </c>
      <c r="F90" s="404">
        <v>788406.7</v>
      </c>
      <c r="G90" s="405">
        <v>19382.45</v>
      </c>
    </row>
    <row r="91" spans="1:7" ht="16.5" thickBot="1">
      <c r="A91" s="480"/>
      <c r="B91" s="481" t="s">
        <v>51</v>
      </c>
      <c r="C91" s="428"/>
      <c r="D91" s="428">
        <f>SUM(D89:D90)</f>
        <v>100</v>
      </c>
      <c r="E91" s="428"/>
      <c r="F91" s="429">
        <f>SUM(F89:F90)</f>
        <v>1616841.9</v>
      </c>
      <c r="G91" s="430">
        <v>19382.45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D7:K45"/>
  <sheetViews>
    <sheetView topLeftCell="A25" workbookViewId="0">
      <selection activeCell="H51" sqref="G51:H52"/>
    </sheetView>
  </sheetViews>
  <sheetFormatPr defaultRowHeight="12.75"/>
  <cols>
    <col min="1" max="1" width="2.140625" customWidth="1"/>
    <col min="2" max="2" width="1.85546875" customWidth="1"/>
    <col min="3" max="3" width="1.5703125" customWidth="1"/>
    <col min="4" max="4" width="38.42578125" customWidth="1"/>
    <col min="5" max="5" width="23" customWidth="1"/>
    <col min="6" max="6" width="17.28515625" customWidth="1"/>
    <col min="7" max="7" width="16.7109375" customWidth="1"/>
    <col min="8" max="8" width="17" customWidth="1"/>
    <col min="9" max="9" width="13.140625" customWidth="1"/>
    <col min="10" max="10" width="13.7109375" customWidth="1"/>
    <col min="11" max="11" width="14.42578125" customWidth="1"/>
    <col min="12" max="12" width="13.42578125" customWidth="1"/>
    <col min="13" max="13" width="11.28515625" customWidth="1"/>
  </cols>
  <sheetData>
    <row r="7" spans="4:11" ht="37.5" customHeight="1">
      <c r="D7" s="120"/>
      <c r="E7" s="120" t="s">
        <v>81</v>
      </c>
      <c r="F7" s="120" t="s">
        <v>63</v>
      </c>
      <c r="G7" s="19" t="s">
        <v>112</v>
      </c>
    </row>
    <row r="8" spans="4:11" ht="159" customHeight="1">
      <c r="D8" s="383" t="s">
        <v>294</v>
      </c>
      <c r="E8" s="384" t="s">
        <v>287</v>
      </c>
      <c r="F8" s="384" t="s">
        <v>288</v>
      </c>
      <c r="G8" s="317" t="s">
        <v>295</v>
      </c>
    </row>
    <row r="9" spans="4:11" ht="32.25" customHeight="1">
      <c r="D9" s="383" t="s">
        <v>290</v>
      </c>
      <c r="E9" s="385" t="s">
        <v>300</v>
      </c>
      <c r="F9" s="385">
        <v>3831</v>
      </c>
      <c r="G9" s="19"/>
    </row>
    <row r="10" spans="4:11" ht="45.75" customHeight="1">
      <c r="D10" s="383" t="s">
        <v>293</v>
      </c>
      <c r="E10" s="385" t="s">
        <v>292</v>
      </c>
      <c r="F10" s="385">
        <v>102151707.59999999</v>
      </c>
      <c r="G10" s="19"/>
    </row>
    <row r="11" spans="4:11" ht="58.5" customHeight="1">
      <c r="D11" s="383" t="s">
        <v>291</v>
      </c>
      <c r="E11" s="385"/>
      <c r="F11" s="385">
        <v>11051106.733333332</v>
      </c>
      <c r="G11" s="19"/>
      <c r="K11">
        <f>100*20</f>
        <v>2000</v>
      </c>
    </row>
    <row r="12" spans="4:11" ht="27" customHeight="1">
      <c r="D12" s="383" t="s">
        <v>296</v>
      </c>
      <c r="E12" s="385">
        <v>13710000</v>
      </c>
      <c r="F12" s="385">
        <v>13122697.294500001</v>
      </c>
      <c r="G12" s="19"/>
    </row>
    <row r="13" spans="4:11" ht="26.25" customHeight="1">
      <c r="D13" s="316"/>
      <c r="E13" s="381"/>
      <c r="F13" s="381"/>
      <c r="G13" s="19"/>
    </row>
    <row r="14" spans="4:11">
      <c r="D14" s="316"/>
      <c r="E14" s="381"/>
      <c r="F14" s="381"/>
      <c r="G14" s="19"/>
    </row>
    <row r="15" spans="4:11" ht="32.25" customHeight="1">
      <c r="D15" s="316"/>
      <c r="E15" s="19"/>
      <c r="F15" s="19"/>
      <c r="G15" s="19"/>
    </row>
    <row r="16" spans="4:11" ht="87" customHeight="1">
      <c r="D16" s="390" t="s">
        <v>297</v>
      </c>
      <c r="E16" s="385" t="s">
        <v>289</v>
      </c>
      <c r="F16" s="385" t="s">
        <v>289</v>
      </c>
      <c r="G16" s="19"/>
      <c r="H16" s="505" t="s">
        <v>298</v>
      </c>
      <c r="I16" s="506" t="s">
        <v>299</v>
      </c>
    </row>
    <row r="17" spans="4:11" ht="37.5" customHeight="1">
      <c r="D17" s="390" t="s">
        <v>290</v>
      </c>
      <c r="E17" s="385">
        <v>5735</v>
      </c>
      <c r="F17" s="385"/>
      <c r="G17" s="19"/>
      <c r="H17" s="505"/>
      <c r="I17" s="506"/>
    </row>
    <row r="18" spans="4:11" ht="71.25" customHeight="1">
      <c r="D18" s="390" t="s">
        <v>293</v>
      </c>
      <c r="E18" s="385">
        <v>83050903.610000014</v>
      </c>
      <c r="F18" s="385">
        <v>185202611.21000001</v>
      </c>
      <c r="G18" s="19"/>
      <c r="H18" s="494" t="s">
        <v>293</v>
      </c>
      <c r="I18" s="506">
        <v>185202611.21000001</v>
      </c>
    </row>
    <row r="19" spans="4:11" ht="83.25" customHeight="1">
      <c r="D19" s="390" t="s">
        <v>291</v>
      </c>
      <c r="E19" s="385">
        <v>4144237.44</v>
      </c>
      <c r="F19" s="385">
        <v>15195344.173333332</v>
      </c>
      <c r="G19" s="19"/>
      <c r="H19" s="494" t="s">
        <v>291</v>
      </c>
      <c r="I19" s="506">
        <v>15195344.173333332</v>
      </c>
    </row>
    <row r="20" spans="4:11" ht="33.75" customHeight="1">
      <c r="D20" s="390" t="s">
        <v>296</v>
      </c>
      <c r="E20" s="385">
        <v>8608114.0335000008</v>
      </c>
      <c r="F20" s="385">
        <v>21730811.328000002</v>
      </c>
      <c r="G20" s="19"/>
      <c r="H20" s="494" t="s">
        <v>296</v>
      </c>
      <c r="I20" s="506">
        <v>21730811.328000002</v>
      </c>
    </row>
    <row r="21" spans="4:11" ht="38.25" customHeight="1">
      <c r="D21" s="316"/>
      <c r="E21" s="19"/>
      <c r="F21" s="19"/>
      <c r="G21" s="19"/>
    </row>
    <row r="22" spans="4:11">
      <c r="D22" s="382"/>
    </row>
    <row r="24" spans="4:11">
      <c r="D24">
        <v>9566</v>
      </c>
      <c r="E24">
        <v>185202611.21000001</v>
      </c>
      <c r="F24">
        <v>15195344.173333332</v>
      </c>
      <c r="G24">
        <v>21730811.328000002</v>
      </c>
    </row>
    <row r="27" spans="4:11">
      <c r="D27">
        <v>5735</v>
      </c>
      <c r="E27">
        <v>83050903.610000014</v>
      </c>
      <c r="F27">
        <v>4144237.44</v>
      </c>
      <c r="G27">
        <v>8608114.0335000008</v>
      </c>
    </row>
    <row r="32" spans="4:11" ht="24" customHeight="1">
      <c r="D32" s="137"/>
      <c r="E32" s="137"/>
      <c r="F32" s="507" t="s">
        <v>225</v>
      </c>
      <c r="G32" s="510" t="s">
        <v>163</v>
      </c>
      <c r="H32" s="510" t="s">
        <v>198</v>
      </c>
      <c r="I32" s="507" t="s">
        <v>358</v>
      </c>
      <c r="J32" s="510"/>
      <c r="K32" s="510"/>
    </row>
    <row r="33" spans="4:11" ht="31.5" customHeight="1">
      <c r="D33" s="495" t="s">
        <v>297</v>
      </c>
      <c r="E33" s="511" t="s">
        <v>302</v>
      </c>
      <c r="F33" s="508"/>
      <c r="G33" s="509"/>
      <c r="H33" s="508"/>
      <c r="I33" s="508"/>
      <c r="J33" s="508"/>
      <c r="K33" s="508"/>
    </row>
    <row r="34" spans="4:11" ht="24" customHeight="1">
      <c r="D34" s="495" t="s">
        <v>290</v>
      </c>
      <c r="E34" s="511">
        <v>9566</v>
      </c>
      <c r="F34" s="508">
        <v>5254</v>
      </c>
      <c r="G34" s="509">
        <v>1362</v>
      </c>
      <c r="H34" s="508">
        <v>1525</v>
      </c>
      <c r="I34" s="508"/>
      <c r="J34" s="508"/>
      <c r="K34" s="508"/>
    </row>
    <row r="35" spans="4:11" ht="32.25" customHeight="1">
      <c r="D35" s="495" t="s">
        <v>293</v>
      </c>
      <c r="E35" s="512">
        <v>185202611.21000001</v>
      </c>
      <c r="F35" s="508"/>
      <c r="G35" s="509"/>
      <c r="H35" s="508"/>
      <c r="I35" s="508"/>
      <c r="J35" s="508"/>
      <c r="K35" s="508"/>
    </row>
    <row r="36" spans="4:11" ht="31.5" customHeight="1">
      <c r="D36" s="495" t="s">
        <v>291</v>
      </c>
      <c r="E36" s="512">
        <v>15195344.173333332</v>
      </c>
      <c r="F36" s="508"/>
      <c r="G36" s="509"/>
      <c r="H36" s="508"/>
      <c r="I36" s="508"/>
      <c r="J36" s="508"/>
      <c r="K36" s="508"/>
    </row>
    <row r="37" spans="4:11" ht="42.75" customHeight="1">
      <c r="D37" s="495" t="s">
        <v>296</v>
      </c>
      <c r="E37" s="512">
        <v>21730811.328000002</v>
      </c>
      <c r="F37" s="509">
        <v>13686250.146500001</v>
      </c>
      <c r="G37" s="509">
        <v>2085842</v>
      </c>
      <c r="H37" s="509">
        <v>2934949.8880000003</v>
      </c>
      <c r="I37" s="509"/>
      <c r="J37" s="509"/>
      <c r="K37" s="509"/>
    </row>
    <row r="38" spans="4:11" ht="40.5" customHeight="1">
      <c r="D38" s="12"/>
      <c r="E38" s="12"/>
      <c r="F38" s="491">
        <f>F37*100/E37</f>
        <v>62.980852117865297</v>
      </c>
      <c r="G38" s="491">
        <f>G37*100/E37</f>
        <v>9.5985463612783146</v>
      </c>
      <c r="H38" s="491">
        <f>H37*100/E37</f>
        <v>13.505937922429695</v>
      </c>
      <c r="I38" s="491">
        <v>14</v>
      </c>
      <c r="J38" s="75"/>
      <c r="K38" s="75"/>
    </row>
    <row r="41" spans="4:11">
      <c r="G41" s="6">
        <f>F38+G38+H38</f>
        <v>86.085336401573301</v>
      </c>
      <c r="H41" s="6"/>
    </row>
    <row r="43" spans="4:11">
      <c r="H43" s="6"/>
      <c r="I43" s="6"/>
    </row>
    <row r="45" spans="4:11">
      <c r="I45" s="6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28</vt:i4>
      </vt:variant>
      <vt:variant>
        <vt:lpstr>Именованные диапазоны</vt:lpstr>
      </vt:variant>
      <vt:variant>
        <vt:i4>8</vt:i4>
      </vt:variant>
    </vt:vector>
  </HeadingPairs>
  <TitlesOfParts>
    <vt:vector size="36" baseType="lpstr">
      <vt:lpstr>Бланк ОПЭД норматив (доходы)</vt:lpstr>
      <vt:lpstr>Ярославль_отчет</vt:lpstr>
      <vt:lpstr>Лист1</vt:lpstr>
      <vt:lpstr>Летальные_1 кв 21</vt:lpstr>
      <vt:lpstr>Критерии_Летальные</vt:lpstr>
      <vt:lpstr>Сверка доходов_бухучет</vt:lpstr>
      <vt:lpstr>Сравнение 2019_2020</vt:lpstr>
      <vt:lpstr>Бригады_профили</vt:lpstr>
      <vt:lpstr>Анализ бригад</vt:lpstr>
      <vt:lpstr>Выездные</vt:lpstr>
      <vt:lpstr>январь ПЗ</vt:lpstr>
      <vt:lpstr>Бизнес_февраль</vt:lpstr>
      <vt:lpstr>февраль_ПЗ</vt:lpstr>
      <vt:lpstr>Бизнес_март_1 квартал</vt:lpstr>
      <vt:lpstr>1 квартал_ПЗ_ </vt:lpstr>
      <vt:lpstr>1 квартал_ПЗ_ анализ</vt:lpstr>
      <vt:lpstr>Бизнес_4 месяца</vt:lpstr>
      <vt:lpstr>4 мес_ПЗ_ </vt:lpstr>
      <vt:lpstr>4 мес_ПЗ_  (2)</vt:lpstr>
      <vt:lpstr>Бизнес_5 месяца </vt:lpstr>
      <vt:lpstr>5 мес_ПЗ</vt:lpstr>
      <vt:lpstr>6 мес_ПЗ </vt:lpstr>
      <vt:lpstr>6 мес_2 кв_ПЗ </vt:lpstr>
      <vt:lpstr>6 мес_2 кв_ПЗ_</vt:lpstr>
      <vt:lpstr>Бизнес_6 месяцев</vt:lpstr>
      <vt:lpstr>Бизнес_7 мес</vt:lpstr>
      <vt:lpstr>7 мес_ПЗ  </vt:lpstr>
      <vt:lpstr>8 мес_ПЗ   (2)</vt:lpstr>
      <vt:lpstr>'8 мес_ПЗ   (2)'!Область_печати</vt:lpstr>
      <vt:lpstr>'Бизнес_4 месяца'!Область_печати</vt:lpstr>
      <vt:lpstr>'Бизнес_5 месяца '!Область_печати</vt:lpstr>
      <vt:lpstr>'Бизнес_6 месяцев'!Область_печати</vt:lpstr>
      <vt:lpstr>'Бизнес_7 мес'!Область_печати</vt:lpstr>
      <vt:lpstr>'Бизнес_март_1 квартал'!Область_печати</vt:lpstr>
      <vt:lpstr>Бизнес_февраль!Область_печати</vt:lpstr>
      <vt:lpstr>'январь ПЗ'!Область_печати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 В. Салдуева</dc:creator>
  <cp:lastModifiedBy>esipov</cp:lastModifiedBy>
  <cp:lastPrinted>2021-11-24T07:17:34Z</cp:lastPrinted>
  <dcterms:created xsi:type="dcterms:W3CDTF">2016-01-25T13:40:25Z</dcterms:created>
  <dcterms:modified xsi:type="dcterms:W3CDTF">2022-01-18T19:02:53Z</dcterms:modified>
</cp:coreProperties>
</file>