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lando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</cols>
  <sheetData>
    <row r="1">
      <c r="A1" s="1" t="str">
        <f>IFERROR(__xludf.DUMMYFUNCTION("GOOGLEFINANCE(""ZAL"",""all"",""1/1/2020"",""1/1/2023"",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IFERROR(__xludf.DUMMYFUNCTION("""COMPUTED_VALUE"""),43832.72916666667)</f>
        <v>43832.72917</v>
      </c>
      <c r="B2" s="1">
        <f>IFERROR(__xludf.DUMMYFUNCTION("""COMPUTED_VALUE"""),44.99)</f>
        <v>44.99</v>
      </c>
      <c r="C2" s="1">
        <f>IFERROR(__xludf.DUMMYFUNCTION("""COMPUTED_VALUE"""),45.78)</f>
        <v>45.78</v>
      </c>
      <c r="D2" s="1">
        <f>IFERROR(__xludf.DUMMYFUNCTION("""COMPUTED_VALUE"""),44.97)</f>
        <v>44.97</v>
      </c>
      <c r="E2" s="1">
        <f>IFERROR(__xludf.DUMMYFUNCTION("""COMPUTED_VALUE"""),45.78)</f>
        <v>45.78</v>
      </c>
      <c r="F2" s="1">
        <f>IFERROR(__xludf.DUMMYFUNCTION("""COMPUTED_VALUE"""),228732.0)</f>
        <v>228732</v>
      </c>
    </row>
    <row r="3">
      <c r="A3" s="2">
        <f>IFERROR(__xludf.DUMMYFUNCTION("""COMPUTED_VALUE"""),43833.72916666667)</f>
        <v>43833.72917</v>
      </c>
      <c r="B3" s="1">
        <f>IFERROR(__xludf.DUMMYFUNCTION("""COMPUTED_VALUE"""),45.4)</f>
        <v>45.4</v>
      </c>
      <c r="C3" s="1">
        <f>IFERROR(__xludf.DUMMYFUNCTION("""COMPUTED_VALUE"""),45.55)</f>
        <v>45.55</v>
      </c>
      <c r="D3" s="1">
        <f>IFERROR(__xludf.DUMMYFUNCTION("""COMPUTED_VALUE"""),44.98)</f>
        <v>44.98</v>
      </c>
      <c r="E3" s="1">
        <f>IFERROR(__xludf.DUMMYFUNCTION("""COMPUTED_VALUE"""),45.27)</f>
        <v>45.27</v>
      </c>
      <c r="F3" s="1">
        <f>IFERROR(__xludf.DUMMYFUNCTION("""COMPUTED_VALUE"""),211422.0)</f>
        <v>211422</v>
      </c>
    </row>
    <row r="4">
      <c r="A4" s="2">
        <f>IFERROR(__xludf.DUMMYFUNCTION("""COMPUTED_VALUE"""),43836.72916666667)</f>
        <v>43836.72917</v>
      </c>
      <c r="B4" s="1">
        <f>IFERROR(__xludf.DUMMYFUNCTION("""COMPUTED_VALUE"""),44.84)</f>
        <v>44.84</v>
      </c>
      <c r="C4" s="1">
        <f>IFERROR(__xludf.DUMMYFUNCTION("""COMPUTED_VALUE"""),45.02)</f>
        <v>45.02</v>
      </c>
      <c r="D4" s="1">
        <f>IFERROR(__xludf.DUMMYFUNCTION("""COMPUTED_VALUE"""),43.85)</f>
        <v>43.85</v>
      </c>
      <c r="E4" s="1">
        <f>IFERROR(__xludf.DUMMYFUNCTION("""COMPUTED_VALUE"""),44.91)</f>
        <v>44.91</v>
      </c>
      <c r="F4" s="1">
        <f>IFERROR(__xludf.DUMMYFUNCTION("""COMPUTED_VALUE"""),348807.0)</f>
        <v>348807</v>
      </c>
    </row>
    <row r="5">
      <c r="A5" s="2">
        <f>IFERROR(__xludf.DUMMYFUNCTION("""COMPUTED_VALUE"""),43837.72916666667)</f>
        <v>43837.72917</v>
      </c>
      <c r="B5" s="1">
        <f>IFERROR(__xludf.DUMMYFUNCTION("""COMPUTED_VALUE"""),45.15)</f>
        <v>45.15</v>
      </c>
      <c r="C5" s="1">
        <f>IFERROR(__xludf.DUMMYFUNCTION("""COMPUTED_VALUE"""),45.78)</f>
        <v>45.78</v>
      </c>
      <c r="D5" s="1">
        <f>IFERROR(__xludf.DUMMYFUNCTION("""COMPUTED_VALUE"""),45.15)</f>
        <v>45.15</v>
      </c>
      <c r="E5" s="1">
        <f>IFERROR(__xludf.DUMMYFUNCTION("""COMPUTED_VALUE"""),45.53)</f>
        <v>45.53</v>
      </c>
      <c r="F5" s="1">
        <f>IFERROR(__xludf.DUMMYFUNCTION("""COMPUTED_VALUE"""),322146.0)</f>
        <v>322146</v>
      </c>
    </row>
    <row r="6">
      <c r="A6" s="2">
        <f>IFERROR(__xludf.DUMMYFUNCTION("""COMPUTED_VALUE"""),43838.72916666667)</f>
        <v>43838.72917</v>
      </c>
      <c r="B6" s="1">
        <f>IFERROR(__xludf.DUMMYFUNCTION("""COMPUTED_VALUE"""),45.39)</f>
        <v>45.39</v>
      </c>
      <c r="C6" s="1">
        <f>IFERROR(__xludf.DUMMYFUNCTION("""COMPUTED_VALUE"""),46.33)</f>
        <v>46.33</v>
      </c>
      <c r="D6" s="1">
        <f>IFERROR(__xludf.DUMMYFUNCTION("""COMPUTED_VALUE"""),45.16)</f>
        <v>45.16</v>
      </c>
      <c r="E6" s="1">
        <f>IFERROR(__xludf.DUMMYFUNCTION("""COMPUTED_VALUE"""),46.19)</f>
        <v>46.19</v>
      </c>
      <c r="F6" s="1">
        <f>IFERROR(__xludf.DUMMYFUNCTION("""COMPUTED_VALUE"""),268601.0)</f>
        <v>268601</v>
      </c>
    </row>
    <row r="7">
      <c r="A7" s="2">
        <f>IFERROR(__xludf.DUMMYFUNCTION("""COMPUTED_VALUE"""),43839.72916666667)</f>
        <v>43839.72917</v>
      </c>
      <c r="B7" s="1">
        <f>IFERROR(__xludf.DUMMYFUNCTION("""COMPUTED_VALUE"""),46.5)</f>
        <v>46.5</v>
      </c>
      <c r="C7" s="1">
        <f>IFERROR(__xludf.DUMMYFUNCTION("""COMPUTED_VALUE"""),46.85)</f>
        <v>46.85</v>
      </c>
      <c r="D7" s="1">
        <f>IFERROR(__xludf.DUMMYFUNCTION("""COMPUTED_VALUE"""),46.26)</f>
        <v>46.26</v>
      </c>
      <c r="E7" s="1">
        <f>IFERROR(__xludf.DUMMYFUNCTION("""COMPUTED_VALUE"""),46.65)</f>
        <v>46.65</v>
      </c>
      <c r="F7" s="1">
        <f>IFERROR(__xludf.DUMMYFUNCTION("""COMPUTED_VALUE"""),349040.0)</f>
        <v>349040</v>
      </c>
    </row>
    <row r="8">
      <c r="A8" s="2">
        <f>IFERROR(__xludf.DUMMYFUNCTION("""COMPUTED_VALUE"""),43840.72916666667)</f>
        <v>43840.72917</v>
      </c>
      <c r="B8" s="1">
        <f>IFERROR(__xludf.DUMMYFUNCTION("""COMPUTED_VALUE"""),46.78)</f>
        <v>46.78</v>
      </c>
      <c r="C8" s="1">
        <f>IFERROR(__xludf.DUMMYFUNCTION("""COMPUTED_VALUE"""),46.84)</f>
        <v>46.84</v>
      </c>
      <c r="D8" s="1">
        <f>IFERROR(__xludf.DUMMYFUNCTION("""COMPUTED_VALUE"""),45.44)</f>
        <v>45.44</v>
      </c>
      <c r="E8" s="1">
        <f>IFERROR(__xludf.DUMMYFUNCTION("""COMPUTED_VALUE"""),45.5)</f>
        <v>45.5</v>
      </c>
      <c r="F8" s="1">
        <f>IFERROR(__xludf.DUMMYFUNCTION("""COMPUTED_VALUE"""),235225.0)</f>
        <v>235225</v>
      </c>
    </row>
    <row r="9">
      <c r="A9" s="2">
        <f>IFERROR(__xludf.DUMMYFUNCTION("""COMPUTED_VALUE"""),43843.72916666667)</f>
        <v>43843.72917</v>
      </c>
      <c r="B9" s="1">
        <f>IFERROR(__xludf.DUMMYFUNCTION("""COMPUTED_VALUE"""),45.56)</f>
        <v>45.56</v>
      </c>
      <c r="C9" s="1">
        <f>IFERROR(__xludf.DUMMYFUNCTION("""COMPUTED_VALUE"""),45.82)</f>
        <v>45.82</v>
      </c>
      <c r="D9" s="1">
        <f>IFERROR(__xludf.DUMMYFUNCTION("""COMPUTED_VALUE"""),44.89)</f>
        <v>44.89</v>
      </c>
      <c r="E9" s="1">
        <f>IFERROR(__xludf.DUMMYFUNCTION("""COMPUTED_VALUE"""),44.94)</f>
        <v>44.94</v>
      </c>
      <c r="F9" s="1">
        <f>IFERROR(__xludf.DUMMYFUNCTION("""COMPUTED_VALUE"""),341312.0)</f>
        <v>341312</v>
      </c>
    </row>
    <row r="10">
      <c r="A10" s="2">
        <f>IFERROR(__xludf.DUMMYFUNCTION("""COMPUTED_VALUE"""),43844.72916666667)</f>
        <v>43844.72917</v>
      </c>
      <c r="B10" s="1">
        <f>IFERROR(__xludf.DUMMYFUNCTION("""COMPUTED_VALUE"""),45.26)</f>
        <v>45.26</v>
      </c>
      <c r="C10" s="1">
        <f>IFERROR(__xludf.DUMMYFUNCTION("""COMPUTED_VALUE"""),45.74)</f>
        <v>45.74</v>
      </c>
      <c r="D10" s="1">
        <f>IFERROR(__xludf.DUMMYFUNCTION("""COMPUTED_VALUE"""),44.94)</f>
        <v>44.94</v>
      </c>
      <c r="E10" s="1">
        <f>IFERROR(__xludf.DUMMYFUNCTION("""COMPUTED_VALUE"""),45.64)</f>
        <v>45.64</v>
      </c>
      <c r="F10" s="1">
        <f>IFERROR(__xludf.DUMMYFUNCTION("""COMPUTED_VALUE"""),294636.0)</f>
        <v>294636</v>
      </c>
    </row>
    <row r="11">
      <c r="A11" s="2">
        <f>IFERROR(__xludf.DUMMYFUNCTION("""COMPUTED_VALUE"""),43845.72916666667)</f>
        <v>43845.72917</v>
      </c>
      <c r="B11" s="1">
        <f>IFERROR(__xludf.DUMMYFUNCTION("""COMPUTED_VALUE"""),45.51)</f>
        <v>45.51</v>
      </c>
      <c r="C11" s="1">
        <f>IFERROR(__xludf.DUMMYFUNCTION("""COMPUTED_VALUE"""),46.44)</f>
        <v>46.44</v>
      </c>
      <c r="D11" s="1">
        <f>IFERROR(__xludf.DUMMYFUNCTION("""COMPUTED_VALUE"""),45.36)</f>
        <v>45.36</v>
      </c>
      <c r="E11" s="1">
        <f>IFERROR(__xludf.DUMMYFUNCTION("""COMPUTED_VALUE"""),46.44)</f>
        <v>46.44</v>
      </c>
      <c r="F11" s="1">
        <f>IFERROR(__xludf.DUMMYFUNCTION("""COMPUTED_VALUE"""),271779.0)</f>
        <v>271779</v>
      </c>
    </row>
    <row r="12">
      <c r="A12" s="2">
        <f>IFERROR(__xludf.DUMMYFUNCTION("""COMPUTED_VALUE"""),43846.72916666667)</f>
        <v>43846.72917</v>
      </c>
      <c r="B12" s="1">
        <f>IFERROR(__xludf.DUMMYFUNCTION("""COMPUTED_VALUE"""),46.29)</f>
        <v>46.29</v>
      </c>
      <c r="C12" s="1">
        <f>IFERROR(__xludf.DUMMYFUNCTION("""COMPUTED_VALUE"""),46.96)</f>
        <v>46.96</v>
      </c>
      <c r="D12" s="1">
        <f>IFERROR(__xludf.DUMMYFUNCTION("""COMPUTED_VALUE"""),46.27)</f>
        <v>46.27</v>
      </c>
      <c r="E12" s="1">
        <f>IFERROR(__xludf.DUMMYFUNCTION("""COMPUTED_VALUE"""),46.59)</f>
        <v>46.59</v>
      </c>
      <c r="F12" s="1">
        <f>IFERROR(__xludf.DUMMYFUNCTION("""COMPUTED_VALUE"""),148708.0)</f>
        <v>148708</v>
      </c>
    </row>
    <row r="13">
      <c r="A13" s="2">
        <f>IFERROR(__xludf.DUMMYFUNCTION("""COMPUTED_VALUE"""),43847.72916666667)</f>
        <v>43847.72917</v>
      </c>
      <c r="B13" s="1">
        <f>IFERROR(__xludf.DUMMYFUNCTION("""COMPUTED_VALUE"""),46.6)</f>
        <v>46.6</v>
      </c>
      <c r="C13" s="1">
        <f>IFERROR(__xludf.DUMMYFUNCTION("""COMPUTED_VALUE"""),47.15)</f>
        <v>47.15</v>
      </c>
      <c r="D13" s="1">
        <f>IFERROR(__xludf.DUMMYFUNCTION("""COMPUTED_VALUE"""),46.42)</f>
        <v>46.42</v>
      </c>
      <c r="E13" s="1">
        <f>IFERROR(__xludf.DUMMYFUNCTION("""COMPUTED_VALUE"""),47.11)</f>
        <v>47.11</v>
      </c>
      <c r="F13" s="1">
        <f>IFERROR(__xludf.DUMMYFUNCTION("""COMPUTED_VALUE"""),370684.0)</f>
        <v>370684</v>
      </c>
    </row>
    <row r="14">
      <c r="A14" s="2">
        <f>IFERROR(__xludf.DUMMYFUNCTION("""COMPUTED_VALUE"""),43850.72916666667)</f>
        <v>43850.72917</v>
      </c>
      <c r="B14" s="1">
        <f>IFERROR(__xludf.DUMMYFUNCTION("""COMPUTED_VALUE"""),47.11)</f>
        <v>47.11</v>
      </c>
      <c r="C14" s="1">
        <f>IFERROR(__xludf.DUMMYFUNCTION("""COMPUTED_VALUE"""),47.11)</f>
        <v>47.11</v>
      </c>
      <c r="D14" s="1">
        <f>IFERROR(__xludf.DUMMYFUNCTION("""COMPUTED_VALUE"""),46.26)</f>
        <v>46.26</v>
      </c>
      <c r="E14" s="1">
        <f>IFERROR(__xludf.DUMMYFUNCTION("""COMPUTED_VALUE"""),46.26)</f>
        <v>46.26</v>
      </c>
      <c r="F14" s="1">
        <f>IFERROR(__xludf.DUMMYFUNCTION("""COMPUTED_VALUE"""),206493.0)</f>
        <v>206493</v>
      </c>
    </row>
    <row r="15">
      <c r="A15" s="2">
        <f>IFERROR(__xludf.DUMMYFUNCTION("""COMPUTED_VALUE"""),43851.72916666667)</f>
        <v>43851.72917</v>
      </c>
      <c r="B15" s="1">
        <f>IFERROR(__xludf.DUMMYFUNCTION("""COMPUTED_VALUE"""),46.13)</f>
        <v>46.13</v>
      </c>
      <c r="C15" s="1">
        <f>IFERROR(__xludf.DUMMYFUNCTION("""COMPUTED_VALUE"""),47.0)</f>
        <v>47</v>
      </c>
      <c r="D15" s="1">
        <f>IFERROR(__xludf.DUMMYFUNCTION("""COMPUTED_VALUE"""),45.64)</f>
        <v>45.64</v>
      </c>
      <c r="E15" s="1">
        <f>IFERROR(__xludf.DUMMYFUNCTION("""COMPUTED_VALUE"""),46.93)</f>
        <v>46.93</v>
      </c>
      <c r="F15" s="1">
        <f>IFERROR(__xludf.DUMMYFUNCTION("""COMPUTED_VALUE"""),234124.0)</f>
        <v>234124</v>
      </c>
    </row>
    <row r="16">
      <c r="A16" s="2">
        <f>IFERROR(__xludf.DUMMYFUNCTION("""COMPUTED_VALUE"""),43852.72916666667)</f>
        <v>43852.72917</v>
      </c>
      <c r="B16" s="1">
        <f>IFERROR(__xludf.DUMMYFUNCTION("""COMPUTED_VALUE"""),47.0)</f>
        <v>47</v>
      </c>
      <c r="C16" s="1">
        <f>IFERROR(__xludf.DUMMYFUNCTION("""COMPUTED_VALUE"""),47.4)</f>
        <v>47.4</v>
      </c>
      <c r="D16" s="1">
        <f>IFERROR(__xludf.DUMMYFUNCTION("""COMPUTED_VALUE"""),46.61)</f>
        <v>46.61</v>
      </c>
      <c r="E16" s="1">
        <f>IFERROR(__xludf.DUMMYFUNCTION("""COMPUTED_VALUE"""),46.95)</f>
        <v>46.95</v>
      </c>
      <c r="F16" s="1">
        <f>IFERROR(__xludf.DUMMYFUNCTION("""COMPUTED_VALUE"""),271574.0)</f>
        <v>271574</v>
      </c>
    </row>
    <row r="17">
      <c r="A17" s="2">
        <f>IFERROR(__xludf.DUMMYFUNCTION("""COMPUTED_VALUE"""),43853.72916666667)</f>
        <v>43853.72917</v>
      </c>
      <c r="B17" s="1">
        <f>IFERROR(__xludf.DUMMYFUNCTION("""COMPUTED_VALUE"""),46.84)</f>
        <v>46.84</v>
      </c>
      <c r="C17" s="1">
        <f>IFERROR(__xludf.DUMMYFUNCTION("""COMPUTED_VALUE"""),47.25)</f>
        <v>47.25</v>
      </c>
      <c r="D17" s="1">
        <f>IFERROR(__xludf.DUMMYFUNCTION("""COMPUTED_VALUE"""),44.91)</f>
        <v>44.91</v>
      </c>
      <c r="E17" s="1">
        <f>IFERROR(__xludf.DUMMYFUNCTION("""COMPUTED_VALUE"""),45.51)</f>
        <v>45.51</v>
      </c>
      <c r="F17" s="1">
        <f>IFERROR(__xludf.DUMMYFUNCTION("""COMPUTED_VALUE"""),420188.0)</f>
        <v>420188</v>
      </c>
    </row>
    <row r="18">
      <c r="A18" s="2">
        <f>IFERROR(__xludf.DUMMYFUNCTION("""COMPUTED_VALUE"""),43854.72916666667)</f>
        <v>43854.72917</v>
      </c>
      <c r="B18" s="1">
        <f>IFERROR(__xludf.DUMMYFUNCTION("""COMPUTED_VALUE"""),45.78)</f>
        <v>45.78</v>
      </c>
      <c r="C18" s="1">
        <f>IFERROR(__xludf.DUMMYFUNCTION("""COMPUTED_VALUE"""),46.94)</f>
        <v>46.94</v>
      </c>
      <c r="D18" s="1">
        <f>IFERROR(__xludf.DUMMYFUNCTION("""COMPUTED_VALUE"""),45.78)</f>
        <v>45.78</v>
      </c>
      <c r="E18" s="1">
        <f>IFERROR(__xludf.DUMMYFUNCTION("""COMPUTED_VALUE"""),46.02)</f>
        <v>46.02</v>
      </c>
      <c r="F18" s="1">
        <f>IFERROR(__xludf.DUMMYFUNCTION("""COMPUTED_VALUE"""),374921.0)</f>
        <v>374921</v>
      </c>
    </row>
    <row r="19">
      <c r="A19" s="2">
        <f>IFERROR(__xludf.DUMMYFUNCTION("""COMPUTED_VALUE"""),43857.72916666667)</f>
        <v>43857.72917</v>
      </c>
      <c r="B19" s="1">
        <f>IFERROR(__xludf.DUMMYFUNCTION("""COMPUTED_VALUE"""),45.81)</f>
        <v>45.81</v>
      </c>
      <c r="C19" s="1">
        <f>IFERROR(__xludf.DUMMYFUNCTION("""COMPUTED_VALUE"""),45.82)</f>
        <v>45.82</v>
      </c>
      <c r="D19" s="1">
        <f>IFERROR(__xludf.DUMMYFUNCTION("""COMPUTED_VALUE"""),44.33)</f>
        <v>44.33</v>
      </c>
      <c r="E19" s="1">
        <f>IFERROR(__xludf.DUMMYFUNCTION("""COMPUTED_VALUE"""),44.38)</f>
        <v>44.38</v>
      </c>
      <c r="F19" s="1">
        <f>IFERROR(__xludf.DUMMYFUNCTION("""COMPUTED_VALUE"""),350195.0)</f>
        <v>350195</v>
      </c>
    </row>
    <row r="20">
      <c r="A20" s="2">
        <f>IFERROR(__xludf.DUMMYFUNCTION("""COMPUTED_VALUE"""),43858.72916666667)</f>
        <v>43858.72917</v>
      </c>
      <c r="B20" s="1">
        <f>IFERROR(__xludf.DUMMYFUNCTION("""COMPUTED_VALUE"""),44.43)</f>
        <v>44.43</v>
      </c>
      <c r="C20" s="1">
        <f>IFERROR(__xludf.DUMMYFUNCTION("""COMPUTED_VALUE"""),44.83)</f>
        <v>44.83</v>
      </c>
      <c r="D20" s="1">
        <f>IFERROR(__xludf.DUMMYFUNCTION("""COMPUTED_VALUE"""),43.85)</f>
        <v>43.85</v>
      </c>
      <c r="E20" s="1">
        <f>IFERROR(__xludf.DUMMYFUNCTION("""COMPUTED_VALUE"""),44.33)</f>
        <v>44.33</v>
      </c>
      <c r="F20" s="1">
        <f>IFERROR(__xludf.DUMMYFUNCTION("""COMPUTED_VALUE"""),252791.0)</f>
        <v>252791</v>
      </c>
    </row>
    <row r="21">
      <c r="A21" s="2">
        <f>IFERROR(__xludf.DUMMYFUNCTION("""COMPUTED_VALUE"""),43859.72916666667)</f>
        <v>43859.72917</v>
      </c>
      <c r="B21" s="1">
        <f>IFERROR(__xludf.DUMMYFUNCTION("""COMPUTED_VALUE"""),44.27)</f>
        <v>44.27</v>
      </c>
      <c r="C21" s="1">
        <f>IFERROR(__xludf.DUMMYFUNCTION("""COMPUTED_VALUE"""),44.49)</f>
        <v>44.49</v>
      </c>
      <c r="D21" s="1">
        <f>IFERROR(__xludf.DUMMYFUNCTION("""COMPUTED_VALUE"""),43.81)</f>
        <v>43.81</v>
      </c>
      <c r="E21" s="1">
        <f>IFERROR(__xludf.DUMMYFUNCTION("""COMPUTED_VALUE"""),44.1)</f>
        <v>44.1</v>
      </c>
      <c r="F21" s="1">
        <f>IFERROR(__xludf.DUMMYFUNCTION("""COMPUTED_VALUE"""),265451.0)</f>
        <v>265451</v>
      </c>
    </row>
    <row r="22">
      <c r="A22" s="2">
        <f>IFERROR(__xludf.DUMMYFUNCTION("""COMPUTED_VALUE"""),43860.72916666667)</f>
        <v>43860.72917</v>
      </c>
      <c r="B22" s="1">
        <f>IFERROR(__xludf.DUMMYFUNCTION("""COMPUTED_VALUE"""),43.56)</f>
        <v>43.56</v>
      </c>
      <c r="C22" s="1">
        <f>IFERROR(__xludf.DUMMYFUNCTION("""COMPUTED_VALUE"""),44.05)</f>
        <v>44.05</v>
      </c>
      <c r="D22" s="1">
        <f>IFERROR(__xludf.DUMMYFUNCTION("""COMPUTED_VALUE"""),43.22)</f>
        <v>43.22</v>
      </c>
      <c r="E22" s="1">
        <f>IFERROR(__xludf.DUMMYFUNCTION("""COMPUTED_VALUE"""),43.66)</f>
        <v>43.66</v>
      </c>
      <c r="F22" s="1">
        <f>IFERROR(__xludf.DUMMYFUNCTION("""COMPUTED_VALUE"""),297648.0)</f>
        <v>297648</v>
      </c>
    </row>
    <row r="23">
      <c r="A23" s="2">
        <f>IFERROR(__xludf.DUMMYFUNCTION("""COMPUTED_VALUE"""),43861.72916666667)</f>
        <v>43861.72917</v>
      </c>
      <c r="B23" s="1">
        <f>IFERROR(__xludf.DUMMYFUNCTION("""COMPUTED_VALUE"""),43.92)</f>
        <v>43.92</v>
      </c>
      <c r="C23" s="1">
        <f>IFERROR(__xludf.DUMMYFUNCTION("""COMPUTED_VALUE"""),44.45)</f>
        <v>44.45</v>
      </c>
      <c r="D23" s="1">
        <f>IFERROR(__xludf.DUMMYFUNCTION("""COMPUTED_VALUE"""),43.38)</f>
        <v>43.38</v>
      </c>
      <c r="E23" s="1">
        <f>IFERROR(__xludf.DUMMYFUNCTION("""COMPUTED_VALUE"""),43.43)</f>
        <v>43.43</v>
      </c>
      <c r="F23" s="1">
        <f>IFERROR(__xludf.DUMMYFUNCTION("""COMPUTED_VALUE"""),445820.0)</f>
        <v>445820</v>
      </c>
    </row>
    <row r="24">
      <c r="A24" s="2">
        <f>IFERROR(__xludf.DUMMYFUNCTION("""COMPUTED_VALUE"""),43864.72916666667)</f>
        <v>43864.72917</v>
      </c>
      <c r="B24" s="1">
        <f>IFERROR(__xludf.DUMMYFUNCTION("""COMPUTED_VALUE"""),43.3)</f>
        <v>43.3</v>
      </c>
      <c r="C24" s="1">
        <f>IFERROR(__xludf.DUMMYFUNCTION("""COMPUTED_VALUE"""),44.15)</f>
        <v>44.15</v>
      </c>
      <c r="D24" s="1">
        <f>IFERROR(__xludf.DUMMYFUNCTION("""COMPUTED_VALUE"""),43.3)</f>
        <v>43.3</v>
      </c>
      <c r="E24" s="1">
        <f>IFERROR(__xludf.DUMMYFUNCTION("""COMPUTED_VALUE"""),44.0)</f>
        <v>44</v>
      </c>
      <c r="F24" s="1">
        <f>IFERROR(__xludf.DUMMYFUNCTION("""COMPUTED_VALUE"""),302932.0)</f>
        <v>302932</v>
      </c>
    </row>
    <row r="25">
      <c r="A25" s="2">
        <f>IFERROR(__xludf.DUMMYFUNCTION("""COMPUTED_VALUE"""),43865.72916666667)</f>
        <v>43865.72917</v>
      </c>
      <c r="B25" s="1">
        <f>IFERROR(__xludf.DUMMYFUNCTION("""COMPUTED_VALUE"""),44.33)</f>
        <v>44.33</v>
      </c>
      <c r="C25" s="1">
        <f>IFERROR(__xludf.DUMMYFUNCTION("""COMPUTED_VALUE"""),44.72)</f>
        <v>44.72</v>
      </c>
      <c r="D25" s="1">
        <f>IFERROR(__xludf.DUMMYFUNCTION("""COMPUTED_VALUE"""),43.89)</f>
        <v>43.89</v>
      </c>
      <c r="E25" s="1">
        <f>IFERROR(__xludf.DUMMYFUNCTION("""COMPUTED_VALUE"""),44.7)</f>
        <v>44.7</v>
      </c>
      <c r="F25" s="1">
        <f>IFERROR(__xludf.DUMMYFUNCTION("""COMPUTED_VALUE"""),230001.0)</f>
        <v>230001</v>
      </c>
    </row>
    <row r="26">
      <c r="A26" s="2">
        <f>IFERROR(__xludf.DUMMYFUNCTION("""COMPUTED_VALUE"""),43866.72916666667)</f>
        <v>43866.72917</v>
      </c>
      <c r="B26" s="1">
        <f>IFERROR(__xludf.DUMMYFUNCTION("""COMPUTED_VALUE"""),44.73)</f>
        <v>44.73</v>
      </c>
      <c r="C26" s="1">
        <f>IFERROR(__xludf.DUMMYFUNCTION("""COMPUTED_VALUE"""),45.52)</f>
        <v>45.52</v>
      </c>
      <c r="D26" s="1">
        <f>IFERROR(__xludf.DUMMYFUNCTION("""COMPUTED_VALUE"""),44.6)</f>
        <v>44.6</v>
      </c>
      <c r="E26" s="1">
        <f>IFERROR(__xludf.DUMMYFUNCTION("""COMPUTED_VALUE"""),44.82)</f>
        <v>44.82</v>
      </c>
      <c r="F26" s="1">
        <f>IFERROR(__xludf.DUMMYFUNCTION("""COMPUTED_VALUE"""),353230.0)</f>
        <v>353230</v>
      </c>
    </row>
    <row r="27">
      <c r="A27" s="2">
        <f>IFERROR(__xludf.DUMMYFUNCTION("""COMPUTED_VALUE"""),43867.72916666667)</f>
        <v>43867.72917</v>
      </c>
      <c r="B27" s="1">
        <f>IFERROR(__xludf.DUMMYFUNCTION("""COMPUTED_VALUE"""),45.02)</f>
        <v>45.02</v>
      </c>
      <c r="C27" s="1">
        <f>IFERROR(__xludf.DUMMYFUNCTION("""COMPUTED_VALUE"""),45.21)</f>
        <v>45.21</v>
      </c>
      <c r="D27" s="1">
        <f>IFERROR(__xludf.DUMMYFUNCTION("""COMPUTED_VALUE"""),43.96)</f>
        <v>43.96</v>
      </c>
      <c r="E27" s="1">
        <f>IFERROR(__xludf.DUMMYFUNCTION("""COMPUTED_VALUE"""),45.13)</f>
        <v>45.13</v>
      </c>
      <c r="F27" s="1">
        <f>IFERROR(__xludf.DUMMYFUNCTION("""COMPUTED_VALUE"""),275067.0)</f>
        <v>275067</v>
      </c>
    </row>
    <row r="28">
      <c r="A28" s="2">
        <f>IFERROR(__xludf.DUMMYFUNCTION("""COMPUTED_VALUE"""),43868.72916666667)</f>
        <v>43868.72917</v>
      </c>
      <c r="B28" s="1">
        <f>IFERROR(__xludf.DUMMYFUNCTION("""COMPUTED_VALUE"""),44.92)</f>
        <v>44.92</v>
      </c>
      <c r="C28" s="1">
        <f>IFERROR(__xludf.DUMMYFUNCTION("""COMPUTED_VALUE"""),45.07)</f>
        <v>45.07</v>
      </c>
      <c r="D28" s="1">
        <f>IFERROR(__xludf.DUMMYFUNCTION("""COMPUTED_VALUE"""),44.3)</f>
        <v>44.3</v>
      </c>
      <c r="E28" s="1">
        <f>IFERROR(__xludf.DUMMYFUNCTION("""COMPUTED_VALUE"""),44.8)</f>
        <v>44.8</v>
      </c>
      <c r="F28" s="1">
        <f>IFERROR(__xludf.DUMMYFUNCTION("""COMPUTED_VALUE"""),333030.0)</f>
        <v>333030</v>
      </c>
    </row>
    <row r="29">
      <c r="A29" s="2">
        <f>IFERROR(__xludf.DUMMYFUNCTION("""COMPUTED_VALUE"""),43871.72916666667)</f>
        <v>43871.72917</v>
      </c>
      <c r="B29" s="1">
        <f>IFERROR(__xludf.DUMMYFUNCTION("""COMPUTED_VALUE"""),44.49)</f>
        <v>44.49</v>
      </c>
      <c r="C29" s="1">
        <f>IFERROR(__xludf.DUMMYFUNCTION("""COMPUTED_VALUE"""),45.71)</f>
        <v>45.71</v>
      </c>
      <c r="D29" s="1">
        <f>IFERROR(__xludf.DUMMYFUNCTION("""COMPUTED_VALUE"""),44.43)</f>
        <v>44.43</v>
      </c>
      <c r="E29" s="1">
        <f>IFERROR(__xludf.DUMMYFUNCTION("""COMPUTED_VALUE"""),45.56)</f>
        <v>45.56</v>
      </c>
      <c r="F29" s="1">
        <f>IFERROR(__xludf.DUMMYFUNCTION("""COMPUTED_VALUE"""),255389.0)</f>
        <v>255389</v>
      </c>
    </row>
    <row r="30">
      <c r="A30" s="2">
        <f>IFERROR(__xludf.DUMMYFUNCTION("""COMPUTED_VALUE"""),43872.72916666667)</f>
        <v>43872.72917</v>
      </c>
      <c r="B30" s="1">
        <f>IFERROR(__xludf.DUMMYFUNCTION("""COMPUTED_VALUE"""),45.71)</f>
        <v>45.71</v>
      </c>
      <c r="C30" s="1">
        <f>IFERROR(__xludf.DUMMYFUNCTION("""COMPUTED_VALUE"""),47.06)</f>
        <v>47.06</v>
      </c>
      <c r="D30" s="1">
        <f>IFERROR(__xludf.DUMMYFUNCTION("""COMPUTED_VALUE"""),45.71)</f>
        <v>45.71</v>
      </c>
      <c r="E30" s="1">
        <f>IFERROR(__xludf.DUMMYFUNCTION("""COMPUTED_VALUE"""),47.06)</f>
        <v>47.06</v>
      </c>
      <c r="F30" s="1">
        <f>IFERROR(__xludf.DUMMYFUNCTION("""COMPUTED_VALUE"""),309744.0)</f>
        <v>309744</v>
      </c>
    </row>
    <row r="31">
      <c r="A31" s="2">
        <f>IFERROR(__xludf.DUMMYFUNCTION("""COMPUTED_VALUE"""),43873.72916666667)</f>
        <v>43873.72917</v>
      </c>
      <c r="B31" s="1">
        <f>IFERROR(__xludf.DUMMYFUNCTION("""COMPUTED_VALUE"""),47.32)</f>
        <v>47.32</v>
      </c>
      <c r="C31" s="1">
        <f>IFERROR(__xludf.DUMMYFUNCTION("""COMPUTED_VALUE"""),47.71)</f>
        <v>47.71</v>
      </c>
      <c r="D31" s="1">
        <f>IFERROR(__xludf.DUMMYFUNCTION("""COMPUTED_VALUE"""),46.95)</f>
        <v>46.95</v>
      </c>
      <c r="E31" s="1">
        <f>IFERROR(__xludf.DUMMYFUNCTION("""COMPUTED_VALUE"""),47.71)</f>
        <v>47.71</v>
      </c>
      <c r="F31" s="1">
        <f>IFERROR(__xludf.DUMMYFUNCTION("""COMPUTED_VALUE"""),261634.0)</f>
        <v>261634</v>
      </c>
    </row>
    <row r="32">
      <c r="A32" s="2">
        <f>IFERROR(__xludf.DUMMYFUNCTION("""COMPUTED_VALUE"""),43874.72916666667)</f>
        <v>43874.72917</v>
      </c>
      <c r="B32" s="1">
        <f>IFERROR(__xludf.DUMMYFUNCTION("""COMPUTED_VALUE"""),47.63)</f>
        <v>47.63</v>
      </c>
      <c r="C32" s="1">
        <f>IFERROR(__xludf.DUMMYFUNCTION("""COMPUTED_VALUE"""),47.92)</f>
        <v>47.92</v>
      </c>
      <c r="D32" s="1">
        <f>IFERROR(__xludf.DUMMYFUNCTION("""COMPUTED_VALUE"""),46.76)</f>
        <v>46.76</v>
      </c>
      <c r="E32" s="1">
        <f>IFERROR(__xludf.DUMMYFUNCTION("""COMPUTED_VALUE"""),47.88)</f>
        <v>47.88</v>
      </c>
      <c r="F32" s="1">
        <f>IFERROR(__xludf.DUMMYFUNCTION("""COMPUTED_VALUE"""),330128.0)</f>
        <v>330128</v>
      </c>
    </row>
    <row r="33">
      <c r="A33" s="2">
        <f>IFERROR(__xludf.DUMMYFUNCTION("""COMPUTED_VALUE"""),43875.72916666667)</f>
        <v>43875.72917</v>
      </c>
      <c r="B33" s="1">
        <f>IFERROR(__xludf.DUMMYFUNCTION("""COMPUTED_VALUE"""),47.96)</f>
        <v>47.96</v>
      </c>
      <c r="C33" s="1">
        <f>IFERROR(__xludf.DUMMYFUNCTION("""COMPUTED_VALUE"""),48.11)</f>
        <v>48.11</v>
      </c>
      <c r="D33" s="1">
        <f>IFERROR(__xludf.DUMMYFUNCTION("""COMPUTED_VALUE"""),47.34)</f>
        <v>47.34</v>
      </c>
      <c r="E33" s="1">
        <f>IFERROR(__xludf.DUMMYFUNCTION("""COMPUTED_VALUE"""),47.47)</f>
        <v>47.47</v>
      </c>
      <c r="F33" s="1">
        <f>IFERROR(__xludf.DUMMYFUNCTION("""COMPUTED_VALUE"""),229083.0)</f>
        <v>229083</v>
      </c>
    </row>
    <row r="34">
      <c r="A34" s="2">
        <f>IFERROR(__xludf.DUMMYFUNCTION("""COMPUTED_VALUE"""),43878.72916666667)</f>
        <v>43878.72917</v>
      </c>
      <c r="B34" s="1">
        <f>IFERROR(__xludf.DUMMYFUNCTION("""COMPUTED_VALUE"""),47.63)</f>
        <v>47.63</v>
      </c>
      <c r="C34" s="1">
        <f>IFERROR(__xludf.DUMMYFUNCTION("""COMPUTED_VALUE"""),48.58)</f>
        <v>48.58</v>
      </c>
      <c r="D34" s="1">
        <f>IFERROR(__xludf.DUMMYFUNCTION("""COMPUTED_VALUE"""),47.53)</f>
        <v>47.53</v>
      </c>
      <c r="E34" s="1">
        <f>IFERROR(__xludf.DUMMYFUNCTION("""COMPUTED_VALUE"""),48.41)</f>
        <v>48.41</v>
      </c>
      <c r="F34" s="1">
        <f>IFERROR(__xludf.DUMMYFUNCTION("""COMPUTED_VALUE"""),275611.0)</f>
        <v>275611</v>
      </c>
    </row>
    <row r="35">
      <c r="A35" s="2">
        <f>IFERROR(__xludf.DUMMYFUNCTION("""COMPUTED_VALUE"""),43879.72916666667)</f>
        <v>43879.72917</v>
      </c>
      <c r="B35" s="1">
        <f>IFERROR(__xludf.DUMMYFUNCTION("""COMPUTED_VALUE"""),47.95)</f>
        <v>47.95</v>
      </c>
      <c r="C35" s="1">
        <f>IFERROR(__xludf.DUMMYFUNCTION("""COMPUTED_VALUE"""),48.19)</f>
        <v>48.19</v>
      </c>
      <c r="D35" s="1">
        <f>IFERROR(__xludf.DUMMYFUNCTION("""COMPUTED_VALUE"""),47.45)</f>
        <v>47.45</v>
      </c>
      <c r="E35" s="1">
        <f>IFERROR(__xludf.DUMMYFUNCTION("""COMPUTED_VALUE"""),47.63)</f>
        <v>47.63</v>
      </c>
      <c r="F35" s="1">
        <f>IFERROR(__xludf.DUMMYFUNCTION("""COMPUTED_VALUE"""),314038.0)</f>
        <v>314038</v>
      </c>
    </row>
    <row r="36">
      <c r="A36" s="2">
        <f>IFERROR(__xludf.DUMMYFUNCTION("""COMPUTED_VALUE"""),43880.72916666667)</f>
        <v>43880.72917</v>
      </c>
      <c r="B36" s="1">
        <f>IFERROR(__xludf.DUMMYFUNCTION("""COMPUTED_VALUE"""),47.98)</f>
        <v>47.98</v>
      </c>
      <c r="C36" s="1">
        <f>IFERROR(__xludf.DUMMYFUNCTION("""COMPUTED_VALUE"""),49.0)</f>
        <v>49</v>
      </c>
      <c r="D36" s="1">
        <f>IFERROR(__xludf.DUMMYFUNCTION("""COMPUTED_VALUE"""),47.79)</f>
        <v>47.79</v>
      </c>
      <c r="E36" s="1">
        <f>IFERROR(__xludf.DUMMYFUNCTION("""COMPUTED_VALUE"""),48.9)</f>
        <v>48.9</v>
      </c>
      <c r="F36" s="1">
        <f>IFERROR(__xludf.DUMMYFUNCTION("""COMPUTED_VALUE"""),265950.0)</f>
        <v>265950</v>
      </c>
    </row>
    <row r="37">
      <c r="A37" s="2">
        <f>IFERROR(__xludf.DUMMYFUNCTION("""COMPUTED_VALUE"""),43881.72916666667)</f>
        <v>43881.72917</v>
      </c>
      <c r="B37" s="1">
        <f>IFERROR(__xludf.DUMMYFUNCTION("""COMPUTED_VALUE"""),48.84)</f>
        <v>48.84</v>
      </c>
      <c r="C37" s="1">
        <f>IFERROR(__xludf.DUMMYFUNCTION("""COMPUTED_VALUE"""),49.09)</f>
        <v>49.09</v>
      </c>
      <c r="D37" s="1">
        <f>IFERROR(__xludf.DUMMYFUNCTION("""COMPUTED_VALUE"""),47.48)</f>
        <v>47.48</v>
      </c>
      <c r="E37" s="1">
        <f>IFERROR(__xludf.DUMMYFUNCTION("""COMPUTED_VALUE"""),47.51)</f>
        <v>47.51</v>
      </c>
      <c r="F37" s="1">
        <f>IFERROR(__xludf.DUMMYFUNCTION("""COMPUTED_VALUE"""),373867.0)</f>
        <v>373867</v>
      </c>
    </row>
    <row r="38">
      <c r="A38" s="2">
        <f>IFERROR(__xludf.DUMMYFUNCTION("""COMPUTED_VALUE"""),43882.72916666667)</f>
        <v>43882.72917</v>
      </c>
      <c r="B38" s="1">
        <f>IFERROR(__xludf.DUMMYFUNCTION("""COMPUTED_VALUE"""),47.36)</f>
        <v>47.36</v>
      </c>
      <c r="C38" s="1">
        <f>IFERROR(__xludf.DUMMYFUNCTION("""COMPUTED_VALUE"""),47.75)</f>
        <v>47.75</v>
      </c>
      <c r="D38" s="1">
        <f>IFERROR(__xludf.DUMMYFUNCTION("""COMPUTED_VALUE"""),46.66)</f>
        <v>46.66</v>
      </c>
      <c r="E38" s="1">
        <f>IFERROR(__xludf.DUMMYFUNCTION("""COMPUTED_VALUE"""),47.32)</f>
        <v>47.32</v>
      </c>
      <c r="F38" s="1">
        <f>IFERROR(__xludf.DUMMYFUNCTION("""COMPUTED_VALUE"""),415762.0)</f>
        <v>415762</v>
      </c>
    </row>
    <row r="39">
      <c r="A39" s="2">
        <f>IFERROR(__xludf.DUMMYFUNCTION("""COMPUTED_VALUE"""),43885.72916666667)</f>
        <v>43885.72917</v>
      </c>
      <c r="B39" s="1">
        <f>IFERROR(__xludf.DUMMYFUNCTION("""COMPUTED_VALUE"""),45.53)</f>
        <v>45.53</v>
      </c>
      <c r="C39" s="1">
        <f>IFERROR(__xludf.DUMMYFUNCTION("""COMPUTED_VALUE"""),45.87)</f>
        <v>45.87</v>
      </c>
      <c r="D39" s="1">
        <f>IFERROR(__xludf.DUMMYFUNCTION("""COMPUTED_VALUE"""),44.02)</f>
        <v>44.02</v>
      </c>
      <c r="E39" s="1">
        <f>IFERROR(__xludf.DUMMYFUNCTION("""COMPUTED_VALUE"""),45.14)</f>
        <v>45.14</v>
      </c>
      <c r="F39" s="1">
        <f>IFERROR(__xludf.DUMMYFUNCTION("""COMPUTED_VALUE"""),462050.0)</f>
        <v>462050</v>
      </c>
    </row>
    <row r="40">
      <c r="A40" s="2">
        <f>IFERROR(__xludf.DUMMYFUNCTION("""COMPUTED_VALUE"""),43886.72916666667)</f>
        <v>43886.72917</v>
      </c>
      <c r="B40" s="1">
        <f>IFERROR(__xludf.DUMMYFUNCTION("""COMPUTED_VALUE"""),45.58)</f>
        <v>45.58</v>
      </c>
      <c r="C40" s="1">
        <f>IFERROR(__xludf.DUMMYFUNCTION("""COMPUTED_VALUE"""),45.94)</f>
        <v>45.94</v>
      </c>
      <c r="D40" s="1">
        <f>IFERROR(__xludf.DUMMYFUNCTION("""COMPUTED_VALUE"""),43.76)</f>
        <v>43.76</v>
      </c>
      <c r="E40" s="1">
        <f>IFERROR(__xludf.DUMMYFUNCTION("""COMPUTED_VALUE"""),44.14)</f>
        <v>44.14</v>
      </c>
      <c r="F40" s="1">
        <f>IFERROR(__xludf.DUMMYFUNCTION("""COMPUTED_VALUE"""),717118.0)</f>
        <v>717118</v>
      </c>
    </row>
    <row r="41">
      <c r="A41" s="2">
        <f>IFERROR(__xludf.DUMMYFUNCTION("""COMPUTED_VALUE"""),43887.72916666667)</f>
        <v>43887.72917</v>
      </c>
      <c r="B41" s="1">
        <f>IFERROR(__xludf.DUMMYFUNCTION("""COMPUTED_VALUE"""),43.6)</f>
        <v>43.6</v>
      </c>
      <c r="C41" s="1">
        <f>IFERROR(__xludf.DUMMYFUNCTION("""COMPUTED_VALUE"""),44.87)</f>
        <v>44.87</v>
      </c>
      <c r="D41" s="1">
        <f>IFERROR(__xludf.DUMMYFUNCTION("""COMPUTED_VALUE"""),41.95)</f>
        <v>41.95</v>
      </c>
      <c r="E41" s="1">
        <f>IFERROR(__xludf.DUMMYFUNCTION("""COMPUTED_VALUE"""),44.87)</f>
        <v>44.87</v>
      </c>
      <c r="F41" s="1">
        <f>IFERROR(__xludf.DUMMYFUNCTION("""COMPUTED_VALUE"""),986725.0)</f>
        <v>986725</v>
      </c>
    </row>
    <row r="42">
      <c r="A42" s="2">
        <f>IFERROR(__xludf.DUMMYFUNCTION("""COMPUTED_VALUE"""),43888.72916666667)</f>
        <v>43888.72917</v>
      </c>
      <c r="B42" s="1">
        <f>IFERROR(__xludf.DUMMYFUNCTION("""COMPUTED_VALUE"""),42.4)</f>
        <v>42.4</v>
      </c>
      <c r="C42" s="1">
        <f>IFERROR(__xludf.DUMMYFUNCTION("""COMPUTED_VALUE"""),42.91)</f>
        <v>42.91</v>
      </c>
      <c r="D42" s="1">
        <f>IFERROR(__xludf.DUMMYFUNCTION("""COMPUTED_VALUE"""),40.38)</f>
        <v>40.38</v>
      </c>
      <c r="E42" s="1">
        <f>IFERROR(__xludf.DUMMYFUNCTION("""COMPUTED_VALUE"""),40.93)</f>
        <v>40.93</v>
      </c>
      <c r="F42" s="1">
        <f>IFERROR(__xludf.DUMMYFUNCTION("""COMPUTED_VALUE"""),1714248.0)</f>
        <v>1714248</v>
      </c>
    </row>
    <row r="43">
      <c r="A43" s="2">
        <f>IFERROR(__xludf.DUMMYFUNCTION("""COMPUTED_VALUE"""),43889.72916666667)</f>
        <v>43889.72917</v>
      </c>
      <c r="B43" s="1">
        <f>IFERROR(__xludf.DUMMYFUNCTION("""COMPUTED_VALUE"""),39.1)</f>
        <v>39.1</v>
      </c>
      <c r="C43" s="1">
        <f>IFERROR(__xludf.DUMMYFUNCTION("""COMPUTED_VALUE"""),40.72)</f>
        <v>40.72</v>
      </c>
      <c r="D43" s="1">
        <f>IFERROR(__xludf.DUMMYFUNCTION("""COMPUTED_VALUE"""),39.01)</f>
        <v>39.01</v>
      </c>
      <c r="E43" s="1">
        <f>IFERROR(__xludf.DUMMYFUNCTION("""COMPUTED_VALUE"""),39.53)</f>
        <v>39.53</v>
      </c>
      <c r="F43" s="1">
        <f>IFERROR(__xludf.DUMMYFUNCTION("""COMPUTED_VALUE"""),1299957.0)</f>
        <v>1299957</v>
      </c>
    </row>
    <row r="44">
      <c r="A44" s="2">
        <f>IFERROR(__xludf.DUMMYFUNCTION("""COMPUTED_VALUE"""),43892.72916666667)</f>
        <v>43892.72917</v>
      </c>
      <c r="B44" s="1">
        <f>IFERROR(__xludf.DUMMYFUNCTION("""COMPUTED_VALUE"""),40.5)</f>
        <v>40.5</v>
      </c>
      <c r="C44" s="1">
        <f>IFERROR(__xludf.DUMMYFUNCTION("""COMPUTED_VALUE"""),40.89)</f>
        <v>40.89</v>
      </c>
      <c r="D44" s="1">
        <f>IFERROR(__xludf.DUMMYFUNCTION("""COMPUTED_VALUE"""),38.64)</f>
        <v>38.64</v>
      </c>
      <c r="E44" s="1">
        <f>IFERROR(__xludf.DUMMYFUNCTION("""COMPUTED_VALUE"""),39.54)</f>
        <v>39.54</v>
      </c>
      <c r="F44" s="1">
        <f>IFERROR(__xludf.DUMMYFUNCTION("""COMPUTED_VALUE"""),847092.0)</f>
        <v>847092</v>
      </c>
    </row>
    <row r="45">
      <c r="A45" s="2">
        <f>IFERROR(__xludf.DUMMYFUNCTION("""COMPUTED_VALUE"""),43893.72916666667)</f>
        <v>43893.72917</v>
      </c>
      <c r="B45" s="1">
        <f>IFERROR(__xludf.DUMMYFUNCTION("""COMPUTED_VALUE"""),40.0)</f>
        <v>40</v>
      </c>
      <c r="C45" s="1">
        <f>IFERROR(__xludf.DUMMYFUNCTION("""COMPUTED_VALUE"""),41.23)</f>
        <v>41.23</v>
      </c>
      <c r="D45" s="1">
        <f>IFERROR(__xludf.DUMMYFUNCTION("""COMPUTED_VALUE"""),39.14)</f>
        <v>39.14</v>
      </c>
      <c r="E45" s="1">
        <f>IFERROR(__xludf.DUMMYFUNCTION("""COMPUTED_VALUE"""),39.21)</f>
        <v>39.21</v>
      </c>
      <c r="F45" s="1">
        <f>IFERROR(__xludf.DUMMYFUNCTION("""COMPUTED_VALUE"""),663419.0)</f>
        <v>663419</v>
      </c>
    </row>
    <row r="46">
      <c r="A46" s="2">
        <f>IFERROR(__xludf.DUMMYFUNCTION("""COMPUTED_VALUE"""),43894.72916666667)</f>
        <v>43894.72917</v>
      </c>
      <c r="B46" s="1">
        <f>IFERROR(__xludf.DUMMYFUNCTION("""COMPUTED_VALUE"""),39.4)</f>
        <v>39.4</v>
      </c>
      <c r="C46" s="1">
        <f>IFERROR(__xludf.DUMMYFUNCTION("""COMPUTED_VALUE"""),39.78)</f>
        <v>39.78</v>
      </c>
      <c r="D46" s="1">
        <f>IFERROR(__xludf.DUMMYFUNCTION("""COMPUTED_VALUE"""),38.6)</f>
        <v>38.6</v>
      </c>
      <c r="E46" s="1">
        <f>IFERROR(__xludf.DUMMYFUNCTION("""COMPUTED_VALUE"""),39.53)</f>
        <v>39.53</v>
      </c>
      <c r="F46" s="1">
        <f>IFERROR(__xludf.DUMMYFUNCTION("""COMPUTED_VALUE"""),460223.0)</f>
        <v>460223</v>
      </c>
    </row>
    <row r="47">
      <c r="A47" s="2">
        <f>IFERROR(__xludf.DUMMYFUNCTION("""COMPUTED_VALUE"""),43895.72916666667)</f>
        <v>43895.72917</v>
      </c>
      <c r="B47" s="1">
        <f>IFERROR(__xludf.DUMMYFUNCTION("""COMPUTED_VALUE"""),39.82)</f>
        <v>39.82</v>
      </c>
      <c r="C47" s="1">
        <f>IFERROR(__xludf.DUMMYFUNCTION("""COMPUTED_VALUE"""),40.24)</f>
        <v>40.24</v>
      </c>
      <c r="D47" s="1">
        <f>IFERROR(__xludf.DUMMYFUNCTION("""COMPUTED_VALUE"""),38.55)</f>
        <v>38.55</v>
      </c>
      <c r="E47" s="1">
        <f>IFERROR(__xludf.DUMMYFUNCTION("""COMPUTED_VALUE"""),38.6)</f>
        <v>38.6</v>
      </c>
      <c r="F47" s="1">
        <f>IFERROR(__xludf.DUMMYFUNCTION("""COMPUTED_VALUE"""),600757.0)</f>
        <v>600757</v>
      </c>
    </row>
    <row r="48">
      <c r="A48" s="2">
        <f>IFERROR(__xludf.DUMMYFUNCTION("""COMPUTED_VALUE"""),43896.72916666667)</f>
        <v>43896.72917</v>
      </c>
      <c r="B48" s="1">
        <f>IFERROR(__xludf.DUMMYFUNCTION("""COMPUTED_VALUE"""),37.88)</f>
        <v>37.88</v>
      </c>
      <c r="C48" s="1">
        <f>IFERROR(__xludf.DUMMYFUNCTION("""COMPUTED_VALUE"""),37.94)</f>
        <v>37.94</v>
      </c>
      <c r="D48" s="1">
        <f>IFERROR(__xludf.DUMMYFUNCTION("""COMPUTED_VALUE"""),36.55)</f>
        <v>36.55</v>
      </c>
      <c r="E48" s="1">
        <f>IFERROR(__xludf.DUMMYFUNCTION("""COMPUTED_VALUE"""),37.7)</f>
        <v>37.7</v>
      </c>
      <c r="F48" s="1">
        <f>IFERROR(__xludf.DUMMYFUNCTION("""COMPUTED_VALUE"""),794417.0)</f>
        <v>794417</v>
      </c>
    </row>
    <row r="49">
      <c r="A49" s="2">
        <f>IFERROR(__xludf.DUMMYFUNCTION("""COMPUTED_VALUE"""),43899.72916666667)</f>
        <v>43899.72917</v>
      </c>
      <c r="B49" s="1">
        <f>IFERROR(__xludf.DUMMYFUNCTION("""COMPUTED_VALUE"""),34.68)</f>
        <v>34.68</v>
      </c>
      <c r="C49" s="1">
        <f>IFERROR(__xludf.DUMMYFUNCTION("""COMPUTED_VALUE"""),37.36)</f>
        <v>37.36</v>
      </c>
      <c r="D49" s="1">
        <f>IFERROR(__xludf.DUMMYFUNCTION("""COMPUTED_VALUE"""),34.15)</f>
        <v>34.15</v>
      </c>
      <c r="E49" s="1">
        <f>IFERROR(__xludf.DUMMYFUNCTION("""COMPUTED_VALUE"""),36.87)</f>
        <v>36.87</v>
      </c>
      <c r="F49" s="1">
        <f>IFERROR(__xludf.DUMMYFUNCTION("""COMPUTED_VALUE"""),1006940.0)</f>
        <v>1006940</v>
      </c>
    </row>
    <row r="50">
      <c r="A50" s="2">
        <f>IFERROR(__xludf.DUMMYFUNCTION("""COMPUTED_VALUE"""),43900.72916666667)</f>
        <v>43900.72917</v>
      </c>
      <c r="B50" s="1">
        <f>IFERROR(__xludf.DUMMYFUNCTION("""COMPUTED_VALUE"""),37.23)</f>
        <v>37.23</v>
      </c>
      <c r="C50" s="1">
        <f>IFERROR(__xludf.DUMMYFUNCTION("""COMPUTED_VALUE"""),38.65)</f>
        <v>38.65</v>
      </c>
      <c r="D50" s="1">
        <f>IFERROR(__xludf.DUMMYFUNCTION("""COMPUTED_VALUE"""),36.54)</f>
        <v>36.54</v>
      </c>
      <c r="E50" s="1">
        <f>IFERROR(__xludf.DUMMYFUNCTION("""COMPUTED_VALUE"""),36.86)</f>
        <v>36.86</v>
      </c>
      <c r="F50" s="1">
        <f>IFERROR(__xludf.DUMMYFUNCTION("""COMPUTED_VALUE"""),905634.0)</f>
        <v>905634</v>
      </c>
    </row>
    <row r="51">
      <c r="A51" s="2">
        <f>IFERROR(__xludf.DUMMYFUNCTION("""COMPUTED_VALUE"""),43901.72916666667)</f>
        <v>43901.72917</v>
      </c>
      <c r="B51" s="1">
        <f>IFERROR(__xludf.DUMMYFUNCTION("""COMPUTED_VALUE"""),37.05)</f>
        <v>37.05</v>
      </c>
      <c r="C51" s="1">
        <f>IFERROR(__xludf.DUMMYFUNCTION("""COMPUTED_VALUE"""),37.52)</f>
        <v>37.52</v>
      </c>
      <c r="D51" s="1">
        <f>IFERROR(__xludf.DUMMYFUNCTION("""COMPUTED_VALUE"""),35.05)</f>
        <v>35.05</v>
      </c>
      <c r="E51" s="1">
        <f>IFERROR(__xludf.DUMMYFUNCTION("""COMPUTED_VALUE"""),35.05)</f>
        <v>35.05</v>
      </c>
      <c r="F51" s="1">
        <f>IFERROR(__xludf.DUMMYFUNCTION("""COMPUTED_VALUE"""),948156.0)</f>
        <v>948156</v>
      </c>
    </row>
    <row r="52">
      <c r="A52" s="2">
        <f>IFERROR(__xludf.DUMMYFUNCTION("""COMPUTED_VALUE"""),43902.72916666667)</f>
        <v>43902.72917</v>
      </c>
      <c r="B52" s="1">
        <f>IFERROR(__xludf.DUMMYFUNCTION("""COMPUTED_VALUE"""),32.9)</f>
        <v>32.9</v>
      </c>
      <c r="C52" s="1">
        <f>IFERROR(__xludf.DUMMYFUNCTION("""COMPUTED_VALUE"""),33.5)</f>
        <v>33.5</v>
      </c>
      <c r="D52" s="1">
        <f>IFERROR(__xludf.DUMMYFUNCTION("""COMPUTED_VALUE"""),31.56)</f>
        <v>31.56</v>
      </c>
      <c r="E52" s="1">
        <f>IFERROR(__xludf.DUMMYFUNCTION("""COMPUTED_VALUE"""),31.85)</f>
        <v>31.85</v>
      </c>
      <c r="F52" s="1">
        <f>IFERROR(__xludf.DUMMYFUNCTION("""COMPUTED_VALUE"""),1283356.0)</f>
        <v>1283356</v>
      </c>
    </row>
    <row r="53">
      <c r="A53" s="2">
        <f>IFERROR(__xludf.DUMMYFUNCTION("""COMPUTED_VALUE"""),43903.72916666667)</f>
        <v>43903.72917</v>
      </c>
      <c r="B53" s="1">
        <f>IFERROR(__xludf.DUMMYFUNCTION("""COMPUTED_VALUE"""),32.48)</f>
        <v>32.48</v>
      </c>
      <c r="C53" s="1">
        <f>IFERROR(__xludf.DUMMYFUNCTION("""COMPUTED_VALUE"""),35.34)</f>
        <v>35.34</v>
      </c>
      <c r="D53" s="1">
        <f>IFERROR(__xludf.DUMMYFUNCTION("""COMPUTED_VALUE"""),31.65)</f>
        <v>31.65</v>
      </c>
      <c r="E53" s="1">
        <f>IFERROR(__xludf.DUMMYFUNCTION("""COMPUTED_VALUE"""),32.09)</f>
        <v>32.09</v>
      </c>
      <c r="F53" s="1">
        <f>IFERROR(__xludf.DUMMYFUNCTION("""COMPUTED_VALUE"""),1102308.0)</f>
        <v>1102308</v>
      </c>
    </row>
    <row r="54">
      <c r="A54" s="2">
        <f>IFERROR(__xludf.DUMMYFUNCTION("""COMPUTED_VALUE"""),43906.72916666667)</f>
        <v>43906.72917</v>
      </c>
      <c r="B54" s="1">
        <f>IFERROR(__xludf.DUMMYFUNCTION("""COMPUTED_VALUE"""),31.89)</f>
        <v>31.89</v>
      </c>
      <c r="C54" s="1">
        <f>IFERROR(__xludf.DUMMYFUNCTION("""COMPUTED_VALUE"""),32.16)</f>
        <v>32.16</v>
      </c>
      <c r="D54" s="1">
        <f>IFERROR(__xludf.DUMMYFUNCTION("""COMPUTED_VALUE"""),28.73)</f>
        <v>28.73</v>
      </c>
      <c r="E54" s="1">
        <f>IFERROR(__xludf.DUMMYFUNCTION("""COMPUTED_VALUE"""),31.57)</f>
        <v>31.57</v>
      </c>
      <c r="F54" s="1">
        <f>IFERROR(__xludf.DUMMYFUNCTION("""COMPUTED_VALUE"""),979121.0)</f>
        <v>979121</v>
      </c>
    </row>
    <row r="55">
      <c r="A55" s="2">
        <f>IFERROR(__xludf.DUMMYFUNCTION("""COMPUTED_VALUE"""),43907.72916666667)</f>
        <v>43907.72917</v>
      </c>
      <c r="B55" s="1">
        <f>IFERROR(__xludf.DUMMYFUNCTION("""COMPUTED_VALUE"""),32.76)</f>
        <v>32.76</v>
      </c>
      <c r="C55" s="1">
        <f>IFERROR(__xludf.DUMMYFUNCTION("""COMPUTED_VALUE"""),33.26)</f>
        <v>33.26</v>
      </c>
      <c r="D55" s="1">
        <f>IFERROR(__xludf.DUMMYFUNCTION("""COMPUTED_VALUE"""),30.13)</f>
        <v>30.13</v>
      </c>
      <c r="E55" s="1">
        <f>IFERROR(__xludf.DUMMYFUNCTION("""COMPUTED_VALUE"""),32.65)</f>
        <v>32.65</v>
      </c>
      <c r="F55" s="1">
        <f>IFERROR(__xludf.DUMMYFUNCTION("""COMPUTED_VALUE"""),766495.0)</f>
        <v>766495</v>
      </c>
    </row>
    <row r="56">
      <c r="A56" s="2">
        <f>IFERROR(__xludf.DUMMYFUNCTION("""COMPUTED_VALUE"""),43908.72916666667)</f>
        <v>43908.72917</v>
      </c>
      <c r="B56" s="1">
        <f>IFERROR(__xludf.DUMMYFUNCTION("""COMPUTED_VALUE"""),31.88)</f>
        <v>31.88</v>
      </c>
      <c r="C56" s="1">
        <f>IFERROR(__xludf.DUMMYFUNCTION("""COMPUTED_VALUE"""),32.84)</f>
        <v>32.84</v>
      </c>
      <c r="D56" s="1">
        <f>IFERROR(__xludf.DUMMYFUNCTION("""COMPUTED_VALUE"""),30.18)</f>
        <v>30.18</v>
      </c>
      <c r="E56" s="1">
        <f>IFERROR(__xludf.DUMMYFUNCTION("""COMPUTED_VALUE"""),30.22)</f>
        <v>30.22</v>
      </c>
      <c r="F56" s="1">
        <f>IFERROR(__xludf.DUMMYFUNCTION("""COMPUTED_VALUE"""),1081619.0)</f>
        <v>1081619</v>
      </c>
    </row>
    <row r="57">
      <c r="A57" s="2">
        <f>IFERROR(__xludf.DUMMYFUNCTION("""COMPUTED_VALUE"""),43909.72916666667)</f>
        <v>43909.72917</v>
      </c>
      <c r="B57" s="1">
        <f>IFERROR(__xludf.DUMMYFUNCTION("""COMPUTED_VALUE"""),29.93)</f>
        <v>29.93</v>
      </c>
      <c r="C57" s="1">
        <f>IFERROR(__xludf.DUMMYFUNCTION("""COMPUTED_VALUE"""),30.73)</f>
        <v>30.73</v>
      </c>
      <c r="D57" s="1">
        <f>IFERROR(__xludf.DUMMYFUNCTION("""COMPUTED_VALUE"""),27.33)</f>
        <v>27.33</v>
      </c>
      <c r="E57" s="1">
        <f>IFERROR(__xludf.DUMMYFUNCTION("""COMPUTED_VALUE"""),30.36)</f>
        <v>30.36</v>
      </c>
      <c r="F57" s="1">
        <f>IFERROR(__xludf.DUMMYFUNCTION("""COMPUTED_VALUE"""),1035324.0)</f>
        <v>1035324</v>
      </c>
    </row>
    <row r="58">
      <c r="A58" s="2">
        <f>IFERROR(__xludf.DUMMYFUNCTION("""COMPUTED_VALUE"""),43910.72916666667)</f>
        <v>43910.72917</v>
      </c>
      <c r="B58" s="1">
        <f>IFERROR(__xludf.DUMMYFUNCTION("""COMPUTED_VALUE"""),31.38)</f>
        <v>31.38</v>
      </c>
      <c r="C58" s="1">
        <f>IFERROR(__xludf.DUMMYFUNCTION("""COMPUTED_VALUE"""),31.98)</f>
        <v>31.98</v>
      </c>
      <c r="D58" s="1">
        <f>IFERROR(__xludf.DUMMYFUNCTION("""COMPUTED_VALUE"""),30.52)</f>
        <v>30.52</v>
      </c>
      <c r="E58" s="1">
        <f>IFERROR(__xludf.DUMMYFUNCTION("""COMPUTED_VALUE"""),31.1)</f>
        <v>31.1</v>
      </c>
      <c r="F58" s="1">
        <f>IFERROR(__xludf.DUMMYFUNCTION("""COMPUTED_VALUE"""),1186559.0)</f>
        <v>1186559</v>
      </c>
    </row>
    <row r="59">
      <c r="A59" s="2">
        <f>IFERROR(__xludf.DUMMYFUNCTION("""COMPUTED_VALUE"""),43913.72916666667)</f>
        <v>43913.72917</v>
      </c>
      <c r="B59" s="1">
        <f>IFERROR(__xludf.DUMMYFUNCTION("""COMPUTED_VALUE"""),29.82)</f>
        <v>29.82</v>
      </c>
      <c r="C59" s="1">
        <f>IFERROR(__xludf.DUMMYFUNCTION("""COMPUTED_VALUE"""),30.46)</f>
        <v>30.46</v>
      </c>
      <c r="D59" s="1">
        <f>IFERROR(__xludf.DUMMYFUNCTION("""COMPUTED_VALUE"""),27.8)</f>
        <v>27.8</v>
      </c>
      <c r="E59" s="1">
        <f>IFERROR(__xludf.DUMMYFUNCTION("""COMPUTED_VALUE"""),29.5)</f>
        <v>29.5</v>
      </c>
      <c r="F59" s="1">
        <f>IFERROR(__xludf.DUMMYFUNCTION("""COMPUTED_VALUE"""),934172.0)</f>
        <v>934172</v>
      </c>
    </row>
    <row r="60">
      <c r="A60" s="2">
        <f>IFERROR(__xludf.DUMMYFUNCTION("""COMPUTED_VALUE"""),43914.72916666667)</f>
        <v>43914.72917</v>
      </c>
      <c r="B60" s="1">
        <f>IFERROR(__xludf.DUMMYFUNCTION("""COMPUTED_VALUE"""),31.27)</f>
        <v>31.27</v>
      </c>
      <c r="C60" s="1">
        <f>IFERROR(__xludf.DUMMYFUNCTION("""COMPUTED_VALUE"""),33.17)</f>
        <v>33.17</v>
      </c>
      <c r="D60" s="1">
        <f>IFERROR(__xludf.DUMMYFUNCTION("""COMPUTED_VALUE"""),30.89)</f>
        <v>30.89</v>
      </c>
      <c r="E60" s="1">
        <f>IFERROR(__xludf.DUMMYFUNCTION("""COMPUTED_VALUE"""),33.17)</f>
        <v>33.17</v>
      </c>
      <c r="F60" s="1">
        <f>IFERROR(__xludf.DUMMYFUNCTION("""COMPUTED_VALUE"""),883595.0)</f>
        <v>883595</v>
      </c>
    </row>
    <row r="61">
      <c r="A61" s="2">
        <f>IFERROR(__xludf.DUMMYFUNCTION("""COMPUTED_VALUE"""),43915.72916666667)</f>
        <v>43915.72917</v>
      </c>
      <c r="B61" s="1">
        <f>IFERROR(__xludf.DUMMYFUNCTION("""COMPUTED_VALUE"""),34.6)</f>
        <v>34.6</v>
      </c>
      <c r="C61" s="1">
        <f>IFERROR(__xludf.DUMMYFUNCTION("""COMPUTED_VALUE"""),35.67)</f>
        <v>35.67</v>
      </c>
      <c r="D61" s="1">
        <f>IFERROR(__xludf.DUMMYFUNCTION("""COMPUTED_VALUE"""),33.0)</f>
        <v>33</v>
      </c>
      <c r="E61" s="1">
        <f>IFERROR(__xludf.DUMMYFUNCTION("""COMPUTED_VALUE"""),35.67)</f>
        <v>35.67</v>
      </c>
      <c r="F61" s="1">
        <f>IFERROR(__xludf.DUMMYFUNCTION("""COMPUTED_VALUE"""),752581.0)</f>
        <v>752581</v>
      </c>
    </row>
    <row r="62">
      <c r="A62" s="2">
        <f>IFERROR(__xludf.DUMMYFUNCTION("""COMPUTED_VALUE"""),43916.72916666667)</f>
        <v>43916.72917</v>
      </c>
      <c r="B62" s="1">
        <f>IFERROR(__xludf.DUMMYFUNCTION("""COMPUTED_VALUE"""),35.0)</f>
        <v>35</v>
      </c>
      <c r="C62" s="1">
        <f>IFERROR(__xludf.DUMMYFUNCTION("""COMPUTED_VALUE"""),36.98)</f>
        <v>36.98</v>
      </c>
      <c r="D62" s="1">
        <f>IFERROR(__xludf.DUMMYFUNCTION("""COMPUTED_VALUE"""),34.6)</f>
        <v>34.6</v>
      </c>
      <c r="E62" s="1">
        <f>IFERROR(__xludf.DUMMYFUNCTION("""COMPUTED_VALUE"""),36.24)</f>
        <v>36.24</v>
      </c>
      <c r="F62" s="1">
        <f>IFERROR(__xludf.DUMMYFUNCTION("""COMPUTED_VALUE"""),624244.0)</f>
        <v>624244</v>
      </c>
    </row>
    <row r="63">
      <c r="A63" s="2">
        <f>IFERROR(__xludf.DUMMYFUNCTION("""COMPUTED_VALUE"""),43917.72916666667)</f>
        <v>43917.72917</v>
      </c>
      <c r="B63" s="1">
        <f>IFERROR(__xludf.DUMMYFUNCTION("""COMPUTED_VALUE"""),35.89)</f>
        <v>35.89</v>
      </c>
      <c r="C63" s="1">
        <f>IFERROR(__xludf.DUMMYFUNCTION("""COMPUTED_VALUE"""),36.02)</f>
        <v>36.02</v>
      </c>
      <c r="D63" s="1">
        <f>IFERROR(__xludf.DUMMYFUNCTION("""COMPUTED_VALUE"""),33.07)</f>
        <v>33.07</v>
      </c>
      <c r="E63" s="1">
        <f>IFERROR(__xludf.DUMMYFUNCTION("""COMPUTED_VALUE"""),33.82)</f>
        <v>33.82</v>
      </c>
      <c r="F63" s="1">
        <f>IFERROR(__xludf.DUMMYFUNCTION("""COMPUTED_VALUE"""),486907.0)</f>
        <v>486907</v>
      </c>
    </row>
    <row r="64">
      <c r="A64" s="2">
        <f>IFERROR(__xludf.DUMMYFUNCTION("""COMPUTED_VALUE"""),43920.72916666667)</f>
        <v>43920.72917</v>
      </c>
      <c r="B64" s="1">
        <f>IFERROR(__xludf.DUMMYFUNCTION("""COMPUTED_VALUE"""),33.94)</f>
        <v>33.94</v>
      </c>
      <c r="C64" s="1">
        <f>IFERROR(__xludf.DUMMYFUNCTION("""COMPUTED_VALUE"""),34.09)</f>
        <v>34.09</v>
      </c>
      <c r="D64" s="1">
        <f>IFERROR(__xludf.DUMMYFUNCTION("""COMPUTED_VALUE"""),32.69)</f>
        <v>32.69</v>
      </c>
      <c r="E64" s="1">
        <f>IFERROR(__xludf.DUMMYFUNCTION("""COMPUTED_VALUE"""),33.02)</f>
        <v>33.02</v>
      </c>
      <c r="F64" s="1">
        <f>IFERROR(__xludf.DUMMYFUNCTION("""COMPUTED_VALUE"""),408506.0)</f>
        <v>408506</v>
      </c>
    </row>
    <row r="65">
      <c r="A65" s="2">
        <f>IFERROR(__xludf.DUMMYFUNCTION("""COMPUTED_VALUE"""),43921.72916666667)</f>
        <v>43921.72917</v>
      </c>
      <c r="B65" s="1">
        <f>IFERROR(__xludf.DUMMYFUNCTION("""COMPUTED_VALUE"""),33.0)</f>
        <v>33</v>
      </c>
      <c r="C65" s="1">
        <f>IFERROR(__xludf.DUMMYFUNCTION("""COMPUTED_VALUE"""),35.08)</f>
        <v>35.08</v>
      </c>
      <c r="D65" s="1">
        <f>IFERROR(__xludf.DUMMYFUNCTION("""COMPUTED_VALUE"""),32.0)</f>
        <v>32</v>
      </c>
      <c r="E65" s="1">
        <f>IFERROR(__xludf.DUMMYFUNCTION("""COMPUTED_VALUE"""),34.99)</f>
        <v>34.99</v>
      </c>
      <c r="F65" s="1">
        <f>IFERROR(__xludf.DUMMYFUNCTION("""COMPUTED_VALUE"""),846264.0)</f>
        <v>846264</v>
      </c>
    </row>
    <row r="66">
      <c r="A66" s="2">
        <f>IFERROR(__xludf.DUMMYFUNCTION("""COMPUTED_VALUE"""),43922.72916666667)</f>
        <v>43922.72917</v>
      </c>
      <c r="B66" s="1">
        <f>IFERROR(__xludf.DUMMYFUNCTION("""COMPUTED_VALUE"""),34.65)</f>
        <v>34.65</v>
      </c>
      <c r="C66" s="1">
        <f>IFERROR(__xludf.DUMMYFUNCTION("""COMPUTED_VALUE"""),34.74)</f>
        <v>34.74</v>
      </c>
      <c r="D66" s="1">
        <f>IFERROR(__xludf.DUMMYFUNCTION("""COMPUTED_VALUE"""),33.31)</f>
        <v>33.31</v>
      </c>
      <c r="E66" s="1">
        <f>IFERROR(__xludf.DUMMYFUNCTION("""COMPUTED_VALUE"""),34.16)</f>
        <v>34.16</v>
      </c>
      <c r="F66" s="1">
        <f>IFERROR(__xludf.DUMMYFUNCTION("""COMPUTED_VALUE"""),406766.0)</f>
        <v>406766</v>
      </c>
    </row>
    <row r="67">
      <c r="A67" s="2">
        <f>IFERROR(__xludf.DUMMYFUNCTION("""COMPUTED_VALUE"""),43923.72916666667)</f>
        <v>43923.72917</v>
      </c>
      <c r="B67" s="1">
        <f>IFERROR(__xludf.DUMMYFUNCTION("""COMPUTED_VALUE"""),34.49)</f>
        <v>34.49</v>
      </c>
      <c r="C67" s="1">
        <f>IFERROR(__xludf.DUMMYFUNCTION("""COMPUTED_VALUE"""),35.07)</f>
        <v>35.07</v>
      </c>
      <c r="D67" s="1">
        <f>IFERROR(__xludf.DUMMYFUNCTION("""COMPUTED_VALUE"""),33.53)</f>
        <v>33.53</v>
      </c>
      <c r="E67" s="1">
        <f>IFERROR(__xludf.DUMMYFUNCTION("""COMPUTED_VALUE"""),34.31)</f>
        <v>34.31</v>
      </c>
      <c r="F67" s="1">
        <f>IFERROR(__xludf.DUMMYFUNCTION("""COMPUTED_VALUE"""),450304.0)</f>
        <v>450304</v>
      </c>
    </row>
    <row r="68">
      <c r="A68" s="2">
        <f>IFERROR(__xludf.DUMMYFUNCTION("""COMPUTED_VALUE"""),43924.72916666667)</f>
        <v>43924.72917</v>
      </c>
      <c r="B68" s="1">
        <f>IFERROR(__xludf.DUMMYFUNCTION("""COMPUTED_VALUE"""),34.05)</f>
        <v>34.05</v>
      </c>
      <c r="C68" s="1">
        <f>IFERROR(__xludf.DUMMYFUNCTION("""COMPUTED_VALUE"""),34.5)</f>
        <v>34.5</v>
      </c>
      <c r="D68" s="1">
        <f>IFERROR(__xludf.DUMMYFUNCTION("""COMPUTED_VALUE"""),33.76)</f>
        <v>33.76</v>
      </c>
      <c r="E68" s="1">
        <f>IFERROR(__xludf.DUMMYFUNCTION("""COMPUTED_VALUE"""),34.07)</f>
        <v>34.07</v>
      </c>
      <c r="F68" s="1">
        <f>IFERROR(__xludf.DUMMYFUNCTION("""COMPUTED_VALUE"""),231380.0)</f>
        <v>231380</v>
      </c>
    </row>
    <row r="69">
      <c r="A69" s="2">
        <f>IFERROR(__xludf.DUMMYFUNCTION("""COMPUTED_VALUE"""),43927.72916666667)</f>
        <v>43927.72917</v>
      </c>
      <c r="B69" s="1">
        <f>IFERROR(__xludf.DUMMYFUNCTION("""COMPUTED_VALUE"""),35.06)</f>
        <v>35.06</v>
      </c>
      <c r="C69" s="1">
        <f>IFERROR(__xludf.DUMMYFUNCTION("""COMPUTED_VALUE"""),37.7)</f>
        <v>37.7</v>
      </c>
      <c r="D69" s="1">
        <f>IFERROR(__xludf.DUMMYFUNCTION("""COMPUTED_VALUE"""),34.9)</f>
        <v>34.9</v>
      </c>
      <c r="E69" s="1">
        <f>IFERROR(__xludf.DUMMYFUNCTION("""COMPUTED_VALUE"""),37.66)</f>
        <v>37.66</v>
      </c>
      <c r="F69" s="1">
        <f>IFERROR(__xludf.DUMMYFUNCTION("""COMPUTED_VALUE"""),484852.0)</f>
        <v>484852</v>
      </c>
    </row>
    <row r="70">
      <c r="A70" s="2">
        <f>IFERROR(__xludf.DUMMYFUNCTION("""COMPUTED_VALUE"""),43928.72916666667)</f>
        <v>43928.72917</v>
      </c>
      <c r="B70" s="1">
        <f>IFERROR(__xludf.DUMMYFUNCTION("""COMPUTED_VALUE"""),38.55)</f>
        <v>38.55</v>
      </c>
      <c r="C70" s="1">
        <f>IFERROR(__xludf.DUMMYFUNCTION("""COMPUTED_VALUE"""),39.75)</f>
        <v>39.75</v>
      </c>
      <c r="D70" s="1">
        <f>IFERROR(__xludf.DUMMYFUNCTION("""COMPUTED_VALUE"""),37.7)</f>
        <v>37.7</v>
      </c>
      <c r="E70" s="1">
        <f>IFERROR(__xludf.DUMMYFUNCTION("""COMPUTED_VALUE"""),38.23)</f>
        <v>38.23</v>
      </c>
      <c r="F70" s="1">
        <f>IFERROR(__xludf.DUMMYFUNCTION("""COMPUTED_VALUE"""),662603.0)</f>
        <v>662603</v>
      </c>
    </row>
    <row r="71">
      <c r="A71" s="2">
        <f>IFERROR(__xludf.DUMMYFUNCTION("""COMPUTED_VALUE"""),43929.72916666667)</f>
        <v>43929.72917</v>
      </c>
      <c r="B71" s="1">
        <f>IFERROR(__xludf.DUMMYFUNCTION("""COMPUTED_VALUE"""),37.9)</f>
        <v>37.9</v>
      </c>
      <c r="C71" s="1">
        <f>IFERROR(__xludf.DUMMYFUNCTION("""COMPUTED_VALUE"""),38.92)</f>
        <v>38.92</v>
      </c>
      <c r="D71" s="1">
        <f>IFERROR(__xludf.DUMMYFUNCTION("""COMPUTED_VALUE"""),37.69)</f>
        <v>37.69</v>
      </c>
      <c r="E71" s="1">
        <f>IFERROR(__xludf.DUMMYFUNCTION("""COMPUTED_VALUE"""),38.48)</f>
        <v>38.48</v>
      </c>
      <c r="F71" s="1">
        <f>IFERROR(__xludf.DUMMYFUNCTION("""COMPUTED_VALUE"""),333242.0)</f>
        <v>333242</v>
      </c>
    </row>
    <row r="72">
      <c r="A72" s="2">
        <f>IFERROR(__xludf.DUMMYFUNCTION("""COMPUTED_VALUE"""),43930.72916666667)</f>
        <v>43930.72917</v>
      </c>
      <c r="B72" s="1">
        <f>IFERROR(__xludf.DUMMYFUNCTION("""COMPUTED_VALUE"""),39.15)</f>
        <v>39.15</v>
      </c>
      <c r="C72" s="1">
        <f>IFERROR(__xludf.DUMMYFUNCTION("""COMPUTED_VALUE"""),39.99)</f>
        <v>39.99</v>
      </c>
      <c r="D72" s="1">
        <f>IFERROR(__xludf.DUMMYFUNCTION("""COMPUTED_VALUE"""),38.85)</f>
        <v>38.85</v>
      </c>
      <c r="E72" s="1">
        <f>IFERROR(__xludf.DUMMYFUNCTION("""COMPUTED_VALUE"""),39.91)</f>
        <v>39.91</v>
      </c>
      <c r="F72" s="1">
        <f>IFERROR(__xludf.DUMMYFUNCTION("""COMPUTED_VALUE"""),394778.0)</f>
        <v>394778</v>
      </c>
    </row>
    <row r="73">
      <c r="A73" s="2">
        <f>IFERROR(__xludf.DUMMYFUNCTION("""COMPUTED_VALUE"""),43935.72916666667)</f>
        <v>43935.72917</v>
      </c>
      <c r="B73" s="1">
        <f>IFERROR(__xludf.DUMMYFUNCTION("""COMPUTED_VALUE"""),40.69)</f>
        <v>40.69</v>
      </c>
      <c r="C73" s="1">
        <f>IFERROR(__xludf.DUMMYFUNCTION("""COMPUTED_VALUE"""),42.05)</f>
        <v>42.05</v>
      </c>
      <c r="D73" s="1">
        <f>IFERROR(__xludf.DUMMYFUNCTION("""COMPUTED_VALUE"""),40.49)</f>
        <v>40.49</v>
      </c>
      <c r="E73" s="1">
        <f>IFERROR(__xludf.DUMMYFUNCTION("""COMPUTED_VALUE"""),41.62)</f>
        <v>41.62</v>
      </c>
      <c r="F73" s="1">
        <f>IFERROR(__xludf.DUMMYFUNCTION("""COMPUTED_VALUE"""),381095.0)</f>
        <v>381095</v>
      </c>
    </row>
    <row r="74">
      <c r="A74" s="2">
        <f>IFERROR(__xludf.DUMMYFUNCTION("""COMPUTED_VALUE"""),43936.72916666667)</f>
        <v>43936.72917</v>
      </c>
      <c r="B74" s="1">
        <f>IFERROR(__xludf.DUMMYFUNCTION("""COMPUTED_VALUE"""),41.94)</f>
        <v>41.94</v>
      </c>
      <c r="C74" s="1">
        <f>IFERROR(__xludf.DUMMYFUNCTION("""COMPUTED_VALUE"""),43.09)</f>
        <v>43.09</v>
      </c>
      <c r="D74" s="1">
        <f>IFERROR(__xludf.DUMMYFUNCTION("""COMPUTED_VALUE"""),40.08)</f>
        <v>40.08</v>
      </c>
      <c r="E74" s="1">
        <f>IFERROR(__xludf.DUMMYFUNCTION("""COMPUTED_VALUE"""),40.3)</f>
        <v>40.3</v>
      </c>
      <c r="F74" s="1">
        <f>IFERROR(__xludf.DUMMYFUNCTION("""COMPUTED_VALUE"""),771295.0)</f>
        <v>771295</v>
      </c>
    </row>
    <row r="75">
      <c r="A75" s="2">
        <f>IFERROR(__xludf.DUMMYFUNCTION("""COMPUTED_VALUE"""),43937.72916666667)</f>
        <v>43937.72917</v>
      </c>
      <c r="B75" s="1">
        <f>IFERROR(__xludf.DUMMYFUNCTION("""COMPUTED_VALUE"""),42.3)</f>
        <v>42.3</v>
      </c>
      <c r="C75" s="1">
        <f>IFERROR(__xludf.DUMMYFUNCTION("""COMPUTED_VALUE"""),43.65)</f>
        <v>43.65</v>
      </c>
      <c r="D75" s="1">
        <f>IFERROR(__xludf.DUMMYFUNCTION("""COMPUTED_VALUE"""),41.32)</f>
        <v>41.32</v>
      </c>
      <c r="E75" s="1">
        <f>IFERROR(__xludf.DUMMYFUNCTION("""COMPUTED_VALUE"""),42.8)</f>
        <v>42.8</v>
      </c>
      <c r="F75" s="1">
        <f>IFERROR(__xludf.DUMMYFUNCTION("""COMPUTED_VALUE"""),1461798.0)</f>
        <v>1461798</v>
      </c>
    </row>
    <row r="76">
      <c r="A76" s="2">
        <f>IFERROR(__xludf.DUMMYFUNCTION("""COMPUTED_VALUE"""),43938.72916666667)</f>
        <v>43938.72917</v>
      </c>
      <c r="B76" s="1">
        <f>IFERROR(__xludf.DUMMYFUNCTION("""COMPUTED_VALUE"""),44.47)</f>
        <v>44.47</v>
      </c>
      <c r="C76" s="1">
        <f>IFERROR(__xludf.DUMMYFUNCTION("""COMPUTED_VALUE"""),44.79)</f>
        <v>44.79</v>
      </c>
      <c r="D76" s="1">
        <f>IFERROR(__xludf.DUMMYFUNCTION("""COMPUTED_VALUE"""),42.88)</f>
        <v>42.88</v>
      </c>
      <c r="E76" s="1">
        <f>IFERROR(__xludf.DUMMYFUNCTION("""COMPUTED_VALUE"""),43.7)</f>
        <v>43.7</v>
      </c>
      <c r="F76" s="1">
        <f>IFERROR(__xludf.DUMMYFUNCTION("""COMPUTED_VALUE"""),591582.0)</f>
        <v>591582</v>
      </c>
    </row>
    <row r="77">
      <c r="A77" s="2">
        <f>IFERROR(__xludf.DUMMYFUNCTION("""COMPUTED_VALUE"""),43941.72916666667)</f>
        <v>43941.72917</v>
      </c>
      <c r="B77" s="1">
        <f>IFERROR(__xludf.DUMMYFUNCTION("""COMPUTED_VALUE"""),44.03)</f>
        <v>44.03</v>
      </c>
      <c r="C77" s="1">
        <f>IFERROR(__xludf.DUMMYFUNCTION("""COMPUTED_VALUE"""),44.23)</f>
        <v>44.23</v>
      </c>
      <c r="D77" s="1">
        <f>IFERROR(__xludf.DUMMYFUNCTION("""COMPUTED_VALUE"""),42.01)</f>
        <v>42.01</v>
      </c>
      <c r="E77" s="1">
        <f>IFERROR(__xludf.DUMMYFUNCTION("""COMPUTED_VALUE"""),42.4)</f>
        <v>42.4</v>
      </c>
      <c r="F77" s="1">
        <f>IFERROR(__xludf.DUMMYFUNCTION("""COMPUTED_VALUE"""),532282.0)</f>
        <v>532282</v>
      </c>
    </row>
    <row r="78">
      <c r="A78" s="2">
        <f>IFERROR(__xludf.DUMMYFUNCTION("""COMPUTED_VALUE"""),43942.72916666667)</f>
        <v>43942.72917</v>
      </c>
      <c r="B78" s="1">
        <f>IFERROR(__xludf.DUMMYFUNCTION("""COMPUTED_VALUE"""),42.0)</f>
        <v>42</v>
      </c>
      <c r="C78" s="1">
        <f>IFERROR(__xludf.DUMMYFUNCTION("""COMPUTED_VALUE"""),42.73)</f>
        <v>42.73</v>
      </c>
      <c r="D78" s="1">
        <f>IFERROR(__xludf.DUMMYFUNCTION("""COMPUTED_VALUE"""),41.65)</f>
        <v>41.65</v>
      </c>
      <c r="E78" s="1">
        <f>IFERROR(__xludf.DUMMYFUNCTION("""COMPUTED_VALUE"""),42.0)</f>
        <v>42</v>
      </c>
      <c r="F78" s="1">
        <f>IFERROR(__xludf.DUMMYFUNCTION("""COMPUTED_VALUE"""),465119.0)</f>
        <v>465119</v>
      </c>
    </row>
    <row r="79">
      <c r="A79" s="2">
        <f>IFERROR(__xludf.DUMMYFUNCTION("""COMPUTED_VALUE"""),43943.72916666667)</f>
        <v>43943.72917</v>
      </c>
      <c r="B79" s="1">
        <f>IFERROR(__xludf.DUMMYFUNCTION("""COMPUTED_VALUE"""),42.2)</f>
        <v>42.2</v>
      </c>
      <c r="C79" s="1">
        <f>IFERROR(__xludf.DUMMYFUNCTION("""COMPUTED_VALUE"""),42.38)</f>
        <v>42.38</v>
      </c>
      <c r="D79" s="1">
        <f>IFERROR(__xludf.DUMMYFUNCTION("""COMPUTED_VALUE"""),41.74)</f>
        <v>41.74</v>
      </c>
      <c r="E79" s="1">
        <f>IFERROR(__xludf.DUMMYFUNCTION("""COMPUTED_VALUE"""),42.0)</f>
        <v>42</v>
      </c>
      <c r="F79" s="1">
        <f>IFERROR(__xludf.DUMMYFUNCTION("""COMPUTED_VALUE"""),430472.0)</f>
        <v>430472</v>
      </c>
    </row>
    <row r="80">
      <c r="A80" s="2">
        <f>IFERROR(__xludf.DUMMYFUNCTION("""COMPUTED_VALUE"""),43944.72916666667)</f>
        <v>43944.72917</v>
      </c>
      <c r="B80" s="1">
        <f>IFERROR(__xludf.DUMMYFUNCTION("""COMPUTED_VALUE"""),42.11)</f>
        <v>42.11</v>
      </c>
      <c r="C80" s="1">
        <f>IFERROR(__xludf.DUMMYFUNCTION("""COMPUTED_VALUE"""),42.19)</f>
        <v>42.19</v>
      </c>
      <c r="D80" s="1">
        <f>IFERROR(__xludf.DUMMYFUNCTION("""COMPUTED_VALUE"""),41.27)</f>
        <v>41.27</v>
      </c>
      <c r="E80" s="1">
        <f>IFERROR(__xludf.DUMMYFUNCTION("""COMPUTED_VALUE"""),41.89)</f>
        <v>41.89</v>
      </c>
      <c r="F80" s="1">
        <f>IFERROR(__xludf.DUMMYFUNCTION("""COMPUTED_VALUE"""),339255.0)</f>
        <v>339255</v>
      </c>
    </row>
    <row r="81">
      <c r="A81" s="2">
        <f>IFERROR(__xludf.DUMMYFUNCTION("""COMPUTED_VALUE"""),43945.72916666667)</f>
        <v>43945.72917</v>
      </c>
      <c r="B81" s="1">
        <f>IFERROR(__xludf.DUMMYFUNCTION("""COMPUTED_VALUE"""),41.48)</f>
        <v>41.48</v>
      </c>
      <c r="C81" s="1">
        <f>IFERROR(__xludf.DUMMYFUNCTION("""COMPUTED_VALUE"""),42.66)</f>
        <v>42.66</v>
      </c>
      <c r="D81" s="1">
        <f>IFERROR(__xludf.DUMMYFUNCTION("""COMPUTED_VALUE"""),41.17)</f>
        <v>41.17</v>
      </c>
      <c r="E81" s="1">
        <f>IFERROR(__xludf.DUMMYFUNCTION("""COMPUTED_VALUE"""),42.41)</f>
        <v>42.41</v>
      </c>
      <c r="F81" s="1">
        <f>IFERROR(__xludf.DUMMYFUNCTION("""COMPUTED_VALUE"""),503818.0)</f>
        <v>503818</v>
      </c>
    </row>
    <row r="82">
      <c r="A82" s="2">
        <f>IFERROR(__xludf.DUMMYFUNCTION("""COMPUTED_VALUE"""),43948.72916666667)</f>
        <v>43948.72917</v>
      </c>
      <c r="B82" s="1">
        <f>IFERROR(__xludf.DUMMYFUNCTION("""COMPUTED_VALUE"""),43.22)</f>
        <v>43.22</v>
      </c>
      <c r="C82" s="1">
        <f>IFERROR(__xludf.DUMMYFUNCTION("""COMPUTED_VALUE"""),43.5)</f>
        <v>43.5</v>
      </c>
      <c r="D82" s="1">
        <f>IFERROR(__xludf.DUMMYFUNCTION("""COMPUTED_VALUE"""),42.59)</f>
        <v>42.59</v>
      </c>
      <c r="E82" s="1">
        <f>IFERROR(__xludf.DUMMYFUNCTION("""COMPUTED_VALUE"""),43.0)</f>
        <v>43</v>
      </c>
      <c r="F82" s="1">
        <f>IFERROR(__xludf.DUMMYFUNCTION("""COMPUTED_VALUE"""),399256.0)</f>
        <v>399256</v>
      </c>
    </row>
    <row r="83">
      <c r="A83" s="2">
        <f>IFERROR(__xludf.DUMMYFUNCTION("""COMPUTED_VALUE"""),43949.72916666667)</f>
        <v>43949.72917</v>
      </c>
      <c r="B83" s="1">
        <f>IFERROR(__xludf.DUMMYFUNCTION("""COMPUTED_VALUE"""),43.0)</f>
        <v>43</v>
      </c>
      <c r="C83" s="1">
        <f>IFERROR(__xludf.DUMMYFUNCTION("""COMPUTED_VALUE"""),44.16)</f>
        <v>44.16</v>
      </c>
      <c r="D83" s="1">
        <f>IFERROR(__xludf.DUMMYFUNCTION("""COMPUTED_VALUE"""),42.91)</f>
        <v>42.91</v>
      </c>
      <c r="E83" s="1">
        <f>IFERROR(__xludf.DUMMYFUNCTION("""COMPUTED_VALUE"""),43.8)</f>
        <v>43.8</v>
      </c>
      <c r="F83" s="1">
        <f>IFERROR(__xludf.DUMMYFUNCTION("""COMPUTED_VALUE"""),528918.0)</f>
        <v>528918</v>
      </c>
    </row>
    <row r="84">
      <c r="A84" s="2">
        <f>IFERROR(__xludf.DUMMYFUNCTION("""COMPUTED_VALUE"""),43950.72916666667)</f>
        <v>43950.72917</v>
      </c>
      <c r="B84" s="1">
        <f>IFERROR(__xludf.DUMMYFUNCTION("""COMPUTED_VALUE"""),44.13)</f>
        <v>44.13</v>
      </c>
      <c r="C84" s="1">
        <f>IFERROR(__xludf.DUMMYFUNCTION("""COMPUTED_VALUE"""),45.26)</f>
        <v>45.26</v>
      </c>
      <c r="D84" s="1">
        <f>IFERROR(__xludf.DUMMYFUNCTION("""COMPUTED_VALUE"""),43.55)</f>
        <v>43.55</v>
      </c>
      <c r="E84" s="1">
        <f>IFERROR(__xludf.DUMMYFUNCTION("""COMPUTED_VALUE"""),44.8)</f>
        <v>44.8</v>
      </c>
      <c r="F84" s="1">
        <f>IFERROR(__xludf.DUMMYFUNCTION("""COMPUTED_VALUE"""),821352.0)</f>
        <v>821352</v>
      </c>
    </row>
    <row r="85">
      <c r="A85" s="2">
        <f>IFERROR(__xludf.DUMMYFUNCTION("""COMPUTED_VALUE"""),43951.72916666667)</f>
        <v>43951.72917</v>
      </c>
      <c r="B85" s="1">
        <f>IFERROR(__xludf.DUMMYFUNCTION("""COMPUTED_VALUE"""),45.0)</f>
        <v>45</v>
      </c>
      <c r="C85" s="1">
        <f>IFERROR(__xludf.DUMMYFUNCTION("""COMPUTED_VALUE"""),45.32)</f>
        <v>45.32</v>
      </c>
      <c r="D85" s="1">
        <f>IFERROR(__xludf.DUMMYFUNCTION("""COMPUTED_VALUE"""),44.12)</f>
        <v>44.12</v>
      </c>
      <c r="E85" s="1">
        <f>IFERROR(__xludf.DUMMYFUNCTION("""COMPUTED_VALUE"""),44.49)</f>
        <v>44.49</v>
      </c>
      <c r="F85" s="1">
        <f>IFERROR(__xludf.DUMMYFUNCTION("""COMPUTED_VALUE"""),622855.0)</f>
        <v>622855</v>
      </c>
    </row>
    <row r="86">
      <c r="A86" s="2">
        <f>IFERROR(__xludf.DUMMYFUNCTION("""COMPUTED_VALUE"""),43955.72916666667)</f>
        <v>43955.72917</v>
      </c>
      <c r="B86" s="1">
        <f>IFERROR(__xludf.DUMMYFUNCTION("""COMPUTED_VALUE"""),43.0)</f>
        <v>43</v>
      </c>
      <c r="C86" s="1">
        <f>IFERROR(__xludf.DUMMYFUNCTION("""COMPUTED_VALUE"""),45.2)</f>
        <v>45.2</v>
      </c>
      <c r="D86" s="1">
        <f>IFERROR(__xludf.DUMMYFUNCTION("""COMPUTED_VALUE"""),42.79)</f>
        <v>42.79</v>
      </c>
      <c r="E86" s="1">
        <f>IFERROR(__xludf.DUMMYFUNCTION("""COMPUTED_VALUE"""),44.95)</f>
        <v>44.95</v>
      </c>
      <c r="F86" s="1">
        <f>IFERROR(__xludf.DUMMYFUNCTION("""COMPUTED_VALUE"""),642930.0)</f>
        <v>642930</v>
      </c>
    </row>
    <row r="87">
      <c r="A87" s="2">
        <f>IFERROR(__xludf.DUMMYFUNCTION("""COMPUTED_VALUE"""),43956.72916666667)</f>
        <v>43956.72917</v>
      </c>
      <c r="B87" s="1">
        <f>IFERROR(__xludf.DUMMYFUNCTION("""COMPUTED_VALUE"""),45.35)</f>
        <v>45.35</v>
      </c>
      <c r="C87" s="1">
        <f>IFERROR(__xludf.DUMMYFUNCTION("""COMPUTED_VALUE"""),46.01)</f>
        <v>46.01</v>
      </c>
      <c r="D87" s="1">
        <f>IFERROR(__xludf.DUMMYFUNCTION("""COMPUTED_VALUE"""),44.94)</f>
        <v>44.94</v>
      </c>
      <c r="E87" s="1">
        <f>IFERROR(__xludf.DUMMYFUNCTION("""COMPUTED_VALUE"""),45.92)</f>
        <v>45.92</v>
      </c>
      <c r="F87" s="1">
        <f>IFERROR(__xludf.DUMMYFUNCTION("""COMPUTED_VALUE"""),546093.0)</f>
        <v>546093</v>
      </c>
    </row>
    <row r="88">
      <c r="A88" s="2">
        <f>IFERROR(__xludf.DUMMYFUNCTION("""COMPUTED_VALUE"""),43957.72916666667)</f>
        <v>43957.72917</v>
      </c>
      <c r="B88" s="1">
        <f>IFERROR(__xludf.DUMMYFUNCTION("""COMPUTED_VALUE"""),46.0)</f>
        <v>46</v>
      </c>
      <c r="C88" s="1">
        <f>IFERROR(__xludf.DUMMYFUNCTION("""COMPUTED_VALUE"""),48.0)</f>
        <v>48</v>
      </c>
      <c r="D88" s="1">
        <f>IFERROR(__xludf.DUMMYFUNCTION("""COMPUTED_VALUE"""),45.57)</f>
        <v>45.57</v>
      </c>
      <c r="E88" s="1">
        <f>IFERROR(__xludf.DUMMYFUNCTION("""COMPUTED_VALUE"""),48.0)</f>
        <v>48</v>
      </c>
      <c r="F88" s="1">
        <f>IFERROR(__xludf.DUMMYFUNCTION("""COMPUTED_VALUE"""),604788.0)</f>
        <v>604788</v>
      </c>
    </row>
    <row r="89">
      <c r="A89" s="2">
        <f>IFERROR(__xludf.DUMMYFUNCTION("""COMPUTED_VALUE"""),43958.72916666667)</f>
        <v>43958.72917</v>
      </c>
      <c r="B89" s="1">
        <f>IFERROR(__xludf.DUMMYFUNCTION("""COMPUTED_VALUE"""),50.88)</f>
        <v>50.88</v>
      </c>
      <c r="C89" s="1">
        <f>IFERROR(__xludf.DUMMYFUNCTION("""COMPUTED_VALUE"""),54.16)</f>
        <v>54.16</v>
      </c>
      <c r="D89" s="1">
        <f>IFERROR(__xludf.DUMMYFUNCTION("""COMPUTED_VALUE"""),50.86)</f>
        <v>50.86</v>
      </c>
      <c r="E89" s="1">
        <f>IFERROR(__xludf.DUMMYFUNCTION("""COMPUTED_VALUE"""),53.5)</f>
        <v>53.5</v>
      </c>
      <c r="F89" s="1">
        <f>IFERROR(__xludf.DUMMYFUNCTION("""COMPUTED_VALUE"""),1629189.0)</f>
        <v>1629189</v>
      </c>
    </row>
    <row r="90">
      <c r="A90" s="2">
        <f>IFERROR(__xludf.DUMMYFUNCTION("""COMPUTED_VALUE"""),43959.72916666667)</f>
        <v>43959.72917</v>
      </c>
      <c r="B90" s="1">
        <f>IFERROR(__xludf.DUMMYFUNCTION("""COMPUTED_VALUE"""),51.06)</f>
        <v>51.06</v>
      </c>
      <c r="C90" s="1">
        <f>IFERROR(__xludf.DUMMYFUNCTION("""COMPUTED_VALUE"""),53.44)</f>
        <v>53.44</v>
      </c>
      <c r="D90" s="1">
        <f>IFERROR(__xludf.DUMMYFUNCTION("""COMPUTED_VALUE"""),50.8)</f>
        <v>50.8</v>
      </c>
      <c r="E90" s="1">
        <f>IFERROR(__xludf.DUMMYFUNCTION("""COMPUTED_VALUE"""),53.4)</f>
        <v>53.4</v>
      </c>
      <c r="F90" s="1">
        <f>IFERROR(__xludf.DUMMYFUNCTION("""COMPUTED_VALUE"""),1124183.0)</f>
        <v>1124183</v>
      </c>
    </row>
    <row r="91">
      <c r="A91" s="2">
        <f>IFERROR(__xludf.DUMMYFUNCTION("""COMPUTED_VALUE"""),43962.72916666667)</f>
        <v>43962.72917</v>
      </c>
      <c r="B91" s="1">
        <f>IFERROR(__xludf.DUMMYFUNCTION("""COMPUTED_VALUE"""),53.4)</f>
        <v>53.4</v>
      </c>
      <c r="C91" s="1">
        <f>IFERROR(__xludf.DUMMYFUNCTION("""COMPUTED_VALUE"""),55.74)</f>
        <v>55.74</v>
      </c>
      <c r="D91" s="1">
        <f>IFERROR(__xludf.DUMMYFUNCTION("""COMPUTED_VALUE"""),52.86)</f>
        <v>52.86</v>
      </c>
      <c r="E91" s="1">
        <f>IFERROR(__xludf.DUMMYFUNCTION("""COMPUTED_VALUE"""),54.46)</f>
        <v>54.46</v>
      </c>
      <c r="F91" s="1">
        <f>IFERROR(__xludf.DUMMYFUNCTION("""COMPUTED_VALUE"""),936591.0)</f>
        <v>936591</v>
      </c>
    </row>
    <row r="92">
      <c r="A92" s="2">
        <f>IFERROR(__xludf.DUMMYFUNCTION("""COMPUTED_VALUE"""),43963.72916666667)</f>
        <v>43963.72917</v>
      </c>
      <c r="B92" s="1">
        <f>IFERROR(__xludf.DUMMYFUNCTION("""COMPUTED_VALUE"""),54.06)</f>
        <v>54.06</v>
      </c>
      <c r="C92" s="1">
        <f>IFERROR(__xludf.DUMMYFUNCTION("""COMPUTED_VALUE"""),54.9)</f>
        <v>54.9</v>
      </c>
      <c r="D92" s="1">
        <f>IFERROR(__xludf.DUMMYFUNCTION("""COMPUTED_VALUE"""),53.6)</f>
        <v>53.6</v>
      </c>
      <c r="E92" s="1">
        <f>IFERROR(__xludf.DUMMYFUNCTION("""COMPUTED_VALUE"""),54.1)</f>
        <v>54.1</v>
      </c>
      <c r="F92" s="1">
        <f>IFERROR(__xludf.DUMMYFUNCTION("""COMPUTED_VALUE"""),463579.0)</f>
        <v>463579</v>
      </c>
    </row>
    <row r="93">
      <c r="A93" s="2">
        <f>IFERROR(__xludf.DUMMYFUNCTION("""COMPUTED_VALUE"""),43964.72916666667)</f>
        <v>43964.72917</v>
      </c>
      <c r="B93" s="1">
        <f>IFERROR(__xludf.DUMMYFUNCTION("""COMPUTED_VALUE"""),53.76)</f>
        <v>53.76</v>
      </c>
      <c r="C93" s="1">
        <f>IFERROR(__xludf.DUMMYFUNCTION("""COMPUTED_VALUE"""),54.7)</f>
        <v>54.7</v>
      </c>
      <c r="D93" s="1">
        <f>IFERROR(__xludf.DUMMYFUNCTION("""COMPUTED_VALUE"""),53.26)</f>
        <v>53.26</v>
      </c>
      <c r="E93" s="1">
        <f>IFERROR(__xludf.DUMMYFUNCTION("""COMPUTED_VALUE"""),54.02)</f>
        <v>54.02</v>
      </c>
      <c r="F93" s="1">
        <f>IFERROR(__xludf.DUMMYFUNCTION("""COMPUTED_VALUE"""),702302.0)</f>
        <v>702302</v>
      </c>
    </row>
    <row r="94">
      <c r="A94" s="2">
        <f>IFERROR(__xludf.DUMMYFUNCTION("""COMPUTED_VALUE"""),43965.72916666667)</f>
        <v>43965.72917</v>
      </c>
      <c r="B94" s="1">
        <f>IFERROR(__xludf.DUMMYFUNCTION("""COMPUTED_VALUE"""),53.48)</f>
        <v>53.48</v>
      </c>
      <c r="C94" s="1">
        <f>IFERROR(__xludf.DUMMYFUNCTION("""COMPUTED_VALUE"""),53.88)</f>
        <v>53.88</v>
      </c>
      <c r="D94" s="1">
        <f>IFERROR(__xludf.DUMMYFUNCTION("""COMPUTED_VALUE"""),52.38)</f>
        <v>52.38</v>
      </c>
      <c r="E94" s="1">
        <f>IFERROR(__xludf.DUMMYFUNCTION("""COMPUTED_VALUE"""),52.76)</f>
        <v>52.76</v>
      </c>
      <c r="F94" s="1">
        <f>IFERROR(__xludf.DUMMYFUNCTION("""COMPUTED_VALUE"""),530472.0)</f>
        <v>530472</v>
      </c>
    </row>
    <row r="95">
      <c r="A95" s="2">
        <f>IFERROR(__xludf.DUMMYFUNCTION("""COMPUTED_VALUE"""),43966.72916666667)</f>
        <v>43966.72917</v>
      </c>
      <c r="B95" s="1">
        <f>IFERROR(__xludf.DUMMYFUNCTION("""COMPUTED_VALUE"""),52.9)</f>
        <v>52.9</v>
      </c>
      <c r="C95" s="1">
        <f>IFERROR(__xludf.DUMMYFUNCTION("""COMPUTED_VALUE"""),53.52)</f>
        <v>53.52</v>
      </c>
      <c r="D95" s="1">
        <f>IFERROR(__xludf.DUMMYFUNCTION("""COMPUTED_VALUE"""),51.98)</f>
        <v>51.98</v>
      </c>
      <c r="E95" s="1">
        <f>IFERROR(__xludf.DUMMYFUNCTION("""COMPUTED_VALUE"""),52.42)</f>
        <v>52.42</v>
      </c>
      <c r="F95" s="1">
        <f>IFERROR(__xludf.DUMMYFUNCTION("""COMPUTED_VALUE"""),429175.0)</f>
        <v>429175</v>
      </c>
    </row>
    <row r="96">
      <c r="A96" s="2">
        <f>IFERROR(__xludf.DUMMYFUNCTION("""COMPUTED_VALUE"""),43969.72916666667)</f>
        <v>43969.72917</v>
      </c>
      <c r="B96" s="1">
        <f>IFERROR(__xludf.DUMMYFUNCTION("""COMPUTED_VALUE"""),53.0)</f>
        <v>53</v>
      </c>
      <c r="C96" s="1">
        <f>IFERROR(__xludf.DUMMYFUNCTION("""COMPUTED_VALUE"""),53.92)</f>
        <v>53.92</v>
      </c>
      <c r="D96" s="1">
        <f>IFERROR(__xludf.DUMMYFUNCTION("""COMPUTED_VALUE"""),52.5)</f>
        <v>52.5</v>
      </c>
      <c r="E96" s="1">
        <f>IFERROR(__xludf.DUMMYFUNCTION("""COMPUTED_VALUE"""),53.1)</f>
        <v>53.1</v>
      </c>
      <c r="F96" s="1">
        <f>IFERROR(__xludf.DUMMYFUNCTION("""COMPUTED_VALUE"""),534875.0)</f>
        <v>534875</v>
      </c>
    </row>
    <row r="97">
      <c r="A97" s="2">
        <f>IFERROR(__xludf.DUMMYFUNCTION("""COMPUTED_VALUE"""),43970.72916666667)</f>
        <v>43970.72917</v>
      </c>
      <c r="B97" s="1">
        <f>IFERROR(__xludf.DUMMYFUNCTION("""COMPUTED_VALUE"""),53.5)</f>
        <v>53.5</v>
      </c>
      <c r="C97" s="1">
        <f>IFERROR(__xludf.DUMMYFUNCTION("""COMPUTED_VALUE"""),53.74)</f>
        <v>53.74</v>
      </c>
      <c r="D97" s="1">
        <f>IFERROR(__xludf.DUMMYFUNCTION("""COMPUTED_VALUE"""),52.98)</f>
        <v>52.98</v>
      </c>
      <c r="E97" s="1">
        <f>IFERROR(__xludf.DUMMYFUNCTION("""COMPUTED_VALUE"""),53.62)</f>
        <v>53.62</v>
      </c>
      <c r="F97" s="1">
        <f>IFERROR(__xludf.DUMMYFUNCTION("""COMPUTED_VALUE"""),422441.0)</f>
        <v>422441</v>
      </c>
    </row>
    <row r="98">
      <c r="A98" s="2">
        <f>IFERROR(__xludf.DUMMYFUNCTION("""COMPUTED_VALUE"""),43971.72916666667)</f>
        <v>43971.72917</v>
      </c>
      <c r="B98" s="1">
        <f>IFERROR(__xludf.DUMMYFUNCTION("""COMPUTED_VALUE"""),53.78)</f>
        <v>53.78</v>
      </c>
      <c r="C98" s="1">
        <f>IFERROR(__xludf.DUMMYFUNCTION("""COMPUTED_VALUE"""),54.7)</f>
        <v>54.7</v>
      </c>
      <c r="D98" s="1">
        <f>IFERROR(__xludf.DUMMYFUNCTION("""COMPUTED_VALUE"""),53.32)</f>
        <v>53.32</v>
      </c>
      <c r="E98" s="1">
        <f>IFERROR(__xludf.DUMMYFUNCTION("""COMPUTED_VALUE"""),54.42)</f>
        <v>54.42</v>
      </c>
      <c r="F98" s="1">
        <f>IFERROR(__xludf.DUMMYFUNCTION("""COMPUTED_VALUE"""),444810.0)</f>
        <v>444810</v>
      </c>
    </row>
    <row r="99">
      <c r="A99" s="2">
        <f>IFERROR(__xludf.DUMMYFUNCTION("""COMPUTED_VALUE"""),43972.72916666667)</f>
        <v>43972.72917</v>
      </c>
      <c r="B99" s="1">
        <f>IFERROR(__xludf.DUMMYFUNCTION("""COMPUTED_VALUE"""),53.9)</f>
        <v>53.9</v>
      </c>
      <c r="C99" s="1">
        <f>IFERROR(__xludf.DUMMYFUNCTION("""COMPUTED_VALUE"""),55.14)</f>
        <v>55.14</v>
      </c>
      <c r="D99" s="1">
        <f>IFERROR(__xludf.DUMMYFUNCTION("""COMPUTED_VALUE"""),53.34)</f>
        <v>53.34</v>
      </c>
      <c r="E99" s="1">
        <f>IFERROR(__xludf.DUMMYFUNCTION("""COMPUTED_VALUE"""),54.92)</f>
        <v>54.92</v>
      </c>
      <c r="F99" s="1">
        <f>IFERROR(__xludf.DUMMYFUNCTION("""COMPUTED_VALUE"""),309944.0)</f>
        <v>309944</v>
      </c>
    </row>
    <row r="100">
      <c r="A100" s="2">
        <f>IFERROR(__xludf.DUMMYFUNCTION("""COMPUTED_VALUE"""),43973.72916666667)</f>
        <v>43973.72917</v>
      </c>
      <c r="B100" s="1">
        <f>IFERROR(__xludf.DUMMYFUNCTION("""COMPUTED_VALUE"""),54.38)</f>
        <v>54.38</v>
      </c>
      <c r="C100" s="1">
        <f>IFERROR(__xludf.DUMMYFUNCTION("""COMPUTED_VALUE"""),57.12)</f>
        <v>57.12</v>
      </c>
      <c r="D100" s="1">
        <f>IFERROR(__xludf.DUMMYFUNCTION("""COMPUTED_VALUE"""),54.3)</f>
        <v>54.3</v>
      </c>
      <c r="E100" s="1">
        <f>IFERROR(__xludf.DUMMYFUNCTION("""COMPUTED_VALUE"""),56.94)</f>
        <v>56.94</v>
      </c>
      <c r="F100" s="1">
        <f>IFERROR(__xludf.DUMMYFUNCTION("""COMPUTED_VALUE"""),528653.0)</f>
        <v>528653</v>
      </c>
    </row>
    <row r="101">
      <c r="A101" s="2">
        <f>IFERROR(__xludf.DUMMYFUNCTION("""COMPUTED_VALUE"""),43976.72916666667)</f>
        <v>43976.72917</v>
      </c>
      <c r="B101" s="1">
        <f>IFERROR(__xludf.DUMMYFUNCTION("""COMPUTED_VALUE"""),57.48)</f>
        <v>57.48</v>
      </c>
      <c r="C101" s="1">
        <f>IFERROR(__xludf.DUMMYFUNCTION("""COMPUTED_VALUE"""),58.96)</f>
        <v>58.96</v>
      </c>
      <c r="D101" s="1">
        <f>IFERROR(__xludf.DUMMYFUNCTION("""COMPUTED_VALUE"""),57.08)</f>
        <v>57.08</v>
      </c>
      <c r="E101" s="1">
        <f>IFERROR(__xludf.DUMMYFUNCTION("""COMPUTED_VALUE"""),58.84)</f>
        <v>58.84</v>
      </c>
      <c r="F101" s="1">
        <f>IFERROR(__xludf.DUMMYFUNCTION("""COMPUTED_VALUE"""),441374.0)</f>
        <v>441374</v>
      </c>
    </row>
    <row r="102">
      <c r="A102" s="2">
        <f>IFERROR(__xludf.DUMMYFUNCTION("""COMPUTED_VALUE"""),43977.72916666667)</f>
        <v>43977.72917</v>
      </c>
      <c r="B102" s="1">
        <f>IFERROR(__xludf.DUMMYFUNCTION("""COMPUTED_VALUE"""),59.42)</f>
        <v>59.42</v>
      </c>
      <c r="C102" s="1">
        <f>IFERROR(__xludf.DUMMYFUNCTION("""COMPUTED_VALUE"""),59.82)</f>
        <v>59.82</v>
      </c>
      <c r="D102" s="1">
        <f>IFERROR(__xludf.DUMMYFUNCTION("""COMPUTED_VALUE"""),58.44)</f>
        <v>58.44</v>
      </c>
      <c r="E102" s="1">
        <f>IFERROR(__xludf.DUMMYFUNCTION("""COMPUTED_VALUE"""),59.46)</f>
        <v>59.46</v>
      </c>
      <c r="F102" s="1">
        <f>IFERROR(__xludf.DUMMYFUNCTION("""COMPUTED_VALUE"""),538291.0)</f>
        <v>538291</v>
      </c>
    </row>
    <row r="103">
      <c r="A103" s="2">
        <f>IFERROR(__xludf.DUMMYFUNCTION("""COMPUTED_VALUE"""),43978.72916666667)</f>
        <v>43978.72917</v>
      </c>
      <c r="B103" s="1">
        <f>IFERROR(__xludf.DUMMYFUNCTION("""COMPUTED_VALUE"""),59.2)</f>
        <v>59.2</v>
      </c>
      <c r="C103" s="1">
        <f>IFERROR(__xludf.DUMMYFUNCTION("""COMPUTED_VALUE"""),59.2)</f>
        <v>59.2</v>
      </c>
      <c r="D103" s="1">
        <f>IFERROR(__xludf.DUMMYFUNCTION("""COMPUTED_VALUE"""),57.28)</f>
        <v>57.28</v>
      </c>
      <c r="E103" s="1">
        <f>IFERROR(__xludf.DUMMYFUNCTION("""COMPUTED_VALUE"""),58.6)</f>
        <v>58.6</v>
      </c>
      <c r="F103" s="1">
        <f>IFERROR(__xludf.DUMMYFUNCTION("""COMPUTED_VALUE"""),591232.0)</f>
        <v>591232</v>
      </c>
    </row>
    <row r="104">
      <c r="A104" s="2">
        <f>IFERROR(__xludf.DUMMYFUNCTION("""COMPUTED_VALUE"""),43979.72916666667)</f>
        <v>43979.72917</v>
      </c>
      <c r="B104" s="1">
        <f>IFERROR(__xludf.DUMMYFUNCTION("""COMPUTED_VALUE"""),59.06)</f>
        <v>59.06</v>
      </c>
      <c r="C104" s="1">
        <f>IFERROR(__xludf.DUMMYFUNCTION("""COMPUTED_VALUE"""),60.88)</f>
        <v>60.88</v>
      </c>
      <c r="D104" s="1">
        <f>IFERROR(__xludf.DUMMYFUNCTION("""COMPUTED_VALUE"""),57.96)</f>
        <v>57.96</v>
      </c>
      <c r="E104" s="1">
        <f>IFERROR(__xludf.DUMMYFUNCTION("""COMPUTED_VALUE"""),60.48)</f>
        <v>60.48</v>
      </c>
      <c r="F104" s="1">
        <f>IFERROR(__xludf.DUMMYFUNCTION("""COMPUTED_VALUE"""),713114.0)</f>
        <v>713114</v>
      </c>
    </row>
    <row r="105">
      <c r="A105" s="2">
        <f>IFERROR(__xludf.DUMMYFUNCTION("""COMPUTED_VALUE"""),43980.72916666667)</f>
        <v>43980.72917</v>
      </c>
      <c r="B105" s="1">
        <f>IFERROR(__xludf.DUMMYFUNCTION("""COMPUTED_VALUE"""),60.0)</f>
        <v>60</v>
      </c>
      <c r="C105" s="1">
        <f>IFERROR(__xludf.DUMMYFUNCTION("""COMPUTED_VALUE"""),61.98)</f>
        <v>61.98</v>
      </c>
      <c r="D105" s="1">
        <f>IFERROR(__xludf.DUMMYFUNCTION("""COMPUTED_VALUE"""),59.42)</f>
        <v>59.42</v>
      </c>
      <c r="E105" s="1">
        <f>IFERROR(__xludf.DUMMYFUNCTION("""COMPUTED_VALUE"""),60.84)</f>
        <v>60.84</v>
      </c>
      <c r="F105" s="1">
        <f>IFERROR(__xludf.DUMMYFUNCTION("""COMPUTED_VALUE"""),1502866.0)</f>
        <v>1502866</v>
      </c>
    </row>
    <row r="106">
      <c r="A106" s="2">
        <f>IFERROR(__xludf.DUMMYFUNCTION("""COMPUTED_VALUE"""),43984.72916666667)</f>
        <v>43984.72917</v>
      </c>
      <c r="B106" s="1">
        <f>IFERROR(__xludf.DUMMYFUNCTION("""COMPUTED_VALUE"""),61.4)</f>
        <v>61.4</v>
      </c>
      <c r="C106" s="1">
        <f>IFERROR(__xludf.DUMMYFUNCTION("""COMPUTED_VALUE"""),61.4)</f>
        <v>61.4</v>
      </c>
      <c r="D106" s="1">
        <f>IFERROR(__xludf.DUMMYFUNCTION("""COMPUTED_VALUE"""),60.38)</f>
        <v>60.38</v>
      </c>
      <c r="E106" s="1">
        <f>IFERROR(__xludf.DUMMYFUNCTION("""COMPUTED_VALUE"""),61.1)</f>
        <v>61.1</v>
      </c>
      <c r="F106" s="1">
        <f>IFERROR(__xludf.DUMMYFUNCTION("""COMPUTED_VALUE"""),648990.0)</f>
        <v>648990</v>
      </c>
    </row>
    <row r="107">
      <c r="A107" s="2">
        <f>IFERROR(__xludf.DUMMYFUNCTION("""COMPUTED_VALUE"""),43985.72916666667)</f>
        <v>43985.72917</v>
      </c>
      <c r="B107" s="1">
        <f>IFERROR(__xludf.DUMMYFUNCTION("""COMPUTED_VALUE"""),61.7)</f>
        <v>61.7</v>
      </c>
      <c r="C107" s="1">
        <f>IFERROR(__xludf.DUMMYFUNCTION("""COMPUTED_VALUE"""),62.66)</f>
        <v>62.66</v>
      </c>
      <c r="D107" s="1">
        <f>IFERROR(__xludf.DUMMYFUNCTION("""COMPUTED_VALUE"""),61.5)</f>
        <v>61.5</v>
      </c>
      <c r="E107" s="1">
        <f>IFERROR(__xludf.DUMMYFUNCTION("""COMPUTED_VALUE"""),62.36)</f>
        <v>62.36</v>
      </c>
      <c r="F107" s="1">
        <f>IFERROR(__xludf.DUMMYFUNCTION("""COMPUTED_VALUE"""),412281.0)</f>
        <v>412281</v>
      </c>
    </row>
    <row r="108">
      <c r="A108" s="2">
        <f>IFERROR(__xludf.DUMMYFUNCTION("""COMPUTED_VALUE"""),43986.72916666667)</f>
        <v>43986.72917</v>
      </c>
      <c r="B108" s="1">
        <f>IFERROR(__xludf.DUMMYFUNCTION("""COMPUTED_VALUE"""),62.06)</f>
        <v>62.06</v>
      </c>
      <c r="C108" s="1">
        <f>IFERROR(__xludf.DUMMYFUNCTION("""COMPUTED_VALUE"""),62.86)</f>
        <v>62.86</v>
      </c>
      <c r="D108" s="1">
        <f>IFERROR(__xludf.DUMMYFUNCTION("""COMPUTED_VALUE"""),61.56)</f>
        <v>61.56</v>
      </c>
      <c r="E108" s="1">
        <f>IFERROR(__xludf.DUMMYFUNCTION("""COMPUTED_VALUE"""),62.5)</f>
        <v>62.5</v>
      </c>
      <c r="F108" s="1">
        <f>IFERROR(__xludf.DUMMYFUNCTION("""COMPUTED_VALUE"""),449759.0)</f>
        <v>449759</v>
      </c>
    </row>
    <row r="109">
      <c r="A109" s="2">
        <f>IFERROR(__xludf.DUMMYFUNCTION("""COMPUTED_VALUE"""),43987.72916666667)</f>
        <v>43987.72917</v>
      </c>
      <c r="B109" s="1">
        <f>IFERROR(__xludf.DUMMYFUNCTION("""COMPUTED_VALUE"""),62.84)</f>
        <v>62.84</v>
      </c>
      <c r="C109" s="1">
        <f>IFERROR(__xludf.DUMMYFUNCTION("""COMPUTED_VALUE"""),64.74)</f>
        <v>64.74</v>
      </c>
      <c r="D109" s="1">
        <f>IFERROR(__xludf.DUMMYFUNCTION("""COMPUTED_VALUE"""),62.66)</f>
        <v>62.66</v>
      </c>
      <c r="E109" s="1">
        <f>IFERROR(__xludf.DUMMYFUNCTION("""COMPUTED_VALUE"""),64.14)</f>
        <v>64.14</v>
      </c>
      <c r="F109" s="1">
        <f>IFERROR(__xludf.DUMMYFUNCTION("""COMPUTED_VALUE"""),810181.0)</f>
        <v>810181</v>
      </c>
    </row>
    <row r="110">
      <c r="A110" s="2">
        <f>IFERROR(__xludf.DUMMYFUNCTION("""COMPUTED_VALUE"""),43990.72916666667)</f>
        <v>43990.72917</v>
      </c>
      <c r="B110" s="1">
        <f>IFERROR(__xludf.DUMMYFUNCTION("""COMPUTED_VALUE"""),63.76)</f>
        <v>63.76</v>
      </c>
      <c r="C110" s="1">
        <f>IFERROR(__xludf.DUMMYFUNCTION("""COMPUTED_VALUE"""),63.76)</f>
        <v>63.76</v>
      </c>
      <c r="D110" s="1">
        <f>IFERROR(__xludf.DUMMYFUNCTION("""COMPUTED_VALUE"""),62.36)</f>
        <v>62.36</v>
      </c>
      <c r="E110" s="1">
        <f>IFERROR(__xludf.DUMMYFUNCTION("""COMPUTED_VALUE"""),62.9)</f>
        <v>62.9</v>
      </c>
      <c r="F110" s="1">
        <f>IFERROR(__xludf.DUMMYFUNCTION("""COMPUTED_VALUE"""),695462.0)</f>
        <v>695462</v>
      </c>
    </row>
    <row r="111">
      <c r="A111" s="2">
        <f>IFERROR(__xludf.DUMMYFUNCTION("""COMPUTED_VALUE"""),43991.72916666667)</f>
        <v>43991.72917</v>
      </c>
      <c r="B111" s="1">
        <f>IFERROR(__xludf.DUMMYFUNCTION("""COMPUTED_VALUE"""),63.08)</f>
        <v>63.08</v>
      </c>
      <c r="C111" s="1">
        <f>IFERROR(__xludf.DUMMYFUNCTION("""COMPUTED_VALUE"""),64.84)</f>
        <v>64.84</v>
      </c>
      <c r="D111" s="1">
        <f>IFERROR(__xludf.DUMMYFUNCTION("""COMPUTED_VALUE"""),62.54)</f>
        <v>62.54</v>
      </c>
      <c r="E111" s="1">
        <f>IFERROR(__xludf.DUMMYFUNCTION("""COMPUTED_VALUE"""),64.84)</f>
        <v>64.84</v>
      </c>
      <c r="F111" s="1">
        <f>IFERROR(__xludf.DUMMYFUNCTION("""COMPUTED_VALUE"""),558513.0)</f>
        <v>558513</v>
      </c>
    </row>
    <row r="112">
      <c r="A112" s="2">
        <f>IFERROR(__xludf.DUMMYFUNCTION("""COMPUTED_VALUE"""),43992.72916666667)</f>
        <v>43992.72917</v>
      </c>
      <c r="B112" s="1">
        <f>IFERROR(__xludf.DUMMYFUNCTION("""COMPUTED_VALUE"""),64.78)</f>
        <v>64.78</v>
      </c>
      <c r="C112" s="1">
        <f>IFERROR(__xludf.DUMMYFUNCTION("""COMPUTED_VALUE"""),66.02)</f>
        <v>66.02</v>
      </c>
      <c r="D112" s="1">
        <f>IFERROR(__xludf.DUMMYFUNCTION("""COMPUTED_VALUE"""),64.0)</f>
        <v>64</v>
      </c>
      <c r="E112" s="1">
        <f>IFERROR(__xludf.DUMMYFUNCTION("""COMPUTED_VALUE"""),64.08)</f>
        <v>64.08</v>
      </c>
      <c r="F112" s="1">
        <f>IFERROR(__xludf.DUMMYFUNCTION("""COMPUTED_VALUE"""),623986.0)</f>
        <v>623986</v>
      </c>
    </row>
    <row r="113">
      <c r="A113" s="2">
        <f>IFERROR(__xludf.DUMMYFUNCTION("""COMPUTED_VALUE"""),43993.72916666667)</f>
        <v>43993.72917</v>
      </c>
      <c r="B113" s="1">
        <f>IFERROR(__xludf.DUMMYFUNCTION("""COMPUTED_VALUE"""),62.76)</f>
        <v>62.76</v>
      </c>
      <c r="C113" s="1">
        <f>IFERROR(__xludf.DUMMYFUNCTION("""COMPUTED_VALUE"""),63.64)</f>
        <v>63.64</v>
      </c>
      <c r="D113" s="1">
        <f>IFERROR(__xludf.DUMMYFUNCTION("""COMPUTED_VALUE"""),61.9)</f>
        <v>61.9</v>
      </c>
      <c r="E113" s="1">
        <f>IFERROR(__xludf.DUMMYFUNCTION("""COMPUTED_VALUE"""),63.02)</f>
        <v>63.02</v>
      </c>
      <c r="F113" s="1">
        <f>IFERROR(__xludf.DUMMYFUNCTION("""COMPUTED_VALUE"""),575702.0)</f>
        <v>575702</v>
      </c>
    </row>
    <row r="114">
      <c r="A114" s="2">
        <f>IFERROR(__xludf.DUMMYFUNCTION("""COMPUTED_VALUE"""),43994.72916666667)</f>
        <v>43994.72917</v>
      </c>
      <c r="B114" s="1">
        <f>IFERROR(__xludf.DUMMYFUNCTION("""COMPUTED_VALUE"""),62.08)</f>
        <v>62.08</v>
      </c>
      <c r="C114" s="1">
        <f>IFERROR(__xludf.DUMMYFUNCTION("""COMPUTED_VALUE"""),63.0)</f>
        <v>63</v>
      </c>
      <c r="D114" s="1">
        <f>IFERROR(__xludf.DUMMYFUNCTION("""COMPUTED_VALUE"""),61.22)</f>
        <v>61.22</v>
      </c>
      <c r="E114" s="1">
        <f>IFERROR(__xludf.DUMMYFUNCTION("""COMPUTED_VALUE"""),61.8)</f>
        <v>61.8</v>
      </c>
      <c r="F114" s="1">
        <f>IFERROR(__xludf.DUMMYFUNCTION("""COMPUTED_VALUE"""),536805.0)</f>
        <v>536805</v>
      </c>
    </row>
    <row r="115">
      <c r="A115" s="2">
        <f>IFERROR(__xludf.DUMMYFUNCTION("""COMPUTED_VALUE"""),43997.72916666667)</f>
        <v>43997.72917</v>
      </c>
      <c r="B115" s="1">
        <f>IFERROR(__xludf.DUMMYFUNCTION("""COMPUTED_VALUE"""),60.0)</f>
        <v>60</v>
      </c>
      <c r="C115" s="1">
        <f>IFERROR(__xludf.DUMMYFUNCTION("""COMPUTED_VALUE"""),61.3)</f>
        <v>61.3</v>
      </c>
      <c r="D115" s="1">
        <f>IFERROR(__xludf.DUMMYFUNCTION("""COMPUTED_VALUE"""),58.94)</f>
        <v>58.94</v>
      </c>
      <c r="E115" s="1">
        <f>IFERROR(__xludf.DUMMYFUNCTION("""COMPUTED_VALUE"""),61.3)</f>
        <v>61.3</v>
      </c>
      <c r="F115" s="1">
        <f>IFERROR(__xludf.DUMMYFUNCTION("""COMPUTED_VALUE"""),500540.0)</f>
        <v>500540</v>
      </c>
    </row>
    <row r="116">
      <c r="A116" s="2">
        <f>IFERROR(__xludf.DUMMYFUNCTION("""COMPUTED_VALUE"""),43998.72916666667)</f>
        <v>43998.72917</v>
      </c>
      <c r="B116" s="1">
        <f>IFERROR(__xludf.DUMMYFUNCTION("""COMPUTED_VALUE"""),59.0)</f>
        <v>59</v>
      </c>
      <c r="C116" s="1">
        <f>IFERROR(__xludf.DUMMYFUNCTION("""COMPUTED_VALUE"""),59.5)</f>
        <v>59.5</v>
      </c>
      <c r="D116" s="1">
        <f>IFERROR(__xludf.DUMMYFUNCTION("""COMPUTED_VALUE"""),57.84)</f>
        <v>57.84</v>
      </c>
      <c r="E116" s="1">
        <f>IFERROR(__xludf.DUMMYFUNCTION("""COMPUTED_VALUE"""),58.74)</f>
        <v>58.74</v>
      </c>
      <c r="F116" s="1">
        <f>IFERROR(__xludf.DUMMYFUNCTION("""COMPUTED_VALUE"""),2115865.0)</f>
        <v>2115865</v>
      </c>
    </row>
    <row r="117">
      <c r="A117" s="2">
        <f>IFERROR(__xludf.DUMMYFUNCTION("""COMPUTED_VALUE"""),43999.72916666667)</f>
        <v>43999.72917</v>
      </c>
      <c r="B117" s="1">
        <f>IFERROR(__xludf.DUMMYFUNCTION("""COMPUTED_VALUE"""),59.1)</f>
        <v>59.1</v>
      </c>
      <c r="C117" s="1">
        <f>IFERROR(__xludf.DUMMYFUNCTION("""COMPUTED_VALUE"""),60.44)</f>
        <v>60.44</v>
      </c>
      <c r="D117" s="1">
        <f>IFERROR(__xludf.DUMMYFUNCTION("""COMPUTED_VALUE"""),58.44)</f>
        <v>58.44</v>
      </c>
      <c r="E117" s="1">
        <f>IFERROR(__xludf.DUMMYFUNCTION("""COMPUTED_VALUE"""),60.2)</f>
        <v>60.2</v>
      </c>
      <c r="F117" s="1">
        <f>IFERROR(__xludf.DUMMYFUNCTION("""COMPUTED_VALUE"""),918850.0)</f>
        <v>918850</v>
      </c>
    </row>
    <row r="118">
      <c r="A118" s="2">
        <f>IFERROR(__xludf.DUMMYFUNCTION("""COMPUTED_VALUE"""),44000.72916666667)</f>
        <v>44000.72917</v>
      </c>
      <c r="B118" s="1">
        <f>IFERROR(__xludf.DUMMYFUNCTION("""COMPUTED_VALUE"""),63.4)</f>
        <v>63.4</v>
      </c>
      <c r="C118" s="1">
        <f>IFERROR(__xludf.DUMMYFUNCTION("""COMPUTED_VALUE"""),64.84)</f>
        <v>64.84</v>
      </c>
      <c r="D118" s="1">
        <f>IFERROR(__xludf.DUMMYFUNCTION("""COMPUTED_VALUE"""),62.42)</f>
        <v>62.42</v>
      </c>
      <c r="E118" s="1">
        <f>IFERROR(__xludf.DUMMYFUNCTION("""COMPUTED_VALUE"""),64.5)</f>
        <v>64.5</v>
      </c>
      <c r="F118" s="1">
        <f>IFERROR(__xludf.DUMMYFUNCTION("""COMPUTED_VALUE"""),1131088.0)</f>
        <v>1131088</v>
      </c>
    </row>
    <row r="119">
      <c r="A119" s="2">
        <f>IFERROR(__xludf.DUMMYFUNCTION("""COMPUTED_VALUE"""),44001.72916666667)</f>
        <v>44001.72917</v>
      </c>
      <c r="B119" s="1">
        <f>IFERROR(__xludf.DUMMYFUNCTION("""COMPUTED_VALUE"""),65.12)</f>
        <v>65.12</v>
      </c>
      <c r="C119" s="1">
        <f>IFERROR(__xludf.DUMMYFUNCTION("""COMPUTED_VALUE"""),65.2)</f>
        <v>65.2</v>
      </c>
      <c r="D119" s="1">
        <f>IFERROR(__xludf.DUMMYFUNCTION("""COMPUTED_VALUE"""),63.78)</f>
        <v>63.78</v>
      </c>
      <c r="E119" s="1">
        <f>IFERROR(__xludf.DUMMYFUNCTION("""COMPUTED_VALUE"""),64.38)</f>
        <v>64.38</v>
      </c>
      <c r="F119" s="1">
        <f>IFERROR(__xludf.DUMMYFUNCTION("""COMPUTED_VALUE"""),1184871.0)</f>
        <v>1184871</v>
      </c>
    </row>
    <row r="120">
      <c r="A120" s="2">
        <f>IFERROR(__xludf.DUMMYFUNCTION("""COMPUTED_VALUE"""),44004.72916666667)</f>
        <v>44004.72917</v>
      </c>
      <c r="B120" s="1">
        <f>IFERROR(__xludf.DUMMYFUNCTION("""COMPUTED_VALUE"""),63.76)</f>
        <v>63.76</v>
      </c>
      <c r="C120" s="1">
        <f>IFERROR(__xludf.DUMMYFUNCTION("""COMPUTED_VALUE"""),64.64)</f>
        <v>64.64</v>
      </c>
      <c r="D120" s="1">
        <f>IFERROR(__xludf.DUMMYFUNCTION("""COMPUTED_VALUE"""),62.04)</f>
        <v>62.04</v>
      </c>
      <c r="E120" s="1">
        <f>IFERROR(__xludf.DUMMYFUNCTION("""COMPUTED_VALUE"""),62.04)</f>
        <v>62.04</v>
      </c>
      <c r="F120" s="1">
        <f>IFERROR(__xludf.DUMMYFUNCTION("""COMPUTED_VALUE"""),487217.0)</f>
        <v>487217</v>
      </c>
    </row>
    <row r="121">
      <c r="A121" s="2">
        <f>IFERROR(__xludf.DUMMYFUNCTION("""COMPUTED_VALUE"""),44005.72916666667)</f>
        <v>44005.72917</v>
      </c>
      <c r="B121" s="1">
        <f>IFERROR(__xludf.DUMMYFUNCTION("""COMPUTED_VALUE"""),62.96)</f>
        <v>62.96</v>
      </c>
      <c r="C121" s="1">
        <f>IFERROR(__xludf.DUMMYFUNCTION("""COMPUTED_VALUE"""),63.52)</f>
        <v>63.52</v>
      </c>
      <c r="D121" s="1">
        <f>IFERROR(__xludf.DUMMYFUNCTION("""COMPUTED_VALUE"""),62.7)</f>
        <v>62.7</v>
      </c>
      <c r="E121" s="1">
        <f>IFERROR(__xludf.DUMMYFUNCTION("""COMPUTED_VALUE"""),63.26)</f>
        <v>63.26</v>
      </c>
      <c r="F121" s="1">
        <f>IFERROR(__xludf.DUMMYFUNCTION("""COMPUTED_VALUE"""),457227.0)</f>
        <v>457227</v>
      </c>
    </row>
    <row r="122">
      <c r="A122" s="2">
        <f>IFERROR(__xludf.DUMMYFUNCTION("""COMPUTED_VALUE"""),44006.72916666667)</f>
        <v>44006.72917</v>
      </c>
      <c r="B122" s="1">
        <f>IFERROR(__xludf.DUMMYFUNCTION("""COMPUTED_VALUE"""),62.98)</f>
        <v>62.98</v>
      </c>
      <c r="C122" s="1">
        <f>IFERROR(__xludf.DUMMYFUNCTION("""COMPUTED_VALUE"""),64.1)</f>
        <v>64.1</v>
      </c>
      <c r="D122" s="1">
        <f>IFERROR(__xludf.DUMMYFUNCTION("""COMPUTED_VALUE"""),62.92)</f>
        <v>62.92</v>
      </c>
      <c r="E122" s="1">
        <f>IFERROR(__xludf.DUMMYFUNCTION("""COMPUTED_VALUE"""),62.98)</f>
        <v>62.98</v>
      </c>
      <c r="F122" s="1">
        <f>IFERROR(__xludf.DUMMYFUNCTION("""COMPUTED_VALUE"""),321898.0)</f>
        <v>321898</v>
      </c>
    </row>
    <row r="123">
      <c r="A123" s="2">
        <f>IFERROR(__xludf.DUMMYFUNCTION("""COMPUTED_VALUE"""),44007.72916666667)</f>
        <v>44007.72917</v>
      </c>
      <c r="B123" s="1">
        <f>IFERROR(__xludf.DUMMYFUNCTION("""COMPUTED_VALUE"""),63.02)</f>
        <v>63.02</v>
      </c>
      <c r="C123" s="1">
        <f>IFERROR(__xludf.DUMMYFUNCTION("""COMPUTED_VALUE"""),63.68)</f>
        <v>63.68</v>
      </c>
      <c r="D123" s="1">
        <f>IFERROR(__xludf.DUMMYFUNCTION("""COMPUTED_VALUE"""),62.08)</f>
        <v>62.08</v>
      </c>
      <c r="E123" s="1">
        <f>IFERROR(__xludf.DUMMYFUNCTION("""COMPUTED_VALUE"""),62.88)</f>
        <v>62.88</v>
      </c>
      <c r="F123" s="1">
        <f>IFERROR(__xludf.DUMMYFUNCTION("""COMPUTED_VALUE"""),345241.0)</f>
        <v>345241</v>
      </c>
    </row>
    <row r="124">
      <c r="A124" s="2">
        <f>IFERROR(__xludf.DUMMYFUNCTION("""COMPUTED_VALUE"""),44008.72916666667)</f>
        <v>44008.72917</v>
      </c>
      <c r="B124" s="1">
        <f>IFERROR(__xludf.DUMMYFUNCTION("""COMPUTED_VALUE"""),63.36)</f>
        <v>63.36</v>
      </c>
      <c r="C124" s="1">
        <f>IFERROR(__xludf.DUMMYFUNCTION("""COMPUTED_VALUE"""),64.42)</f>
        <v>64.42</v>
      </c>
      <c r="D124" s="1">
        <f>IFERROR(__xludf.DUMMYFUNCTION("""COMPUTED_VALUE"""),63.08)</f>
        <v>63.08</v>
      </c>
      <c r="E124" s="1">
        <f>IFERROR(__xludf.DUMMYFUNCTION("""COMPUTED_VALUE"""),63.22)</f>
        <v>63.22</v>
      </c>
      <c r="F124" s="1">
        <f>IFERROR(__xludf.DUMMYFUNCTION("""COMPUTED_VALUE"""),257196.0)</f>
        <v>257196</v>
      </c>
    </row>
    <row r="125">
      <c r="A125" s="2">
        <f>IFERROR(__xludf.DUMMYFUNCTION("""COMPUTED_VALUE"""),44011.72916666667)</f>
        <v>44011.72917</v>
      </c>
      <c r="B125" s="1">
        <f>IFERROR(__xludf.DUMMYFUNCTION("""COMPUTED_VALUE"""),63.06)</f>
        <v>63.06</v>
      </c>
      <c r="C125" s="1">
        <f>IFERROR(__xludf.DUMMYFUNCTION("""COMPUTED_VALUE"""),63.98)</f>
        <v>63.98</v>
      </c>
      <c r="D125" s="1">
        <f>IFERROR(__xludf.DUMMYFUNCTION("""COMPUTED_VALUE"""),61.86)</f>
        <v>61.86</v>
      </c>
      <c r="E125" s="1">
        <f>IFERROR(__xludf.DUMMYFUNCTION("""COMPUTED_VALUE"""),62.66)</f>
        <v>62.66</v>
      </c>
      <c r="F125" s="1">
        <f>IFERROR(__xludf.DUMMYFUNCTION("""COMPUTED_VALUE"""),429738.0)</f>
        <v>429738</v>
      </c>
    </row>
    <row r="126">
      <c r="A126" s="2">
        <f>IFERROR(__xludf.DUMMYFUNCTION("""COMPUTED_VALUE"""),44012.72916666667)</f>
        <v>44012.72917</v>
      </c>
      <c r="B126" s="1">
        <f>IFERROR(__xludf.DUMMYFUNCTION("""COMPUTED_VALUE"""),63.0)</f>
        <v>63</v>
      </c>
      <c r="C126" s="1">
        <f>IFERROR(__xludf.DUMMYFUNCTION("""COMPUTED_VALUE"""),64.22)</f>
        <v>64.22</v>
      </c>
      <c r="D126" s="1">
        <f>IFERROR(__xludf.DUMMYFUNCTION("""COMPUTED_VALUE"""),62.76)</f>
        <v>62.76</v>
      </c>
      <c r="E126" s="1">
        <f>IFERROR(__xludf.DUMMYFUNCTION("""COMPUTED_VALUE"""),62.78)</f>
        <v>62.78</v>
      </c>
      <c r="F126" s="1">
        <f>IFERROR(__xludf.DUMMYFUNCTION("""COMPUTED_VALUE"""),371140.0)</f>
        <v>371140</v>
      </c>
    </row>
    <row r="127">
      <c r="A127" s="2">
        <f>IFERROR(__xludf.DUMMYFUNCTION("""COMPUTED_VALUE"""),44013.72916666667)</f>
        <v>44013.72917</v>
      </c>
      <c r="B127" s="1">
        <f>IFERROR(__xludf.DUMMYFUNCTION("""COMPUTED_VALUE"""),63.34)</f>
        <v>63.34</v>
      </c>
      <c r="C127" s="1">
        <f>IFERROR(__xludf.DUMMYFUNCTION("""COMPUTED_VALUE"""),63.36)</f>
        <v>63.36</v>
      </c>
      <c r="D127" s="1">
        <f>IFERROR(__xludf.DUMMYFUNCTION("""COMPUTED_VALUE"""),62.1)</f>
        <v>62.1</v>
      </c>
      <c r="E127" s="1">
        <f>IFERROR(__xludf.DUMMYFUNCTION("""COMPUTED_VALUE"""),63.08)</f>
        <v>63.08</v>
      </c>
      <c r="F127" s="1">
        <f>IFERROR(__xludf.DUMMYFUNCTION("""COMPUTED_VALUE"""),344073.0)</f>
        <v>344073</v>
      </c>
    </row>
    <row r="128">
      <c r="A128" s="2">
        <f>IFERROR(__xludf.DUMMYFUNCTION("""COMPUTED_VALUE"""),44014.72916666667)</f>
        <v>44014.72917</v>
      </c>
      <c r="B128" s="1">
        <f>IFERROR(__xludf.DUMMYFUNCTION("""COMPUTED_VALUE"""),64.3)</f>
        <v>64.3</v>
      </c>
      <c r="C128" s="1">
        <f>IFERROR(__xludf.DUMMYFUNCTION("""COMPUTED_VALUE"""),66.1)</f>
        <v>66.1</v>
      </c>
      <c r="D128" s="1">
        <f>IFERROR(__xludf.DUMMYFUNCTION("""COMPUTED_VALUE"""),63.68)</f>
        <v>63.68</v>
      </c>
      <c r="E128" s="1">
        <f>IFERROR(__xludf.DUMMYFUNCTION("""COMPUTED_VALUE"""),65.9)</f>
        <v>65.9</v>
      </c>
      <c r="F128" s="1">
        <f>IFERROR(__xludf.DUMMYFUNCTION("""COMPUTED_VALUE"""),693333.0)</f>
        <v>693333</v>
      </c>
    </row>
    <row r="129">
      <c r="A129" s="2">
        <f>IFERROR(__xludf.DUMMYFUNCTION("""COMPUTED_VALUE"""),44015.72916666667)</f>
        <v>44015.72917</v>
      </c>
      <c r="B129" s="1">
        <f>IFERROR(__xludf.DUMMYFUNCTION("""COMPUTED_VALUE"""),66.2)</f>
        <v>66.2</v>
      </c>
      <c r="C129" s="1">
        <f>IFERROR(__xludf.DUMMYFUNCTION("""COMPUTED_VALUE"""),66.9)</f>
        <v>66.9</v>
      </c>
      <c r="D129" s="1">
        <f>IFERROR(__xludf.DUMMYFUNCTION("""COMPUTED_VALUE"""),64.58)</f>
        <v>64.58</v>
      </c>
      <c r="E129" s="1">
        <f>IFERROR(__xludf.DUMMYFUNCTION("""COMPUTED_VALUE"""),64.58)</f>
        <v>64.58</v>
      </c>
      <c r="F129" s="1">
        <f>IFERROR(__xludf.DUMMYFUNCTION("""COMPUTED_VALUE"""),279942.0)</f>
        <v>279942</v>
      </c>
    </row>
    <row r="130">
      <c r="A130" s="2">
        <f>IFERROR(__xludf.DUMMYFUNCTION("""COMPUTED_VALUE"""),44018.72916666667)</f>
        <v>44018.72917</v>
      </c>
      <c r="B130" s="1">
        <f>IFERROR(__xludf.DUMMYFUNCTION("""COMPUTED_VALUE"""),66.06)</f>
        <v>66.06</v>
      </c>
      <c r="C130" s="1">
        <f>IFERROR(__xludf.DUMMYFUNCTION("""COMPUTED_VALUE"""),66.72)</f>
        <v>66.72</v>
      </c>
      <c r="D130" s="1">
        <f>IFERROR(__xludf.DUMMYFUNCTION("""COMPUTED_VALUE"""),65.16)</f>
        <v>65.16</v>
      </c>
      <c r="E130" s="1">
        <f>IFERROR(__xludf.DUMMYFUNCTION("""COMPUTED_VALUE"""),66.66)</f>
        <v>66.66</v>
      </c>
      <c r="F130" s="1">
        <f>IFERROR(__xludf.DUMMYFUNCTION("""COMPUTED_VALUE"""),307544.0)</f>
        <v>307544</v>
      </c>
    </row>
    <row r="131">
      <c r="A131" s="2">
        <f>IFERROR(__xludf.DUMMYFUNCTION("""COMPUTED_VALUE"""),44019.72916666667)</f>
        <v>44019.72917</v>
      </c>
      <c r="B131" s="1">
        <f>IFERROR(__xludf.DUMMYFUNCTION("""COMPUTED_VALUE"""),66.34)</f>
        <v>66.34</v>
      </c>
      <c r="C131" s="1">
        <f>IFERROR(__xludf.DUMMYFUNCTION("""COMPUTED_VALUE"""),66.7)</f>
        <v>66.7</v>
      </c>
      <c r="D131" s="1">
        <f>IFERROR(__xludf.DUMMYFUNCTION("""COMPUTED_VALUE"""),65.06)</f>
        <v>65.06</v>
      </c>
      <c r="E131" s="1">
        <f>IFERROR(__xludf.DUMMYFUNCTION("""COMPUTED_VALUE"""),65.28)</f>
        <v>65.28</v>
      </c>
      <c r="F131" s="1">
        <f>IFERROR(__xludf.DUMMYFUNCTION("""COMPUTED_VALUE"""),295465.0)</f>
        <v>295465</v>
      </c>
    </row>
    <row r="132">
      <c r="A132" s="2">
        <f>IFERROR(__xludf.DUMMYFUNCTION("""COMPUTED_VALUE"""),44020.72916666667)</f>
        <v>44020.72917</v>
      </c>
      <c r="B132" s="1">
        <f>IFERROR(__xludf.DUMMYFUNCTION("""COMPUTED_VALUE"""),65.68)</f>
        <v>65.68</v>
      </c>
      <c r="C132" s="1">
        <f>IFERROR(__xludf.DUMMYFUNCTION("""COMPUTED_VALUE"""),66.76)</f>
        <v>66.76</v>
      </c>
      <c r="D132" s="1">
        <f>IFERROR(__xludf.DUMMYFUNCTION("""COMPUTED_VALUE"""),65.14)</f>
        <v>65.14</v>
      </c>
      <c r="E132" s="1">
        <f>IFERROR(__xludf.DUMMYFUNCTION("""COMPUTED_VALUE"""),66.28)</f>
        <v>66.28</v>
      </c>
      <c r="F132" s="1">
        <f>IFERROR(__xludf.DUMMYFUNCTION("""COMPUTED_VALUE"""),394007.0)</f>
        <v>394007</v>
      </c>
    </row>
    <row r="133">
      <c r="A133" s="2">
        <f>IFERROR(__xludf.DUMMYFUNCTION("""COMPUTED_VALUE"""),44021.72916666667)</f>
        <v>44021.72917</v>
      </c>
      <c r="B133" s="1">
        <f>IFERROR(__xludf.DUMMYFUNCTION("""COMPUTED_VALUE"""),66.9)</f>
        <v>66.9</v>
      </c>
      <c r="C133" s="1">
        <f>IFERROR(__xludf.DUMMYFUNCTION("""COMPUTED_VALUE"""),68.82)</f>
        <v>68.82</v>
      </c>
      <c r="D133" s="1">
        <f>IFERROR(__xludf.DUMMYFUNCTION("""COMPUTED_VALUE"""),65.74)</f>
        <v>65.74</v>
      </c>
      <c r="E133" s="1">
        <f>IFERROR(__xludf.DUMMYFUNCTION("""COMPUTED_VALUE"""),65.9)</f>
        <v>65.9</v>
      </c>
      <c r="F133" s="1">
        <f>IFERROR(__xludf.DUMMYFUNCTION("""COMPUTED_VALUE"""),578383.0)</f>
        <v>578383</v>
      </c>
    </row>
    <row r="134">
      <c r="A134" s="2">
        <f>IFERROR(__xludf.DUMMYFUNCTION("""COMPUTED_VALUE"""),44022.72916666667)</f>
        <v>44022.72917</v>
      </c>
      <c r="B134" s="1">
        <f>IFERROR(__xludf.DUMMYFUNCTION("""COMPUTED_VALUE"""),65.56)</f>
        <v>65.56</v>
      </c>
      <c r="C134" s="1">
        <f>IFERROR(__xludf.DUMMYFUNCTION("""COMPUTED_VALUE"""),65.9)</f>
        <v>65.9</v>
      </c>
      <c r="D134" s="1">
        <f>IFERROR(__xludf.DUMMYFUNCTION("""COMPUTED_VALUE"""),64.62)</f>
        <v>64.62</v>
      </c>
      <c r="E134" s="1">
        <f>IFERROR(__xludf.DUMMYFUNCTION("""COMPUTED_VALUE"""),65.16)</f>
        <v>65.16</v>
      </c>
      <c r="F134" s="1">
        <f>IFERROR(__xludf.DUMMYFUNCTION("""COMPUTED_VALUE"""),369424.0)</f>
        <v>369424</v>
      </c>
    </row>
    <row r="135">
      <c r="A135" s="2">
        <f>IFERROR(__xludf.DUMMYFUNCTION("""COMPUTED_VALUE"""),44025.72916666667)</f>
        <v>44025.72917</v>
      </c>
      <c r="B135" s="1">
        <f>IFERROR(__xludf.DUMMYFUNCTION("""COMPUTED_VALUE"""),67.86)</f>
        <v>67.86</v>
      </c>
      <c r="C135" s="1">
        <f>IFERROR(__xludf.DUMMYFUNCTION("""COMPUTED_VALUE"""),68.38)</f>
        <v>68.38</v>
      </c>
      <c r="D135" s="1">
        <f>IFERROR(__xludf.DUMMYFUNCTION("""COMPUTED_VALUE"""),65.2)</f>
        <v>65.2</v>
      </c>
      <c r="E135" s="1">
        <f>IFERROR(__xludf.DUMMYFUNCTION("""COMPUTED_VALUE"""),66.58)</f>
        <v>66.58</v>
      </c>
      <c r="F135" s="1">
        <f>IFERROR(__xludf.DUMMYFUNCTION("""COMPUTED_VALUE"""),486130.0)</f>
        <v>486130</v>
      </c>
    </row>
    <row r="136">
      <c r="A136" s="2">
        <f>IFERROR(__xludf.DUMMYFUNCTION("""COMPUTED_VALUE"""),44026.72916666667)</f>
        <v>44026.72917</v>
      </c>
      <c r="B136" s="1">
        <f>IFERROR(__xludf.DUMMYFUNCTION("""COMPUTED_VALUE"""),65.86)</f>
        <v>65.86</v>
      </c>
      <c r="C136" s="1">
        <f>IFERROR(__xludf.DUMMYFUNCTION("""COMPUTED_VALUE"""),66.36)</f>
        <v>66.36</v>
      </c>
      <c r="D136" s="1">
        <f>IFERROR(__xludf.DUMMYFUNCTION("""COMPUTED_VALUE"""),64.12)</f>
        <v>64.12</v>
      </c>
      <c r="E136" s="1">
        <f>IFERROR(__xludf.DUMMYFUNCTION("""COMPUTED_VALUE"""),66.0)</f>
        <v>66</v>
      </c>
      <c r="F136" s="1">
        <f>IFERROR(__xludf.DUMMYFUNCTION("""COMPUTED_VALUE"""),411924.0)</f>
        <v>411924</v>
      </c>
    </row>
    <row r="137">
      <c r="A137" s="2">
        <f>IFERROR(__xludf.DUMMYFUNCTION("""COMPUTED_VALUE"""),44027.72916666667)</f>
        <v>44027.72917</v>
      </c>
      <c r="B137" s="1">
        <f>IFERROR(__xludf.DUMMYFUNCTION("""COMPUTED_VALUE"""),67.0)</f>
        <v>67</v>
      </c>
      <c r="C137" s="1">
        <f>IFERROR(__xludf.DUMMYFUNCTION("""COMPUTED_VALUE"""),67.18)</f>
        <v>67.18</v>
      </c>
      <c r="D137" s="1">
        <f>IFERROR(__xludf.DUMMYFUNCTION("""COMPUTED_VALUE"""),64.54)</f>
        <v>64.54</v>
      </c>
      <c r="E137" s="1">
        <f>IFERROR(__xludf.DUMMYFUNCTION("""COMPUTED_VALUE"""),64.68)</f>
        <v>64.68</v>
      </c>
      <c r="F137" s="1">
        <f>IFERROR(__xludf.DUMMYFUNCTION("""COMPUTED_VALUE"""),683957.0)</f>
        <v>683957</v>
      </c>
    </row>
    <row r="138">
      <c r="A138" s="2">
        <f>IFERROR(__xludf.DUMMYFUNCTION("""COMPUTED_VALUE"""),44028.72916666667)</f>
        <v>44028.72917</v>
      </c>
      <c r="B138" s="1">
        <f>IFERROR(__xludf.DUMMYFUNCTION("""COMPUTED_VALUE"""),67.26)</f>
        <v>67.26</v>
      </c>
      <c r="C138" s="1">
        <f>IFERROR(__xludf.DUMMYFUNCTION("""COMPUTED_VALUE"""),68.76)</f>
        <v>68.76</v>
      </c>
      <c r="D138" s="1">
        <f>IFERROR(__xludf.DUMMYFUNCTION("""COMPUTED_VALUE"""),65.5)</f>
        <v>65.5</v>
      </c>
      <c r="E138" s="1">
        <f>IFERROR(__xludf.DUMMYFUNCTION("""COMPUTED_VALUE"""),66.06)</f>
        <v>66.06</v>
      </c>
      <c r="F138" s="1">
        <f>IFERROR(__xludf.DUMMYFUNCTION("""COMPUTED_VALUE"""),1114228.0)</f>
        <v>1114228</v>
      </c>
    </row>
    <row r="139">
      <c r="A139" s="2">
        <f>IFERROR(__xludf.DUMMYFUNCTION("""COMPUTED_VALUE"""),44029.72916666667)</f>
        <v>44029.72917</v>
      </c>
      <c r="B139" s="1">
        <f>IFERROR(__xludf.DUMMYFUNCTION("""COMPUTED_VALUE"""),66.4)</f>
        <v>66.4</v>
      </c>
      <c r="C139" s="1">
        <f>IFERROR(__xludf.DUMMYFUNCTION("""COMPUTED_VALUE"""),66.72)</f>
        <v>66.72</v>
      </c>
      <c r="D139" s="1">
        <f>IFERROR(__xludf.DUMMYFUNCTION("""COMPUTED_VALUE"""),65.22)</f>
        <v>65.22</v>
      </c>
      <c r="E139" s="1">
        <f>IFERROR(__xludf.DUMMYFUNCTION("""COMPUTED_VALUE"""),65.34)</f>
        <v>65.34</v>
      </c>
      <c r="F139" s="1">
        <f>IFERROR(__xludf.DUMMYFUNCTION("""COMPUTED_VALUE"""),380996.0)</f>
        <v>380996</v>
      </c>
    </row>
    <row r="140">
      <c r="A140" s="2">
        <f>IFERROR(__xludf.DUMMYFUNCTION("""COMPUTED_VALUE"""),44032.72916666667)</f>
        <v>44032.72917</v>
      </c>
      <c r="B140" s="1">
        <f>IFERROR(__xludf.DUMMYFUNCTION("""COMPUTED_VALUE"""),65.26)</f>
        <v>65.26</v>
      </c>
      <c r="C140" s="1">
        <f>IFERROR(__xludf.DUMMYFUNCTION("""COMPUTED_VALUE"""),65.32)</f>
        <v>65.32</v>
      </c>
      <c r="D140" s="1">
        <f>IFERROR(__xludf.DUMMYFUNCTION("""COMPUTED_VALUE"""),63.2)</f>
        <v>63.2</v>
      </c>
      <c r="E140" s="1">
        <f>IFERROR(__xludf.DUMMYFUNCTION("""COMPUTED_VALUE"""),65.12)</f>
        <v>65.12</v>
      </c>
      <c r="F140" s="1">
        <f>IFERROR(__xludf.DUMMYFUNCTION("""COMPUTED_VALUE"""),484518.0)</f>
        <v>484518</v>
      </c>
    </row>
    <row r="141">
      <c r="A141" s="2">
        <f>IFERROR(__xludf.DUMMYFUNCTION("""COMPUTED_VALUE"""),44033.72916666667)</f>
        <v>44033.72917</v>
      </c>
      <c r="B141" s="1">
        <f>IFERROR(__xludf.DUMMYFUNCTION("""COMPUTED_VALUE"""),65.1)</f>
        <v>65.1</v>
      </c>
      <c r="C141" s="1">
        <f>IFERROR(__xludf.DUMMYFUNCTION("""COMPUTED_VALUE"""),66.38)</f>
        <v>66.38</v>
      </c>
      <c r="D141" s="1">
        <f>IFERROR(__xludf.DUMMYFUNCTION("""COMPUTED_VALUE"""),64.76)</f>
        <v>64.76</v>
      </c>
      <c r="E141" s="1">
        <f>IFERROR(__xludf.DUMMYFUNCTION("""COMPUTED_VALUE"""),65.0)</f>
        <v>65</v>
      </c>
      <c r="F141" s="1">
        <f>IFERROR(__xludf.DUMMYFUNCTION("""COMPUTED_VALUE"""),356342.0)</f>
        <v>356342</v>
      </c>
    </row>
    <row r="142">
      <c r="A142" s="2">
        <f>IFERROR(__xludf.DUMMYFUNCTION("""COMPUTED_VALUE"""),44034.72916666667)</f>
        <v>44034.72917</v>
      </c>
      <c r="B142" s="1">
        <f>IFERROR(__xludf.DUMMYFUNCTION("""COMPUTED_VALUE"""),64.5)</f>
        <v>64.5</v>
      </c>
      <c r="C142" s="1">
        <f>IFERROR(__xludf.DUMMYFUNCTION("""COMPUTED_VALUE"""),65.72)</f>
        <v>65.72</v>
      </c>
      <c r="D142" s="1">
        <f>IFERROR(__xludf.DUMMYFUNCTION("""COMPUTED_VALUE"""),64.36)</f>
        <v>64.36</v>
      </c>
      <c r="E142" s="1">
        <f>IFERROR(__xludf.DUMMYFUNCTION("""COMPUTED_VALUE"""),65.06)</f>
        <v>65.06</v>
      </c>
      <c r="F142" s="1">
        <f>IFERROR(__xludf.DUMMYFUNCTION("""COMPUTED_VALUE"""),599188.0)</f>
        <v>599188</v>
      </c>
    </row>
    <row r="143">
      <c r="A143" s="2">
        <f>IFERROR(__xludf.DUMMYFUNCTION("""COMPUTED_VALUE"""),44035.72916666667)</f>
        <v>44035.72917</v>
      </c>
      <c r="B143" s="1">
        <f>IFERROR(__xludf.DUMMYFUNCTION("""COMPUTED_VALUE"""),65.12)</f>
        <v>65.12</v>
      </c>
      <c r="C143" s="1">
        <f>IFERROR(__xludf.DUMMYFUNCTION("""COMPUTED_VALUE"""),65.96)</f>
        <v>65.96</v>
      </c>
      <c r="D143" s="1">
        <f>IFERROR(__xludf.DUMMYFUNCTION("""COMPUTED_VALUE"""),64.74)</f>
        <v>64.74</v>
      </c>
      <c r="E143" s="1">
        <f>IFERROR(__xludf.DUMMYFUNCTION("""COMPUTED_VALUE"""),65.96)</f>
        <v>65.96</v>
      </c>
      <c r="F143" s="1">
        <f>IFERROR(__xludf.DUMMYFUNCTION("""COMPUTED_VALUE"""),347237.0)</f>
        <v>347237</v>
      </c>
    </row>
    <row r="144">
      <c r="A144" s="2">
        <f>IFERROR(__xludf.DUMMYFUNCTION("""COMPUTED_VALUE"""),44036.72916666667)</f>
        <v>44036.72917</v>
      </c>
      <c r="B144" s="1">
        <f>IFERROR(__xludf.DUMMYFUNCTION("""COMPUTED_VALUE"""),64.9)</f>
        <v>64.9</v>
      </c>
      <c r="C144" s="1">
        <f>IFERROR(__xludf.DUMMYFUNCTION("""COMPUTED_VALUE"""),65.38)</f>
        <v>65.38</v>
      </c>
      <c r="D144" s="1">
        <f>IFERROR(__xludf.DUMMYFUNCTION("""COMPUTED_VALUE"""),62.64)</f>
        <v>62.64</v>
      </c>
      <c r="E144" s="1">
        <f>IFERROR(__xludf.DUMMYFUNCTION("""COMPUTED_VALUE"""),63.52)</f>
        <v>63.52</v>
      </c>
      <c r="F144" s="1">
        <f>IFERROR(__xludf.DUMMYFUNCTION("""COMPUTED_VALUE"""),489260.0)</f>
        <v>489260</v>
      </c>
    </row>
    <row r="145">
      <c r="A145" s="2">
        <f>IFERROR(__xludf.DUMMYFUNCTION("""COMPUTED_VALUE"""),44039.72916666667)</f>
        <v>44039.72917</v>
      </c>
      <c r="B145" s="1">
        <f>IFERROR(__xludf.DUMMYFUNCTION("""COMPUTED_VALUE"""),63.36)</f>
        <v>63.36</v>
      </c>
      <c r="C145" s="1">
        <f>IFERROR(__xludf.DUMMYFUNCTION("""COMPUTED_VALUE"""),64.66)</f>
        <v>64.66</v>
      </c>
      <c r="D145" s="1">
        <f>IFERROR(__xludf.DUMMYFUNCTION("""COMPUTED_VALUE"""),62.92)</f>
        <v>62.92</v>
      </c>
      <c r="E145" s="1">
        <f>IFERROR(__xludf.DUMMYFUNCTION("""COMPUTED_VALUE"""),64.16)</f>
        <v>64.16</v>
      </c>
      <c r="F145" s="1">
        <f>IFERROR(__xludf.DUMMYFUNCTION("""COMPUTED_VALUE"""),218480.0)</f>
        <v>218480</v>
      </c>
    </row>
    <row r="146">
      <c r="A146" s="2">
        <f>IFERROR(__xludf.DUMMYFUNCTION("""COMPUTED_VALUE"""),44040.72916666667)</f>
        <v>44040.72917</v>
      </c>
      <c r="B146" s="1">
        <f>IFERROR(__xludf.DUMMYFUNCTION("""COMPUTED_VALUE"""),63.88)</f>
        <v>63.88</v>
      </c>
      <c r="C146" s="1">
        <f>IFERROR(__xludf.DUMMYFUNCTION("""COMPUTED_VALUE"""),65.12)</f>
        <v>65.12</v>
      </c>
      <c r="D146" s="1">
        <f>IFERROR(__xludf.DUMMYFUNCTION("""COMPUTED_VALUE"""),63.68)</f>
        <v>63.68</v>
      </c>
      <c r="E146" s="1">
        <f>IFERROR(__xludf.DUMMYFUNCTION("""COMPUTED_VALUE"""),64.8)</f>
        <v>64.8</v>
      </c>
      <c r="F146" s="1">
        <f>IFERROR(__xludf.DUMMYFUNCTION("""COMPUTED_VALUE"""),274198.0)</f>
        <v>274198</v>
      </c>
    </row>
    <row r="147">
      <c r="A147" s="2">
        <f>IFERROR(__xludf.DUMMYFUNCTION("""COMPUTED_VALUE"""),44041.72916666667)</f>
        <v>44041.72917</v>
      </c>
      <c r="B147" s="1">
        <f>IFERROR(__xludf.DUMMYFUNCTION("""COMPUTED_VALUE"""),65.0)</f>
        <v>65</v>
      </c>
      <c r="C147" s="1">
        <f>IFERROR(__xludf.DUMMYFUNCTION("""COMPUTED_VALUE"""),65.56)</f>
        <v>65.56</v>
      </c>
      <c r="D147" s="1">
        <f>IFERROR(__xludf.DUMMYFUNCTION("""COMPUTED_VALUE"""),64.0)</f>
        <v>64</v>
      </c>
      <c r="E147" s="1">
        <f>IFERROR(__xludf.DUMMYFUNCTION("""COMPUTED_VALUE"""),64.0)</f>
        <v>64</v>
      </c>
      <c r="F147" s="1">
        <f>IFERROR(__xludf.DUMMYFUNCTION("""COMPUTED_VALUE"""),384616.0)</f>
        <v>384616</v>
      </c>
    </row>
    <row r="148">
      <c r="A148" s="2">
        <f>IFERROR(__xludf.DUMMYFUNCTION("""COMPUTED_VALUE"""),44042.72916666667)</f>
        <v>44042.72917</v>
      </c>
      <c r="B148" s="1">
        <f>IFERROR(__xludf.DUMMYFUNCTION("""COMPUTED_VALUE"""),62.72)</f>
        <v>62.72</v>
      </c>
      <c r="C148" s="1">
        <f>IFERROR(__xludf.DUMMYFUNCTION("""COMPUTED_VALUE"""),63.26)</f>
        <v>63.26</v>
      </c>
      <c r="D148" s="1">
        <f>IFERROR(__xludf.DUMMYFUNCTION("""COMPUTED_VALUE"""),60.28)</f>
        <v>60.28</v>
      </c>
      <c r="E148" s="1">
        <f>IFERROR(__xludf.DUMMYFUNCTION("""COMPUTED_VALUE"""),61.44)</f>
        <v>61.44</v>
      </c>
      <c r="F148" s="1">
        <f>IFERROR(__xludf.DUMMYFUNCTION("""COMPUTED_VALUE"""),1016659.0)</f>
        <v>1016659</v>
      </c>
    </row>
    <row r="149">
      <c r="A149" s="2">
        <f>IFERROR(__xludf.DUMMYFUNCTION("""COMPUTED_VALUE"""),44043.72916666667)</f>
        <v>44043.72917</v>
      </c>
      <c r="B149" s="1">
        <f>IFERROR(__xludf.DUMMYFUNCTION("""COMPUTED_VALUE"""),61.7)</f>
        <v>61.7</v>
      </c>
      <c r="C149" s="1">
        <f>IFERROR(__xludf.DUMMYFUNCTION("""COMPUTED_VALUE"""),62.56)</f>
        <v>62.56</v>
      </c>
      <c r="D149" s="1">
        <f>IFERROR(__xludf.DUMMYFUNCTION("""COMPUTED_VALUE"""),61.12)</f>
        <v>61.12</v>
      </c>
      <c r="E149" s="1">
        <f>IFERROR(__xludf.DUMMYFUNCTION("""COMPUTED_VALUE"""),61.24)</f>
        <v>61.24</v>
      </c>
      <c r="F149" s="1">
        <f>IFERROR(__xludf.DUMMYFUNCTION("""COMPUTED_VALUE"""),558462.0)</f>
        <v>558462</v>
      </c>
    </row>
    <row r="150">
      <c r="A150" s="2">
        <f>IFERROR(__xludf.DUMMYFUNCTION("""COMPUTED_VALUE"""),44046.72916666667)</f>
        <v>44046.72917</v>
      </c>
      <c r="B150" s="1">
        <f>IFERROR(__xludf.DUMMYFUNCTION("""COMPUTED_VALUE"""),61.32)</f>
        <v>61.32</v>
      </c>
      <c r="C150" s="1">
        <f>IFERROR(__xludf.DUMMYFUNCTION("""COMPUTED_VALUE"""),64.1)</f>
        <v>64.1</v>
      </c>
      <c r="D150" s="1">
        <f>IFERROR(__xludf.DUMMYFUNCTION("""COMPUTED_VALUE"""),61.32)</f>
        <v>61.32</v>
      </c>
      <c r="E150" s="1">
        <f>IFERROR(__xludf.DUMMYFUNCTION("""COMPUTED_VALUE"""),64.04)</f>
        <v>64.04</v>
      </c>
      <c r="F150" s="1">
        <f>IFERROR(__xludf.DUMMYFUNCTION("""COMPUTED_VALUE"""),418838.0)</f>
        <v>418838</v>
      </c>
    </row>
    <row r="151">
      <c r="A151" s="2">
        <f>IFERROR(__xludf.DUMMYFUNCTION("""COMPUTED_VALUE"""),44047.72916666667)</f>
        <v>44047.72917</v>
      </c>
      <c r="B151" s="1">
        <f>IFERROR(__xludf.DUMMYFUNCTION("""COMPUTED_VALUE"""),64.0)</f>
        <v>64</v>
      </c>
      <c r="C151" s="1">
        <f>IFERROR(__xludf.DUMMYFUNCTION("""COMPUTED_VALUE"""),64.92)</f>
        <v>64.92</v>
      </c>
      <c r="D151" s="1">
        <f>IFERROR(__xludf.DUMMYFUNCTION("""COMPUTED_VALUE"""),62.46)</f>
        <v>62.46</v>
      </c>
      <c r="E151" s="1">
        <f>IFERROR(__xludf.DUMMYFUNCTION("""COMPUTED_VALUE"""),63.42)</f>
        <v>63.42</v>
      </c>
      <c r="F151" s="1">
        <f>IFERROR(__xludf.DUMMYFUNCTION("""COMPUTED_VALUE"""),428326.0)</f>
        <v>428326</v>
      </c>
    </row>
    <row r="152">
      <c r="A152" s="2">
        <f>IFERROR(__xludf.DUMMYFUNCTION("""COMPUTED_VALUE"""),44048.72916666667)</f>
        <v>44048.72917</v>
      </c>
      <c r="B152" s="1">
        <f>IFERROR(__xludf.DUMMYFUNCTION("""COMPUTED_VALUE"""),63.86)</f>
        <v>63.86</v>
      </c>
      <c r="C152" s="1">
        <f>IFERROR(__xludf.DUMMYFUNCTION("""COMPUTED_VALUE"""),64.98)</f>
        <v>64.98</v>
      </c>
      <c r="D152" s="1">
        <f>IFERROR(__xludf.DUMMYFUNCTION("""COMPUTED_VALUE"""),63.34)</f>
        <v>63.34</v>
      </c>
      <c r="E152" s="1">
        <f>IFERROR(__xludf.DUMMYFUNCTION("""COMPUTED_VALUE"""),64.84)</f>
        <v>64.84</v>
      </c>
      <c r="F152" s="1">
        <f>IFERROR(__xludf.DUMMYFUNCTION("""COMPUTED_VALUE"""),492459.0)</f>
        <v>492459</v>
      </c>
    </row>
    <row r="153">
      <c r="A153" s="2">
        <f>IFERROR(__xludf.DUMMYFUNCTION("""COMPUTED_VALUE"""),44049.72916666667)</f>
        <v>44049.72917</v>
      </c>
      <c r="B153" s="1">
        <f>IFERROR(__xludf.DUMMYFUNCTION("""COMPUTED_VALUE"""),64.98)</f>
        <v>64.98</v>
      </c>
      <c r="C153" s="1">
        <f>IFERROR(__xludf.DUMMYFUNCTION("""COMPUTED_VALUE"""),66.3)</f>
        <v>66.3</v>
      </c>
      <c r="D153" s="1">
        <f>IFERROR(__xludf.DUMMYFUNCTION("""COMPUTED_VALUE"""),64.56)</f>
        <v>64.56</v>
      </c>
      <c r="E153" s="1">
        <f>IFERROR(__xludf.DUMMYFUNCTION("""COMPUTED_VALUE"""),65.86)</f>
        <v>65.86</v>
      </c>
      <c r="F153" s="1">
        <f>IFERROR(__xludf.DUMMYFUNCTION("""COMPUTED_VALUE"""),567039.0)</f>
        <v>567039</v>
      </c>
    </row>
    <row r="154">
      <c r="A154" s="2">
        <f>IFERROR(__xludf.DUMMYFUNCTION("""COMPUTED_VALUE"""),44050.72916666667)</f>
        <v>44050.72917</v>
      </c>
      <c r="B154" s="1">
        <f>IFERROR(__xludf.DUMMYFUNCTION("""COMPUTED_VALUE"""),65.7)</f>
        <v>65.7</v>
      </c>
      <c r="C154" s="1">
        <f>IFERROR(__xludf.DUMMYFUNCTION("""COMPUTED_VALUE"""),66.92)</f>
        <v>66.92</v>
      </c>
      <c r="D154" s="1">
        <f>IFERROR(__xludf.DUMMYFUNCTION("""COMPUTED_VALUE"""),65.46)</f>
        <v>65.46</v>
      </c>
      <c r="E154" s="1">
        <f>IFERROR(__xludf.DUMMYFUNCTION("""COMPUTED_VALUE"""),66.76)</f>
        <v>66.76</v>
      </c>
      <c r="F154" s="1">
        <f>IFERROR(__xludf.DUMMYFUNCTION("""COMPUTED_VALUE"""),426840.0)</f>
        <v>426840</v>
      </c>
    </row>
    <row r="155">
      <c r="A155" s="2">
        <f>IFERROR(__xludf.DUMMYFUNCTION("""COMPUTED_VALUE"""),44053.72916666667)</f>
        <v>44053.72917</v>
      </c>
      <c r="B155" s="1">
        <f>IFERROR(__xludf.DUMMYFUNCTION("""COMPUTED_VALUE"""),67.08)</f>
        <v>67.08</v>
      </c>
      <c r="C155" s="1">
        <f>IFERROR(__xludf.DUMMYFUNCTION("""COMPUTED_VALUE"""),67.9)</f>
        <v>67.9</v>
      </c>
      <c r="D155" s="1">
        <f>IFERROR(__xludf.DUMMYFUNCTION("""COMPUTED_VALUE"""),65.68)</f>
        <v>65.68</v>
      </c>
      <c r="E155" s="1">
        <f>IFERROR(__xludf.DUMMYFUNCTION("""COMPUTED_VALUE"""),65.68)</f>
        <v>65.68</v>
      </c>
      <c r="F155" s="1">
        <f>IFERROR(__xludf.DUMMYFUNCTION("""COMPUTED_VALUE"""),571513.0)</f>
        <v>571513</v>
      </c>
    </row>
    <row r="156">
      <c r="A156" s="2">
        <f>IFERROR(__xludf.DUMMYFUNCTION("""COMPUTED_VALUE"""),44054.72916666667)</f>
        <v>44054.72917</v>
      </c>
      <c r="B156" s="1">
        <f>IFERROR(__xludf.DUMMYFUNCTION("""COMPUTED_VALUE"""),66.5)</f>
        <v>66.5</v>
      </c>
      <c r="C156" s="1">
        <f>IFERROR(__xludf.DUMMYFUNCTION("""COMPUTED_VALUE"""),69.34)</f>
        <v>69.34</v>
      </c>
      <c r="D156" s="1">
        <f>IFERROR(__xludf.DUMMYFUNCTION("""COMPUTED_VALUE"""),64.64)</f>
        <v>64.64</v>
      </c>
      <c r="E156" s="1">
        <f>IFERROR(__xludf.DUMMYFUNCTION("""COMPUTED_VALUE"""),66.9)</f>
        <v>66.9</v>
      </c>
      <c r="F156" s="1">
        <f>IFERROR(__xludf.DUMMYFUNCTION("""COMPUTED_VALUE"""),909926.0)</f>
        <v>909926</v>
      </c>
    </row>
    <row r="157">
      <c r="A157" s="2">
        <f>IFERROR(__xludf.DUMMYFUNCTION("""COMPUTED_VALUE"""),44055.72916666667)</f>
        <v>44055.72917</v>
      </c>
      <c r="B157" s="1">
        <f>IFERROR(__xludf.DUMMYFUNCTION("""COMPUTED_VALUE"""),67.0)</f>
        <v>67</v>
      </c>
      <c r="C157" s="1">
        <f>IFERROR(__xludf.DUMMYFUNCTION("""COMPUTED_VALUE"""),67.68)</f>
        <v>67.68</v>
      </c>
      <c r="D157" s="1">
        <f>IFERROR(__xludf.DUMMYFUNCTION("""COMPUTED_VALUE"""),66.66)</f>
        <v>66.66</v>
      </c>
      <c r="E157" s="1">
        <f>IFERROR(__xludf.DUMMYFUNCTION("""COMPUTED_VALUE"""),67.62)</f>
        <v>67.62</v>
      </c>
      <c r="F157" s="1">
        <f>IFERROR(__xludf.DUMMYFUNCTION("""COMPUTED_VALUE"""),469916.0)</f>
        <v>469916</v>
      </c>
    </row>
    <row r="158">
      <c r="A158" s="2">
        <f>IFERROR(__xludf.DUMMYFUNCTION("""COMPUTED_VALUE"""),44056.72916666667)</f>
        <v>44056.72917</v>
      </c>
      <c r="B158" s="1">
        <f>IFERROR(__xludf.DUMMYFUNCTION("""COMPUTED_VALUE"""),67.74)</f>
        <v>67.74</v>
      </c>
      <c r="C158" s="1">
        <f>IFERROR(__xludf.DUMMYFUNCTION("""COMPUTED_VALUE"""),69.26)</f>
        <v>69.26</v>
      </c>
      <c r="D158" s="1">
        <f>IFERROR(__xludf.DUMMYFUNCTION("""COMPUTED_VALUE"""),67.36)</f>
        <v>67.36</v>
      </c>
      <c r="E158" s="1">
        <f>IFERROR(__xludf.DUMMYFUNCTION("""COMPUTED_VALUE"""),67.36)</f>
        <v>67.36</v>
      </c>
      <c r="F158" s="1">
        <f>IFERROR(__xludf.DUMMYFUNCTION("""COMPUTED_VALUE"""),617574.0)</f>
        <v>617574</v>
      </c>
    </row>
    <row r="159">
      <c r="A159" s="2">
        <f>IFERROR(__xludf.DUMMYFUNCTION("""COMPUTED_VALUE"""),44057.72916666667)</f>
        <v>44057.72917</v>
      </c>
      <c r="B159" s="1">
        <f>IFERROR(__xludf.DUMMYFUNCTION("""COMPUTED_VALUE"""),67.62)</f>
        <v>67.62</v>
      </c>
      <c r="C159" s="1">
        <f>IFERROR(__xludf.DUMMYFUNCTION("""COMPUTED_VALUE"""),67.92)</f>
        <v>67.92</v>
      </c>
      <c r="D159" s="1">
        <f>IFERROR(__xludf.DUMMYFUNCTION("""COMPUTED_VALUE"""),65.96)</f>
        <v>65.96</v>
      </c>
      <c r="E159" s="1">
        <f>IFERROR(__xludf.DUMMYFUNCTION("""COMPUTED_VALUE"""),66.24)</f>
        <v>66.24</v>
      </c>
      <c r="F159" s="1">
        <f>IFERROR(__xludf.DUMMYFUNCTION("""COMPUTED_VALUE"""),463063.0)</f>
        <v>463063</v>
      </c>
    </row>
    <row r="160">
      <c r="A160" s="2">
        <f>IFERROR(__xludf.DUMMYFUNCTION("""COMPUTED_VALUE"""),44060.72916666667)</f>
        <v>44060.72917</v>
      </c>
      <c r="B160" s="1">
        <f>IFERROR(__xludf.DUMMYFUNCTION("""COMPUTED_VALUE"""),66.02)</f>
        <v>66.02</v>
      </c>
      <c r="C160" s="1">
        <f>IFERROR(__xludf.DUMMYFUNCTION("""COMPUTED_VALUE"""),67.56)</f>
        <v>67.56</v>
      </c>
      <c r="D160" s="1">
        <f>IFERROR(__xludf.DUMMYFUNCTION("""COMPUTED_VALUE"""),65.78)</f>
        <v>65.78</v>
      </c>
      <c r="E160" s="1">
        <f>IFERROR(__xludf.DUMMYFUNCTION("""COMPUTED_VALUE"""),67.56)</f>
        <v>67.56</v>
      </c>
      <c r="F160" s="1">
        <f>IFERROR(__xludf.DUMMYFUNCTION("""COMPUTED_VALUE"""),528174.0)</f>
        <v>528174</v>
      </c>
    </row>
    <row r="161">
      <c r="A161" s="2">
        <f>IFERROR(__xludf.DUMMYFUNCTION("""COMPUTED_VALUE"""),44061.72916666667)</f>
        <v>44061.72917</v>
      </c>
      <c r="B161" s="1">
        <f>IFERROR(__xludf.DUMMYFUNCTION("""COMPUTED_VALUE"""),67.34)</f>
        <v>67.34</v>
      </c>
      <c r="C161" s="1">
        <f>IFERROR(__xludf.DUMMYFUNCTION("""COMPUTED_VALUE"""),68.32)</f>
        <v>68.32</v>
      </c>
      <c r="D161" s="1">
        <f>IFERROR(__xludf.DUMMYFUNCTION("""COMPUTED_VALUE"""),67.08)</f>
        <v>67.08</v>
      </c>
      <c r="E161" s="1">
        <f>IFERROR(__xludf.DUMMYFUNCTION("""COMPUTED_VALUE"""),67.84)</f>
        <v>67.84</v>
      </c>
      <c r="F161" s="1">
        <f>IFERROR(__xludf.DUMMYFUNCTION("""COMPUTED_VALUE"""),378059.0)</f>
        <v>378059</v>
      </c>
    </row>
    <row r="162">
      <c r="A162" s="2">
        <f>IFERROR(__xludf.DUMMYFUNCTION("""COMPUTED_VALUE"""),44062.72916666667)</f>
        <v>44062.72917</v>
      </c>
      <c r="B162" s="1">
        <f>IFERROR(__xludf.DUMMYFUNCTION("""COMPUTED_VALUE"""),67.96)</f>
        <v>67.96</v>
      </c>
      <c r="C162" s="1">
        <f>IFERROR(__xludf.DUMMYFUNCTION("""COMPUTED_VALUE"""),68.78)</f>
        <v>68.78</v>
      </c>
      <c r="D162" s="1">
        <f>IFERROR(__xludf.DUMMYFUNCTION("""COMPUTED_VALUE"""),67.32)</f>
        <v>67.32</v>
      </c>
      <c r="E162" s="1">
        <f>IFERROR(__xludf.DUMMYFUNCTION("""COMPUTED_VALUE"""),68.66)</f>
        <v>68.66</v>
      </c>
      <c r="F162" s="1">
        <f>IFERROR(__xludf.DUMMYFUNCTION("""COMPUTED_VALUE"""),303803.0)</f>
        <v>303803</v>
      </c>
    </row>
    <row r="163">
      <c r="A163" s="2">
        <f>IFERROR(__xludf.DUMMYFUNCTION("""COMPUTED_VALUE"""),44063.72916666667)</f>
        <v>44063.72917</v>
      </c>
      <c r="B163" s="1">
        <f>IFERROR(__xludf.DUMMYFUNCTION("""COMPUTED_VALUE"""),67.9)</f>
        <v>67.9</v>
      </c>
      <c r="C163" s="1">
        <f>IFERROR(__xludf.DUMMYFUNCTION("""COMPUTED_VALUE"""),68.6)</f>
        <v>68.6</v>
      </c>
      <c r="D163" s="1">
        <f>IFERROR(__xludf.DUMMYFUNCTION("""COMPUTED_VALUE"""),67.84)</f>
        <v>67.84</v>
      </c>
      <c r="E163" s="1">
        <f>IFERROR(__xludf.DUMMYFUNCTION("""COMPUTED_VALUE"""),68.22)</f>
        <v>68.22</v>
      </c>
      <c r="F163" s="1">
        <f>IFERROR(__xludf.DUMMYFUNCTION("""COMPUTED_VALUE"""),288546.0)</f>
        <v>288546</v>
      </c>
    </row>
    <row r="164">
      <c r="A164" s="2">
        <f>IFERROR(__xludf.DUMMYFUNCTION("""COMPUTED_VALUE"""),44064.72916666667)</f>
        <v>44064.72917</v>
      </c>
      <c r="B164" s="1">
        <f>IFERROR(__xludf.DUMMYFUNCTION("""COMPUTED_VALUE"""),68.7)</f>
        <v>68.7</v>
      </c>
      <c r="C164" s="1">
        <f>IFERROR(__xludf.DUMMYFUNCTION("""COMPUTED_VALUE"""),69.6)</f>
        <v>69.6</v>
      </c>
      <c r="D164" s="1">
        <f>IFERROR(__xludf.DUMMYFUNCTION("""COMPUTED_VALUE"""),68.36)</f>
        <v>68.36</v>
      </c>
      <c r="E164" s="1">
        <f>IFERROR(__xludf.DUMMYFUNCTION("""COMPUTED_VALUE"""),69.6)</f>
        <v>69.6</v>
      </c>
      <c r="F164" s="1">
        <f>IFERROR(__xludf.DUMMYFUNCTION("""COMPUTED_VALUE"""),532937.0)</f>
        <v>532937</v>
      </c>
    </row>
    <row r="165">
      <c r="A165" s="2">
        <f>IFERROR(__xludf.DUMMYFUNCTION("""COMPUTED_VALUE"""),44067.72916666667)</f>
        <v>44067.72917</v>
      </c>
      <c r="B165" s="1">
        <f>IFERROR(__xludf.DUMMYFUNCTION("""COMPUTED_VALUE"""),70.0)</f>
        <v>70</v>
      </c>
      <c r="C165" s="1">
        <f>IFERROR(__xludf.DUMMYFUNCTION("""COMPUTED_VALUE"""),71.3)</f>
        <v>71.3</v>
      </c>
      <c r="D165" s="1">
        <f>IFERROR(__xludf.DUMMYFUNCTION("""COMPUTED_VALUE"""),69.8)</f>
        <v>69.8</v>
      </c>
      <c r="E165" s="1">
        <f>IFERROR(__xludf.DUMMYFUNCTION("""COMPUTED_VALUE"""),70.86)</f>
        <v>70.86</v>
      </c>
      <c r="F165" s="1">
        <f>IFERROR(__xludf.DUMMYFUNCTION("""COMPUTED_VALUE"""),503584.0)</f>
        <v>503584</v>
      </c>
    </row>
    <row r="166">
      <c r="A166" s="2">
        <f>IFERROR(__xludf.DUMMYFUNCTION("""COMPUTED_VALUE"""),44068.72916666667)</f>
        <v>44068.72917</v>
      </c>
      <c r="B166" s="1">
        <f>IFERROR(__xludf.DUMMYFUNCTION("""COMPUTED_VALUE"""),70.86)</f>
        <v>70.86</v>
      </c>
      <c r="C166" s="1">
        <f>IFERROR(__xludf.DUMMYFUNCTION("""COMPUTED_VALUE"""),73.28)</f>
        <v>73.28</v>
      </c>
      <c r="D166" s="1">
        <f>IFERROR(__xludf.DUMMYFUNCTION("""COMPUTED_VALUE"""),70.42)</f>
        <v>70.42</v>
      </c>
      <c r="E166" s="1">
        <f>IFERROR(__xludf.DUMMYFUNCTION("""COMPUTED_VALUE"""),72.92)</f>
        <v>72.92</v>
      </c>
      <c r="F166" s="1">
        <f>IFERROR(__xludf.DUMMYFUNCTION("""COMPUTED_VALUE"""),587991.0)</f>
        <v>587991</v>
      </c>
    </row>
    <row r="167">
      <c r="A167" s="2">
        <f>IFERROR(__xludf.DUMMYFUNCTION("""COMPUTED_VALUE"""),44069.72916666667)</f>
        <v>44069.72917</v>
      </c>
      <c r="B167" s="1">
        <f>IFERROR(__xludf.DUMMYFUNCTION("""COMPUTED_VALUE"""),72.4)</f>
        <v>72.4</v>
      </c>
      <c r="C167" s="1">
        <f>IFERROR(__xludf.DUMMYFUNCTION("""COMPUTED_VALUE"""),74.78)</f>
        <v>74.78</v>
      </c>
      <c r="D167" s="1">
        <f>IFERROR(__xludf.DUMMYFUNCTION("""COMPUTED_VALUE"""),72.2)</f>
        <v>72.2</v>
      </c>
      <c r="E167" s="1">
        <f>IFERROR(__xludf.DUMMYFUNCTION("""COMPUTED_VALUE"""),74.78)</f>
        <v>74.78</v>
      </c>
      <c r="F167" s="1">
        <f>IFERROR(__xludf.DUMMYFUNCTION("""COMPUTED_VALUE"""),610006.0)</f>
        <v>610006</v>
      </c>
    </row>
    <row r="168">
      <c r="A168" s="2">
        <f>IFERROR(__xludf.DUMMYFUNCTION("""COMPUTED_VALUE"""),44070.72916666667)</f>
        <v>44070.72917</v>
      </c>
      <c r="B168" s="1">
        <f>IFERROR(__xludf.DUMMYFUNCTION("""COMPUTED_VALUE"""),74.9)</f>
        <v>74.9</v>
      </c>
      <c r="C168" s="1">
        <f>IFERROR(__xludf.DUMMYFUNCTION("""COMPUTED_VALUE"""),74.96)</f>
        <v>74.96</v>
      </c>
      <c r="D168" s="1">
        <f>IFERROR(__xludf.DUMMYFUNCTION("""COMPUTED_VALUE"""),73.44)</f>
        <v>73.44</v>
      </c>
      <c r="E168" s="1">
        <f>IFERROR(__xludf.DUMMYFUNCTION("""COMPUTED_VALUE"""),73.8)</f>
        <v>73.8</v>
      </c>
      <c r="F168" s="1">
        <f>IFERROR(__xludf.DUMMYFUNCTION("""COMPUTED_VALUE"""),430007.0)</f>
        <v>430007</v>
      </c>
    </row>
    <row r="169">
      <c r="A169" s="2">
        <f>IFERROR(__xludf.DUMMYFUNCTION("""COMPUTED_VALUE"""),44071.72916666667)</f>
        <v>44071.72917</v>
      </c>
      <c r="B169" s="1">
        <f>IFERROR(__xludf.DUMMYFUNCTION("""COMPUTED_VALUE"""),73.56)</f>
        <v>73.56</v>
      </c>
      <c r="C169" s="1">
        <f>IFERROR(__xludf.DUMMYFUNCTION("""COMPUTED_VALUE"""),74.2)</f>
        <v>74.2</v>
      </c>
      <c r="D169" s="1">
        <f>IFERROR(__xludf.DUMMYFUNCTION("""COMPUTED_VALUE"""),72.56)</f>
        <v>72.56</v>
      </c>
      <c r="E169" s="1">
        <f>IFERROR(__xludf.DUMMYFUNCTION("""COMPUTED_VALUE"""),73.94)</f>
        <v>73.94</v>
      </c>
      <c r="F169" s="1">
        <f>IFERROR(__xludf.DUMMYFUNCTION("""COMPUTED_VALUE"""),369226.0)</f>
        <v>369226</v>
      </c>
    </row>
    <row r="170">
      <c r="A170" s="2">
        <f>IFERROR(__xludf.DUMMYFUNCTION("""COMPUTED_VALUE"""),44074.72916666667)</f>
        <v>44074.72917</v>
      </c>
      <c r="B170" s="1">
        <f>IFERROR(__xludf.DUMMYFUNCTION("""COMPUTED_VALUE"""),74.08)</f>
        <v>74.08</v>
      </c>
      <c r="C170" s="1">
        <f>IFERROR(__xludf.DUMMYFUNCTION("""COMPUTED_VALUE"""),74.32)</f>
        <v>74.32</v>
      </c>
      <c r="D170" s="1">
        <f>IFERROR(__xludf.DUMMYFUNCTION("""COMPUTED_VALUE"""),72.6)</f>
        <v>72.6</v>
      </c>
      <c r="E170" s="1">
        <f>IFERROR(__xludf.DUMMYFUNCTION("""COMPUTED_VALUE"""),73.14)</f>
        <v>73.14</v>
      </c>
      <c r="F170" s="1">
        <f>IFERROR(__xludf.DUMMYFUNCTION("""COMPUTED_VALUE"""),460558.0)</f>
        <v>460558</v>
      </c>
    </row>
    <row r="171">
      <c r="A171" s="2">
        <f>IFERROR(__xludf.DUMMYFUNCTION("""COMPUTED_VALUE"""),44075.72916666667)</f>
        <v>44075.72917</v>
      </c>
      <c r="B171" s="1">
        <f>IFERROR(__xludf.DUMMYFUNCTION("""COMPUTED_VALUE"""),74.96)</f>
        <v>74.96</v>
      </c>
      <c r="C171" s="1">
        <f>IFERROR(__xludf.DUMMYFUNCTION("""COMPUTED_VALUE"""),77.5)</f>
        <v>77.5</v>
      </c>
      <c r="D171" s="1">
        <f>IFERROR(__xludf.DUMMYFUNCTION("""COMPUTED_VALUE"""),74.78)</f>
        <v>74.78</v>
      </c>
      <c r="E171" s="1">
        <f>IFERROR(__xludf.DUMMYFUNCTION("""COMPUTED_VALUE"""),77.0)</f>
        <v>77</v>
      </c>
      <c r="F171" s="1">
        <f>IFERROR(__xludf.DUMMYFUNCTION("""COMPUTED_VALUE"""),790198.0)</f>
        <v>790198</v>
      </c>
    </row>
    <row r="172">
      <c r="A172" s="2">
        <f>IFERROR(__xludf.DUMMYFUNCTION("""COMPUTED_VALUE"""),44076.72916666667)</f>
        <v>44076.72917</v>
      </c>
      <c r="B172" s="1">
        <f>IFERROR(__xludf.DUMMYFUNCTION("""COMPUTED_VALUE"""),77.5)</f>
        <v>77.5</v>
      </c>
      <c r="C172" s="1">
        <f>IFERROR(__xludf.DUMMYFUNCTION("""COMPUTED_VALUE"""),78.08)</f>
        <v>78.08</v>
      </c>
      <c r="D172" s="1">
        <f>IFERROR(__xludf.DUMMYFUNCTION("""COMPUTED_VALUE"""),76.22)</f>
        <v>76.22</v>
      </c>
      <c r="E172" s="1">
        <f>IFERROR(__xludf.DUMMYFUNCTION("""COMPUTED_VALUE"""),77.0)</f>
        <v>77</v>
      </c>
      <c r="F172" s="1">
        <f>IFERROR(__xludf.DUMMYFUNCTION("""COMPUTED_VALUE"""),496554.0)</f>
        <v>496554</v>
      </c>
    </row>
    <row r="173">
      <c r="A173" s="2">
        <f>IFERROR(__xludf.DUMMYFUNCTION("""COMPUTED_VALUE"""),44077.72916666667)</f>
        <v>44077.72917</v>
      </c>
      <c r="B173" s="1">
        <f>IFERROR(__xludf.DUMMYFUNCTION("""COMPUTED_VALUE"""),77.26)</f>
        <v>77.26</v>
      </c>
      <c r="C173" s="1">
        <f>IFERROR(__xludf.DUMMYFUNCTION("""COMPUTED_VALUE"""),77.94)</f>
        <v>77.94</v>
      </c>
      <c r="D173" s="1">
        <f>IFERROR(__xludf.DUMMYFUNCTION("""COMPUTED_VALUE"""),74.4)</f>
        <v>74.4</v>
      </c>
      <c r="E173" s="1">
        <f>IFERROR(__xludf.DUMMYFUNCTION("""COMPUTED_VALUE"""),75.08)</f>
        <v>75.08</v>
      </c>
      <c r="F173" s="1">
        <f>IFERROR(__xludf.DUMMYFUNCTION("""COMPUTED_VALUE"""),736259.0)</f>
        <v>736259</v>
      </c>
    </row>
    <row r="174">
      <c r="A174" s="2">
        <f>IFERROR(__xludf.DUMMYFUNCTION("""COMPUTED_VALUE"""),44078.72916666667)</f>
        <v>44078.72917</v>
      </c>
      <c r="B174" s="1">
        <f>IFERROR(__xludf.DUMMYFUNCTION("""COMPUTED_VALUE"""),74.8)</f>
        <v>74.8</v>
      </c>
      <c r="C174" s="1">
        <f>IFERROR(__xludf.DUMMYFUNCTION("""COMPUTED_VALUE"""),76.3)</f>
        <v>76.3</v>
      </c>
      <c r="D174" s="1">
        <f>IFERROR(__xludf.DUMMYFUNCTION("""COMPUTED_VALUE"""),71.3)</f>
        <v>71.3</v>
      </c>
      <c r="E174" s="1">
        <f>IFERROR(__xludf.DUMMYFUNCTION("""COMPUTED_VALUE"""),71.74)</f>
        <v>71.74</v>
      </c>
      <c r="F174" s="1">
        <f>IFERROR(__xludf.DUMMYFUNCTION("""COMPUTED_VALUE"""),662250.0)</f>
        <v>662250</v>
      </c>
    </row>
    <row r="175">
      <c r="A175" s="2">
        <f>IFERROR(__xludf.DUMMYFUNCTION("""COMPUTED_VALUE"""),44081.72916666667)</f>
        <v>44081.72917</v>
      </c>
      <c r="B175" s="1">
        <f>IFERROR(__xludf.DUMMYFUNCTION("""COMPUTED_VALUE"""),72.24)</f>
        <v>72.24</v>
      </c>
      <c r="C175" s="1">
        <f>IFERROR(__xludf.DUMMYFUNCTION("""COMPUTED_VALUE"""),74.02)</f>
        <v>74.02</v>
      </c>
      <c r="D175" s="1">
        <f>IFERROR(__xludf.DUMMYFUNCTION("""COMPUTED_VALUE"""),71.94)</f>
        <v>71.94</v>
      </c>
      <c r="E175" s="1">
        <f>IFERROR(__xludf.DUMMYFUNCTION("""COMPUTED_VALUE"""),74.0)</f>
        <v>74</v>
      </c>
      <c r="F175" s="1">
        <f>IFERROR(__xludf.DUMMYFUNCTION("""COMPUTED_VALUE"""),362062.0)</f>
        <v>362062</v>
      </c>
    </row>
    <row r="176">
      <c r="A176" s="2">
        <f>IFERROR(__xludf.DUMMYFUNCTION("""COMPUTED_VALUE"""),44082.72916666667)</f>
        <v>44082.72917</v>
      </c>
      <c r="B176" s="1">
        <f>IFERROR(__xludf.DUMMYFUNCTION("""COMPUTED_VALUE"""),74.18)</f>
        <v>74.18</v>
      </c>
      <c r="C176" s="1">
        <f>IFERROR(__xludf.DUMMYFUNCTION("""COMPUTED_VALUE"""),74.32)</f>
        <v>74.32</v>
      </c>
      <c r="D176" s="1">
        <f>IFERROR(__xludf.DUMMYFUNCTION("""COMPUTED_VALUE"""),71.24)</f>
        <v>71.24</v>
      </c>
      <c r="E176" s="1">
        <f>IFERROR(__xludf.DUMMYFUNCTION("""COMPUTED_VALUE"""),73.44)</f>
        <v>73.44</v>
      </c>
      <c r="F176" s="1">
        <f>IFERROR(__xludf.DUMMYFUNCTION("""COMPUTED_VALUE"""),494693.0)</f>
        <v>494693</v>
      </c>
    </row>
    <row r="177">
      <c r="A177" s="2">
        <f>IFERROR(__xludf.DUMMYFUNCTION("""COMPUTED_VALUE"""),44083.72916666667)</f>
        <v>44083.72917</v>
      </c>
      <c r="B177" s="1">
        <f>IFERROR(__xludf.DUMMYFUNCTION("""COMPUTED_VALUE"""),73.34)</f>
        <v>73.34</v>
      </c>
      <c r="C177" s="1">
        <f>IFERROR(__xludf.DUMMYFUNCTION("""COMPUTED_VALUE"""),73.5)</f>
        <v>73.5</v>
      </c>
      <c r="D177" s="1">
        <f>IFERROR(__xludf.DUMMYFUNCTION("""COMPUTED_VALUE"""),72.34)</f>
        <v>72.34</v>
      </c>
      <c r="E177" s="1">
        <f>IFERROR(__xludf.DUMMYFUNCTION("""COMPUTED_VALUE"""),72.72)</f>
        <v>72.72</v>
      </c>
      <c r="F177" s="1">
        <f>IFERROR(__xludf.DUMMYFUNCTION("""COMPUTED_VALUE"""),477716.0)</f>
        <v>477716</v>
      </c>
    </row>
    <row r="178">
      <c r="A178" s="2">
        <f>IFERROR(__xludf.DUMMYFUNCTION("""COMPUTED_VALUE"""),44084.72916666667)</f>
        <v>44084.72917</v>
      </c>
      <c r="B178" s="1">
        <f>IFERROR(__xludf.DUMMYFUNCTION("""COMPUTED_VALUE"""),72.9)</f>
        <v>72.9</v>
      </c>
      <c r="C178" s="1">
        <f>IFERROR(__xludf.DUMMYFUNCTION("""COMPUTED_VALUE"""),72.94)</f>
        <v>72.94</v>
      </c>
      <c r="D178" s="1">
        <f>IFERROR(__xludf.DUMMYFUNCTION("""COMPUTED_VALUE"""),70.72)</f>
        <v>70.72</v>
      </c>
      <c r="E178" s="1">
        <f>IFERROR(__xludf.DUMMYFUNCTION("""COMPUTED_VALUE"""),72.54)</f>
        <v>72.54</v>
      </c>
      <c r="F178" s="1">
        <f>IFERROR(__xludf.DUMMYFUNCTION("""COMPUTED_VALUE"""),432871.0)</f>
        <v>432871</v>
      </c>
    </row>
    <row r="179">
      <c r="A179" s="2">
        <f>IFERROR(__xludf.DUMMYFUNCTION("""COMPUTED_VALUE"""),44085.72916666667)</f>
        <v>44085.72917</v>
      </c>
      <c r="B179" s="1">
        <f>IFERROR(__xludf.DUMMYFUNCTION("""COMPUTED_VALUE"""),72.3)</f>
        <v>72.3</v>
      </c>
      <c r="C179" s="1">
        <f>IFERROR(__xludf.DUMMYFUNCTION("""COMPUTED_VALUE"""),73.1)</f>
        <v>73.1</v>
      </c>
      <c r="D179" s="1">
        <f>IFERROR(__xludf.DUMMYFUNCTION("""COMPUTED_VALUE"""),71.82)</f>
        <v>71.82</v>
      </c>
      <c r="E179" s="1">
        <f>IFERROR(__xludf.DUMMYFUNCTION("""COMPUTED_VALUE"""),72.28)</f>
        <v>72.28</v>
      </c>
      <c r="F179" s="1">
        <f>IFERROR(__xludf.DUMMYFUNCTION("""COMPUTED_VALUE"""),394466.0)</f>
        <v>394466</v>
      </c>
    </row>
    <row r="180">
      <c r="A180" s="2">
        <f>IFERROR(__xludf.DUMMYFUNCTION("""COMPUTED_VALUE"""),44088.72916666667)</f>
        <v>44088.72917</v>
      </c>
      <c r="B180" s="1">
        <f>IFERROR(__xludf.DUMMYFUNCTION("""COMPUTED_VALUE"""),72.94)</f>
        <v>72.94</v>
      </c>
      <c r="C180" s="1">
        <f>IFERROR(__xludf.DUMMYFUNCTION("""COMPUTED_VALUE"""),74.08)</f>
        <v>74.08</v>
      </c>
      <c r="D180" s="1">
        <f>IFERROR(__xludf.DUMMYFUNCTION("""COMPUTED_VALUE"""),72.48)</f>
        <v>72.48</v>
      </c>
      <c r="E180" s="1">
        <f>IFERROR(__xludf.DUMMYFUNCTION("""COMPUTED_VALUE"""),73.42)</f>
        <v>73.42</v>
      </c>
      <c r="F180" s="1">
        <f>IFERROR(__xludf.DUMMYFUNCTION("""COMPUTED_VALUE"""),336050.0)</f>
        <v>336050</v>
      </c>
    </row>
    <row r="181">
      <c r="A181" s="2">
        <f>IFERROR(__xludf.DUMMYFUNCTION("""COMPUTED_VALUE"""),44089.72916666667)</f>
        <v>44089.72917</v>
      </c>
      <c r="B181" s="1">
        <f>IFERROR(__xludf.DUMMYFUNCTION("""COMPUTED_VALUE"""),73.72)</f>
        <v>73.72</v>
      </c>
      <c r="C181" s="1">
        <f>IFERROR(__xludf.DUMMYFUNCTION("""COMPUTED_VALUE"""),75.06)</f>
        <v>75.06</v>
      </c>
      <c r="D181" s="1">
        <f>IFERROR(__xludf.DUMMYFUNCTION("""COMPUTED_VALUE"""),73.62)</f>
        <v>73.62</v>
      </c>
      <c r="E181" s="1">
        <f>IFERROR(__xludf.DUMMYFUNCTION("""COMPUTED_VALUE"""),74.48)</f>
        <v>74.48</v>
      </c>
      <c r="F181" s="1">
        <f>IFERROR(__xludf.DUMMYFUNCTION("""COMPUTED_VALUE"""),363472.0)</f>
        <v>363472</v>
      </c>
    </row>
    <row r="182">
      <c r="A182" s="2">
        <f>IFERROR(__xludf.DUMMYFUNCTION("""COMPUTED_VALUE"""),44090.72916666667)</f>
        <v>44090.72917</v>
      </c>
      <c r="B182" s="1">
        <f>IFERROR(__xludf.DUMMYFUNCTION("""COMPUTED_VALUE"""),74.76)</f>
        <v>74.76</v>
      </c>
      <c r="C182" s="1">
        <f>IFERROR(__xludf.DUMMYFUNCTION("""COMPUTED_VALUE"""),76.42)</f>
        <v>76.42</v>
      </c>
      <c r="D182" s="1">
        <f>IFERROR(__xludf.DUMMYFUNCTION("""COMPUTED_VALUE"""),74.76)</f>
        <v>74.76</v>
      </c>
      <c r="E182" s="1">
        <f>IFERROR(__xludf.DUMMYFUNCTION("""COMPUTED_VALUE"""),75.54)</f>
        <v>75.54</v>
      </c>
      <c r="F182" s="1">
        <f>IFERROR(__xludf.DUMMYFUNCTION("""COMPUTED_VALUE"""),419687.0)</f>
        <v>419687</v>
      </c>
    </row>
    <row r="183">
      <c r="A183" s="2">
        <f>IFERROR(__xludf.DUMMYFUNCTION("""COMPUTED_VALUE"""),44091.72916666667)</f>
        <v>44091.72917</v>
      </c>
      <c r="B183" s="1">
        <f>IFERROR(__xludf.DUMMYFUNCTION("""COMPUTED_VALUE"""),74.5)</f>
        <v>74.5</v>
      </c>
      <c r="C183" s="1">
        <f>IFERROR(__xludf.DUMMYFUNCTION("""COMPUTED_VALUE"""),75.5)</f>
        <v>75.5</v>
      </c>
      <c r="D183" s="1">
        <f>IFERROR(__xludf.DUMMYFUNCTION("""COMPUTED_VALUE"""),73.52)</f>
        <v>73.52</v>
      </c>
      <c r="E183" s="1">
        <f>IFERROR(__xludf.DUMMYFUNCTION("""COMPUTED_VALUE"""),75.36)</f>
        <v>75.36</v>
      </c>
      <c r="F183" s="1">
        <f>IFERROR(__xludf.DUMMYFUNCTION("""COMPUTED_VALUE"""),505143.0)</f>
        <v>505143</v>
      </c>
    </row>
    <row r="184">
      <c r="A184" s="2">
        <f>IFERROR(__xludf.DUMMYFUNCTION("""COMPUTED_VALUE"""),44092.72916666667)</f>
        <v>44092.72917</v>
      </c>
      <c r="B184" s="1">
        <f>IFERROR(__xludf.DUMMYFUNCTION("""COMPUTED_VALUE"""),75.24)</f>
        <v>75.24</v>
      </c>
      <c r="C184" s="1">
        <f>IFERROR(__xludf.DUMMYFUNCTION("""COMPUTED_VALUE"""),77.46)</f>
        <v>77.46</v>
      </c>
      <c r="D184" s="1">
        <f>IFERROR(__xludf.DUMMYFUNCTION("""COMPUTED_VALUE"""),74.88)</f>
        <v>74.88</v>
      </c>
      <c r="E184" s="1">
        <f>IFERROR(__xludf.DUMMYFUNCTION("""COMPUTED_VALUE"""),77.46)</f>
        <v>77.46</v>
      </c>
      <c r="F184" s="1">
        <f>IFERROR(__xludf.DUMMYFUNCTION("""COMPUTED_VALUE"""),984965.0)</f>
        <v>984965</v>
      </c>
    </row>
    <row r="185">
      <c r="A185" s="2">
        <f>IFERROR(__xludf.DUMMYFUNCTION("""COMPUTED_VALUE"""),44095.72916666667)</f>
        <v>44095.72917</v>
      </c>
      <c r="B185" s="1">
        <f>IFERROR(__xludf.DUMMYFUNCTION("""COMPUTED_VALUE"""),77.08)</f>
        <v>77.08</v>
      </c>
      <c r="C185" s="1">
        <f>IFERROR(__xludf.DUMMYFUNCTION("""COMPUTED_VALUE"""),77.66)</f>
        <v>77.66</v>
      </c>
      <c r="D185" s="1">
        <f>IFERROR(__xludf.DUMMYFUNCTION("""COMPUTED_VALUE"""),74.22)</f>
        <v>74.22</v>
      </c>
      <c r="E185" s="1">
        <f>IFERROR(__xludf.DUMMYFUNCTION("""COMPUTED_VALUE"""),75.34)</f>
        <v>75.34</v>
      </c>
      <c r="F185" s="1">
        <f>IFERROR(__xludf.DUMMYFUNCTION("""COMPUTED_VALUE"""),544022.0)</f>
        <v>544022</v>
      </c>
    </row>
    <row r="186">
      <c r="A186" s="2">
        <f>IFERROR(__xludf.DUMMYFUNCTION("""COMPUTED_VALUE"""),44096.72916666667)</f>
        <v>44096.72917</v>
      </c>
      <c r="B186" s="1">
        <f>IFERROR(__xludf.DUMMYFUNCTION("""COMPUTED_VALUE"""),75.86)</f>
        <v>75.86</v>
      </c>
      <c r="C186" s="1">
        <f>IFERROR(__xludf.DUMMYFUNCTION("""COMPUTED_VALUE"""),77.56)</f>
        <v>77.56</v>
      </c>
      <c r="D186" s="1">
        <f>IFERROR(__xludf.DUMMYFUNCTION("""COMPUTED_VALUE"""),75.44)</f>
        <v>75.44</v>
      </c>
      <c r="E186" s="1">
        <f>IFERROR(__xludf.DUMMYFUNCTION("""COMPUTED_VALUE"""),76.0)</f>
        <v>76</v>
      </c>
      <c r="F186" s="1">
        <f>IFERROR(__xludf.DUMMYFUNCTION("""COMPUTED_VALUE"""),393678.0)</f>
        <v>393678</v>
      </c>
    </row>
    <row r="187">
      <c r="A187" s="2">
        <f>IFERROR(__xludf.DUMMYFUNCTION("""COMPUTED_VALUE"""),44097.72916666667)</f>
        <v>44097.72917</v>
      </c>
      <c r="B187" s="1">
        <f>IFERROR(__xludf.DUMMYFUNCTION("""COMPUTED_VALUE"""),76.74)</f>
        <v>76.74</v>
      </c>
      <c r="C187" s="1">
        <f>IFERROR(__xludf.DUMMYFUNCTION("""COMPUTED_VALUE"""),78.06)</f>
        <v>78.06</v>
      </c>
      <c r="D187" s="1">
        <f>IFERROR(__xludf.DUMMYFUNCTION("""COMPUTED_VALUE"""),76.3)</f>
        <v>76.3</v>
      </c>
      <c r="E187" s="1">
        <f>IFERROR(__xludf.DUMMYFUNCTION("""COMPUTED_VALUE"""),78.06)</f>
        <v>78.06</v>
      </c>
      <c r="F187" s="1">
        <f>IFERROR(__xludf.DUMMYFUNCTION("""COMPUTED_VALUE"""),617573.0)</f>
        <v>617573</v>
      </c>
    </row>
    <row r="188">
      <c r="A188" s="2">
        <f>IFERROR(__xludf.DUMMYFUNCTION("""COMPUTED_VALUE"""),44098.72916666667)</f>
        <v>44098.72917</v>
      </c>
      <c r="B188" s="1">
        <f>IFERROR(__xludf.DUMMYFUNCTION("""COMPUTED_VALUE"""),76.98)</f>
        <v>76.98</v>
      </c>
      <c r="C188" s="1">
        <f>IFERROR(__xludf.DUMMYFUNCTION("""COMPUTED_VALUE"""),77.22)</f>
        <v>77.22</v>
      </c>
      <c r="D188" s="1">
        <f>IFERROR(__xludf.DUMMYFUNCTION("""COMPUTED_VALUE"""),74.84)</f>
        <v>74.84</v>
      </c>
      <c r="E188" s="1">
        <f>IFERROR(__xludf.DUMMYFUNCTION("""COMPUTED_VALUE"""),75.18)</f>
        <v>75.18</v>
      </c>
      <c r="F188" s="1">
        <f>IFERROR(__xludf.DUMMYFUNCTION("""COMPUTED_VALUE"""),563620.0)</f>
        <v>563620</v>
      </c>
    </row>
    <row r="189">
      <c r="A189" s="2">
        <f>IFERROR(__xludf.DUMMYFUNCTION("""COMPUTED_VALUE"""),44099.72916666667)</f>
        <v>44099.72917</v>
      </c>
      <c r="B189" s="1">
        <f>IFERROR(__xludf.DUMMYFUNCTION("""COMPUTED_VALUE"""),75.42)</f>
        <v>75.42</v>
      </c>
      <c r="C189" s="1">
        <f>IFERROR(__xludf.DUMMYFUNCTION("""COMPUTED_VALUE"""),76.52)</f>
        <v>76.52</v>
      </c>
      <c r="D189" s="1">
        <f>IFERROR(__xludf.DUMMYFUNCTION("""COMPUTED_VALUE"""),74.42)</f>
        <v>74.42</v>
      </c>
      <c r="E189" s="1">
        <f>IFERROR(__xludf.DUMMYFUNCTION("""COMPUTED_VALUE"""),76.24)</f>
        <v>76.24</v>
      </c>
      <c r="F189" s="1">
        <f>IFERROR(__xludf.DUMMYFUNCTION("""COMPUTED_VALUE"""),385997.0)</f>
        <v>385997</v>
      </c>
    </row>
    <row r="190">
      <c r="A190" s="2">
        <f>IFERROR(__xludf.DUMMYFUNCTION("""COMPUTED_VALUE"""),44102.72916666667)</f>
        <v>44102.72917</v>
      </c>
      <c r="B190" s="1">
        <f>IFERROR(__xludf.DUMMYFUNCTION("""COMPUTED_VALUE"""),76.98)</f>
        <v>76.98</v>
      </c>
      <c r="C190" s="1">
        <f>IFERROR(__xludf.DUMMYFUNCTION("""COMPUTED_VALUE"""),77.96)</f>
        <v>77.96</v>
      </c>
      <c r="D190" s="1">
        <f>IFERROR(__xludf.DUMMYFUNCTION("""COMPUTED_VALUE"""),76.64)</f>
        <v>76.64</v>
      </c>
      <c r="E190" s="1">
        <f>IFERROR(__xludf.DUMMYFUNCTION("""COMPUTED_VALUE"""),77.46)</f>
        <v>77.46</v>
      </c>
      <c r="F190" s="1">
        <f>IFERROR(__xludf.DUMMYFUNCTION("""COMPUTED_VALUE"""),322087.0)</f>
        <v>322087</v>
      </c>
    </row>
    <row r="191">
      <c r="A191" s="2">
        <f>IFERROR(__xludf.DUMMYFUNCTION("""COMPUTED_VALUE"""),44103.72916666667)</f>
        <v>44103.72917</v>
      </c>
      <c r="B191" s="1">
        <f>IFERROR(__xludf.DUMMYFUNCTION("""COMPUTED_VALUE"""),77.9)</f>
        <v>77.9</v>
      </c>
      <c r="C191" s="1">
        <f>IFERROR(__xludf.DUMMYFUNCTION("""COMPUTED_VALUE"""),78.78)</f>
        <v>78.78</v>
      </c>
      <c r="D191" s="1">
        <f>IFERROR(__xludf.DUMMYFUNCTION("""COMPUTED_VALUE"""),77.08)</f>
        <v>77.08</v>
      </c>
      <c r="E191" s="1">
        <f>IFERROR(__xludf.DUMMYFUNCTION("""COMPUTED_VALUE"""),78.12)</f>
        <v>78.12</v>
      </c>
      <c r="F191" s="1">
        <f>IFERROR(__xludf.DUMMYFUNCTION("""COMPUTED_VALUE"""),344575.0)</f>
        <v>344575</v>
      </c>
    </row>
    <row r="192">
      <c r="A192" s="2">
        <f>IFERROR(__xludf.DUMMYFUNCTION("""COMPUTED_VALUE"""),44104.72916666667)</f>
        <v>44104.72917</v>
      </c>
      <c r="B192" s="1">
        <f>IFERROR(__xludf.DUMMYFUNCTION("""COMPUTED_VALUE"""),78.0)</f>
        <v>78</v>
      </c>
      <c r="C192" s="1">
        <f>IFERROR(__xludf.DUMMYFUNCTION("""COMPUTED_VALUE"""),80.0)</f>
        <v>80</v>
      </c>
      <c r="D192" s="1">
        <f>IFERROR(__xludf.DUMMYFUNCTION("""COMPUTED_VALUE"""),77.9)</f>
        <v>77.9</v>
      </c>
      <c r="E192" s="1">
        <f>IFERROR(__xludf.DUMMYFUNCTION("""COMPUTED_VALUE"""),79.9)</f>
        <v>79.9</v>
      </c>
      <c r="F192" s="1">
        <f>IFERROR(__xludf.DUMMYFUNCTION("""COMPUTED_VALUE"""),646180.0)</f>
        <v>646180</v>
      </c>
    </row>
    <row r="193">
      <c r="A193" s="2">
        <f>IFERROR(__xludf.DUMMYFUNCTION("""COMPUTED_VALUE"""),44105.72916666667)</f>
        <v>44105.72917</v>
      </c>
      <c r="B193" s="1">
        <f>IFERROR(__xludf.DUMMYFUNCTION("""COMPUTED_VALUE"""),80.28)</f>
        <v>80.28</v>
      </c>
      <c r="C193" s="1">
        <f>IFERROR(__xludf.DUMMYFUNCTION("""COMPUTED_VALUE"""),83.3)</f>
        <v>83.3</v>
      </c>
      <c r="D193" s="1">
        <f>IFERROR(__xludf.DUMMYFUNCTION("""COMPUTED_VALUE"""),79.44)</f>
        <v>79.44</v>
      </c>
      <c r="E193" s="1">
        <f>IFERROR(__xludf.DUMMYFUNCTION("""COMPUTED_VALUE"""),82.58)</f>
        <v>82.58</v>
      </c>
      <c r="F193" s="1">
        <f>IFERROR(__xludf.DUMMYFUNCTION("""COMPUTED_VALUE"""),672460.0)</f>
        <v>672460</v>
      </c>
    </row>
    <row r="194">
      <c r="A194" s="2">
        <f>IFERROR(__xludf.DUMMYFUNCTION("""COMPUTED_VALUE"""),44106.72916666667)</f>
        <v>44106.72917</v>
      </c>
      <c r="B194" s="1">
        <f>IFERROR(__xludf.DUMMYFUNCTION("""COMPUTED_VALUE"""),82.0)</f>
        <v>82</v>
      </c>
      <c r="C194" s="1">
        <f>IFERROR(__xludf.DUMMYFUNCTION("""COMPUTED_VALUE"""),82.0)</f>
        <v>82</v>
      </c>
      <c r="D194" s="1">
        <f>IFERROR(__xludf.DUMMYFUNCTION("""COMPUTED_VALUE"""),79.58)</f>
        <v>79.58</v>
      </c>
      <c r="E194" s="1">
        <f>IFERROR(__xludf.DUMMYFUNCTION("""COMPUTED_VALUE"""),80.28)</f>
        <v>80.28</v>
      </c>
      <c r="F194" s="1">
        <f>IFERROR(__xludf.DUMMYFUNCTION("""COMPUTED_VALUE"""),477009.0)</f>
        <v>477009</v>
      </c>
    </row>
    <row r="195">
      <c r="A195" s="2">
        <f>IFERROR(__xludf.DUMMYFUNCTION("""COMPUTED_VALUE"""),44109.72916666667)</f>
        <v>44109.72917</v>
      </c>
      <c r="B195" s="1">
        <f>IFERROR(__xludf.DUMMYFUNCTION("""COMPUTED_VALUE"""),81.1)</f>
        <v>81.1</v>
      </c>
      <c r="C195" s="1">
        <f>IFERROR(__xludf.DUMMYFUNCTION("""COMPUTED_VALUE"""),82.76)</f>
        <v>82.76</v>
      </c>
      <c r="D195" s="1">
        <f>IFERROR(__xludf.DUMMYFUNCTION("""COMPUTED_VALUE"""),81.1)</f>
        <v>81.1</v>
      </c>
      <c r="E195" s="1">
        <f>IFERROR(__xludf.DUMMYFUNCTION("""COMPUTED_VALUE"""),82.5)</f>
        <v>82.5</v>
      </c>
      <c r="F195" s="1">
        <f>IFERROR(__xludf.DUMMYFUNCTION("""COMPUTED_VALUE"""),596175.0)</f>
        <v>596175</v>
      </c>
    </row>
    <row r="196">
      <c r="A196" s="2">
        <f>IFERROR(__xludf.DUMMYFUNCTION("""COMPUTED_VALUE"""),44110.72916666667)</f>
        <v>44110.72917</v>
      </c>
      <c r="B196" s="1">
        <f>IFERROR(__xludf.DUMMYFUNCTION("""COMPUTED_VALUE"""),82.68)</f>
        <v>82.68</v>
      </c>
      <c r="C196" s="1">
        <f>IFERROR(__xludf.DUMMYFUNCTION("""COMPUTED_VALUE"""),82.88)</f>
        <v>82.88</v>
      </c>
      <c r="D196" s="1">
        <f>IFERROR(__xludf.DUMMYFUNCTION("""COMPUTED_VALUE"""),79.9)</f>
        <v>79.9</v>
      </c>
      <c r="E196" s="1">
        <f>IFERROR(__xludf.DUMMYFUNCTION("""COMPUTED_VALUE"""),79.9)</f>
        <v>79.9</v>
      </c>
      <c r="F196" s="1">
        <f>IFERROR(__xludf.DUMMYFUNCTION("""COMPUTED_VALUE"""),490289.0)</f>
        <v>490289</v>
      </c>
    </row>
    <row r="197">
      <c r="A197" s="2">
        <f>IFERROR(__xludf.DUMMYFUNCTION("""COMPUTED_VALUE"""),44111.72916666667)</f>
        <v>44111.72917</v>
      </c>
      <c r="B197" s="1">
        <f>IFERROR(__xludf.DUMMYFUNCTION("""COMPUTED_VALUE"""),80.0)</f>
        <v>80</v>
      </c>
      <c r="C197" s="1">
        <f>IFERROR(__xludf.DUMMYFUNCTION("""COMPUTED_VALUE"""),81.92)</f>
        <v>81.92</v>
      </c>
      <c r="D197" s="1">
        <f>IFERROR(__xludf.DUMMYFUNCTION("""COMPUTED_VALUE"""),79.76)</f>
        <v>79.76</v>
      </c>
      <c r="E197" s="1">
        <f>IFERROR(__xludf.DUMMYFUNCTION("""COMPUTED_VALUE"""),80.88)</f>
        <v>80.88</v>
      </c>
      <c r="F197" s="1">
        <f>IFERROR(__xludf.DUMMYFUNCTION("""COMPUTED_VALUE"""),521456.0)</f>
        <v>521456</v>
      </c>
    </row>
    <row r="198">
      <c r="A198" s="2">
        <f>IFERROR(__xludf.DUMMYFUNCTION("""COMPUTED_VALUE"""),44112.72916666667)</f>
        <v>44112.72917</v>
      </c>
      <c r="B198" s="1">
        <f>IFERROR(__xludf.DUMMYFUNCTION("""COMPUTED_VALUE"""),81.5)</f>
        <v>81.5</v>
      </c>
      <c r="C198" s="1">
        <f>IFERROR(__xludf.DUMMYFUNCTION("""COMPUTED_VALUE"""),83.3)</f>
        <v>83.3</v>
      </c>
      <c r="D198" s="1">
        <f>IFERROR(__xludf.DUMMYFUNCTION("""COMPUTED_VALUE"""),80.82)</f>
        <v>80.82</v>
      </c>
      <c r="E198" s="1">
        <f>IFERROR(__xludf.DUMMYFUNCTION("""COMPUTED_VALUE"""),83.0)</f>
        <v>83</v>
      </c>
      <c r="F198" s="1">
        <f>IFERROR(__xludf.DUMMYFUNCTION("""COMPUTED_VALUE"""),517153.0)</f>
        <v>517153</v>
      </c>
    </row>
    <row r="199">
      <c r="A199" s="2">
        <f>IFERROR(__xludf.DUMMYFUNCTION("""COMPUTED_VALUE"""),44113.72916666667)</f>
        <v>44113.72917</v>
      </c>
      <c r="B199" s="1">
        <f>IFERROR(__xludf.DUMMYFUNCTION("""COMPUTED_VALUE"""),87.1)</f>
        <v>87.1</v>
      </c>
      <c r="C199" s="1">
        <f>IFERROR(__xludf.DUMMYFUNCTION("""COMPUTED_VALUE"""),87.74)</f>
        <v>87.74</v>
      </c>
      <c r="D199" s="1">
        <f>IFERROR(__xludf.DUMMYFUNCTION("""COMPUTED_VALUE"""),84.48)</f>
        <v>84.48</v>
      </c>
      <c r="E199" s="1">
        <f>IFERROR(__xludf.DUMMYFUNCTION("""COMPUTED_VALUE"""),85.64)</f>
        <v>85.64</v>
      </c>
      <c r="F199" s="1">
        <f>IFERROR(__xludf.DUMMYFUNCTION("""COMPUTED_VALUE"""),1033785.0)</f>
        <v>1033785</v>
      </c>
    </row>
    <row r="200">
      <c r="A200" s="2">
        <f>IFERROR(__xludf.DUMMYFUNCTION("""COMPUTED_VALUE"""),44116.72916666667)</f>
        <v>44116.72917</v>
      </c>
      <c r="B200" s="1">
        <f>IFERROR(__xludf.DUMMYFUNCTION("""COMPUTED_VALUE"""),86.12)</f>
        <v>86.12</v>
      </c>
      <c r="C200" s="1">
        <f>IFERROR(__xludf.DUMMYFUNCTION("""COMPUTED_VALUE"""),86.34)</f>
        <v>86.34</v>
      </c>
      <c r="D200" s="1">
        <f>IFERROR(__xludf.DUMMYFUNCTION("""COMPUTED_VALUE"""),84.72)</f>
        <v>84.72</v>
      </c>
      <c r="E200" s="1">
        <f>IFERROR(__xludf.DUMMYFUNCTION("""COMPUTED_VALUE"""),84.88)</f>
        <v>84.88</v>
      </c>
      <c r="F200" s="1">
        <f>IFERROR(__xludf.DUMMYFUNCTION("""COMPUTED_VALUE"""),583645.0)</f>
        <v>583645</v>
      </c>
    </row>
    <row r="201">
      <c r="A201" s="2">
        <f>IFERROR(__xludf.DUMMYFUNCTION("""COMPUTED_VALUE"""),44117.72916666667)</f>
        <v>44117.72917</v>
      </c>
      <c r="B201" s="1">
        <f>IFERROR(__xludf.DUMMYFUNCTION("""COMPUTED_VALUE"""),84.84)</f>
        <v>84.84</v>
      </c>
      <c r="C201" s="1">
        <f>IFERROR(__xludf.DUMMYFUNCTION("""COMPUTED_VALUE"""),86.0)</f>
        <v>86</v>
      </c>
      <c r="D201" s="1">
        <f>IFERROR(__xludf.DUMMYFUNCTION("""COMPUTED_VALUE"""),83.94)</f>
        <v>83.94</v>
      </c>
      <c r="E201" s="1">
        <f>IFERROR(__xludf.DUMMYFUNCTION("""COMPUTED_VALUE"""),85.82)</f>
        <v>85.82</v>
      </c>
      <c r="F201" s="1">
        <f>IFERROR(__xludf.DUMMYFUNCTION("""COMPUTED_VALUE"""),458541.0)</f>
        <v>458541</v>
      </c>
    </row>
    <row r="202">
      <c r="A202" s="2">
        <f>IFERROR(__xludf.DUMMYFUNCTION("""COMPUTED_VALUE"""),44118.72916666667)</f>
        <v>44118.72917</v>
      </c>
      <c r="B202" s="1">
        <f>IFERROR(__xludf.DUMMYFUNCTION("""COMPUTED_VALUE"""),85.68)</f>
        <v>85.68</v>
      </c>
      <c r="C202" s="1">
        <f>IFERROR(__xludf.DUMMYFUNCTION("""COMPUTED_VALUE"""),86.18)</f>
        <v>86.18</v>
      </c>
      <c r="D202" s="1">
        <f>IFERROR(__xludf.DUMMYFUNCTION("""COMPUTED_VALUE"""),84.76)</f>
        <v>84.76</v>
      </c>
      <c r="E202" s="1">
        <f>IFERROR(__xludf.DUMMYFUNCTION("""COMPUTED_VALUE"""),84.98)</f>
        <v>84.98</v>
      </c>
      <c r="F202" s="1">
        <f>IFERROR(__xludf.DUMMYFUNCTION("""COMPUTED_VALUE"""),638549.0)</f>
        <v>638549</v>
      </c>
    </row>
    <row r="203">
      <c r="A203" s="2">
        <f>IFERROR(__xludf.DUMMYFUNCTION("""COMPUTED_VALUE"""),44119.72916666667)</f>
        <v>44119.72917</v>
      </c>
      <c r="B203" s="1">
        <f>IFERROR(__xludf.DUMMYFUNCTION("""COMPUTED_VALUE"""),84.58)</f>
        <v>84.58</v>
      </c>
      <c r="C203" s="1">
        <f>IFERROR(__xludf.DUMMYFUNCTION("""COMPUTED_VALUE"""),84.86)</f>
        <v>84.86</v>
      </c>
      <c r="D203" s="1">
        <f>IFERROR(__xludf.DUMMYFUNCTION("""COMPUTED_VALUE"""),82.92)</f>
        <v>82.92</v>
      </c>
      <c r="E203" s="1">
        <f>IFERROR(__xludf.DUMMYFUNCTION("""COMPUTED_VALUE"""),84.42)</f>
        <v>84.42</v>
      </c>
      <c r="F203" s="1">
        <f>IFERROR(__xludf.DUMMYFUNCTION("""COMPUTED_VALUE"""),463238.0)</f>
        <v>463238</v>
      </c>
    </row>
    <row r="204">
      <c r="A204" s="2">
        <f>IFERROR(__xludf.DUMMYFUNCTION("""COMPUTED_VALUE"""),44120.72916666667)</f>
        <v>44120.72917</v>
      </c>
      <c r="B204" s="1">
        <f>IFERROR(__xludf.DUMMYFUNCTION("""COMPUTED_VALUE"""),85.16)</f>
        <v>85.16</v>
      </c>
      <c r="C204" s="1">
        <f>IFERROR(__xludf.DUMMYFUNCTION("""COMPUTED_VALUE"""),85.86)</f>
        <v>85.86</v>
      </c>
      <c r="D204" s="1">
        <f>IFERROR(__xludf.DUMMYFUNCTION("""COMPUTED_VALUE"""),84.28)</f>
        <v>84.28</v>
      </c>
      <c r="E204" s="1">
        <f>IFERROR(__xludf.DUMMYFUNCTION("""COMPUTED_VALUE"""),84.8)</f>
        <v>84.8</v>
      </c>
      <c r="F204" s="1">
        <f>IFERROR(__xludf.DUMMYFUNCTION("""COMPUTED_VALUE"""),500568.0)</f>
        <v>500568</v>
      </c>
    </row>
    <row r="205">
      <c r="A205" s="2">
        <f>IFERROR(__xludf.DUMMYFUNCTION("""COMPUTED_VALUE"""),44123.72916666667)</f>
        <v>44123.72917</v>
      </c>
      <c r="B205" s="1">
        <f>IFERROR(__xludf.DUMMYFUNCTION("""COMPUTED_VALUE"""),85.24)</f>
        <v>85.24</v>
      </c>
      <c r="C205" s="1">
        <f>IFERROR(__xludf.DUMMYFUNCTION("""COMPUTED_VALUE"""),85.52)</f>
        <v>85.52</v>
      </c>
      <c r="D205" s="1">
        <f>IFERROR(__xludf.DUMMYFUNCTION("""COMPUTED_VALUE"""),84.54)</f>
        <v>84.54</v>
      </c>
      <c r="E205" s="1">
        <f>IFERROR(__xludf.DUMMYFUNCTION("""COMPUTED_VALUE"""),85.0)</f>
        <v>85</v>
      </c>
      <c r="F205" s="1">
        <f>IFERROR(__xludf.DUMMYFUNCTION("""COMPUTED_VALUE"""),348885.0)</f>
        <v>348885</v>
      </c>
    </row>
    <row r="206">
      <c r="A206" s="2">
        <f>IFERROR(__xludf.DUMMYFUNCTION("""COMPUTED_VALUE"""),44124.72916666667)</f>
        <v>44124.72917</v>
      </c>
      <c r="B206" s="1">
        <f>IFERROR(__xludf.DUMMYFUNCTION("""COMPUTED_VALUE"""),84.94)</f>
        <v>84.94</v>
      </c>
      <c r="C206" s="1">
        <f>IFERROR(__xludf.DUMMYFUNCTION("""COMPUTED_VALUE"""),86.2)</f>
        <v>86.2</v>
      </c>
      <c r="D206" s="1">
        <f>IFERROR(__xludf.DUMMYFUNCTION("""COMPUTED_VALUE"""),84.7)</f>
        <v>84.7</v>
      </c>
      <c r="E206" s="1">
        <f>IFERROR(__xludf.DUMMYFUNCTION("""COMPUTED_VALUE"""),84.98)</f>
        <v>84.98</v>
      </c>
      <c r="F206" s="1">
        <f>IFERROR(__xludf.DUMMYFUNCTION("""COMPUTED_VALUE"""),396401.0)</f>
        <v>396401</v>
      </c>
    </row>
    <row r="207">
      <c r="A207" s="2">
        <f>IFERROR(__xludf.DUMMYFUNCTION("""COMPUTED_VALUE"""),44125.72916666667)</f>
        <v>44125.72917</v>
      </c>
      <c r="B207" s="1">
        <f>IFERROR(__xludf.DUMMYFUNCTION("""COMPUTED_VALUE"""),84.9)</f>
        <v>84.9</v>
      </c>
      <c r="C207" s="1">
        <f>IFERROR(__xludf.DUMMYFUNCTION("""COMPUTED_VALUE"""),85.32)</f>
        <v>85.32</v>
      </c>
      <c r="D207" s="1">
        <f>IFERROR(__xludf.DUMMYFUNCTION("""COMPUTED_VALUE"""),82.62)</f>
        <v>82.62</v>
      </c>
      <c r="E207" s="1">
        <f>IFERROR(__xludf.DUMMYFUNCTION("""COMPUTED_VALUE"""),83.14)</f>
        <v>83.14</v>
      </c>
      <c r="F207" s="1">
        <f>IFERROR(__xludf.DUMMYFUNCTION("""COMPUTED_VALUE"""),583473.0)</f>
        <v>583473</v>
      </c>
    </row>
    <row r="208">
      <c r="A208" s="2">
        <f>IFERROR(__xludf.DUMMYFUNCTION("""COMPUTED_VALUE"""),44126.72916666667)</f>
        <v>44126.72917</v>
      </c>
      <c r="B208" s="1">
        <f>IFERROR(__xludf.DUMMYFUNCTION("""COMPUTED_VALUE"""),82.5)</f>
        <v>82.5</v>
      </c>
      <c r="C208" s="1">
        <f>IFERROR(__xludf.DUMMYFUNCTION("""COMPUTED_VALUE"""),85.1)</f>
        <v>85.1</v>
      </c>
      <c r="D208" s="1">
        <f>IFERROR(__xludf.DUMMYFUNCTION("""COMPUTED_VALUE"""),81.82)</f>
        <v>81.82</v>
      </c>
      <c r="E208" s="1">
        <f>IFERROR(__xludf.DUMMYFUNCTION("""COMPUTED_VALUE"""),83.84)</f>
        <v>83.84</v>
      </c>
      <c r="F208" s="1">
        <f>IFERROR(__xludf.DUMMYFUNCTION("""COMPUTED_VALUE"""),405879.0)</f>
        <v>405879</v>
      </c>
    </row>
    <row r="209">
      <c r="A209" s="2">
        <f>IFERROR(__xludf.DUMMYFUNCTION("""COMPUTED_VALUE"""),44127.72916666667)</f>
        <v>44127.72917</v>
      </c>
      <c r="B209" s="1">
        <f>IFERROR(__xludf.DUMMYFUNCTION("""COMPUTED_VALUE"""),83.5)</f>
        <v>83.5</v>
      </c>
      <c r="C209" s="1">
        <f>IFERROR(__xludf.DUMMYFUNCTION("""COMPUTED_VALUE"""),83.62)</f>
        <v>83.62</v>
      </c>
      <c r="D209" s="1">
        <f>IFERROR(__xludf.DUMMYFUNCTION("""COMPUTED_VALUE"""),81.84)</f>
        <v>81.84</v>
      </c>
      <c r="E209" s="1">
        <f>IFERROR(__xludf.DUMMYFUNCTION("""COMPUTED_VALUE"""),82.56)</f>
        <v>82.56</v>
      </c>
      <c r="F209" s="1">
        <f>IFERROR(__xludf.DUMMYFUNCTION("""COMPUTED_VALUE"""),329582.0)</f>
        <v>329582</v>
      </c>
    </row>
    <row r="210">
      <c r="A210" s="2">
        <f>IFERROR(__xludf.DUMMYFUNCTION("""COMPUTED_VALUE"""),44130.72916666667)</f>
        <v>44130.72917</v>
      </c>
      <c r="B210" s="1">
        <f>IFERROR(__xludf.DUMMYFUNCTION("""COMPUTED_VALUE"""),82.6)</f>
        <v>82.6</v>
      </c>
      <c r="C210" s="1">
        <f>IFERROR(__xludf.DUMMYFUNCTION("""COMPUTED_VALUE"""),82.74)</f>
        <v>82.74</v>
      </c>
      <c r="D210" s="1">
        <f>IFERROR(__xludf.DUMMYFUNCTION("""COMPUTED_VALUE"""),80.52)</f>
        <v>80.52</v>
      </c>
      <c r="E210" s="1">
        <f>IFERROR(__xludf.DUMMYFUNCTION("""COMPUTED_VALUE"""),82.38)</f>
        <v>82.38</v>
      </c>
      <c r="F210" s="1">
        <f>IFERROR(__xludf.DUMMYFUNCTION("""COMPUTED_VALUE"""),432472.0)</f>
        <v>432472</v>
      </c>
    </row>
    <row r="211">
      <c r="A211" s="2">
        <f>IFERROR(__xludf.DUMMYFUNCTION("""COMPUTED_VALUE"""),44131.72916666667)</f>
        <v>44131.72917</v>
      </c>
      <c r="B211" s="1">
        <f>IFERROR(__xludf.DUMMYFUNCTION("""COMPUTED_VALUE"""),82.88)</f>
        <v>82.88</v>
      </c>
      <c r="C211" s="1">
        <f>IFERROR(__xludf.DUMMYFUNCTION("""COMPUTED_VALUE"""),83.24)</f>
        <v>83.24</v>
      </c>
      <c r="D211" s="1">
        <f>IFERROR(__xludf.DUMMYFUNCTION("""COMPUTED_VALUE"""),81.16)</f>
        <v>81.16</v>
      </c>
      <c r="E211" s="1">
        <f>IFERROR(__xludf.DUMMYFUNCTION("""COMPUTED_VALUE"""),81.18)</f>
        <v>81.18</v>
      </c>
      <c r="F211" s="1">
        <f>IFERROR(__xludf.DUMMYFUNCTION("""COMPUTED_VALUE"""),540036.0)</f>
        <v>540036</v>
      </c>
    </row>
    <row r="212">
      <c r="A212" s="2">
        <f>IFERROR(__xludf.DUMMYFUNCTION("""COMPUTED_VALUE"""),44132.72916666667)</f>
        <v>44132.72917</v>
      </c>
      <c r="B212" s="1">
        <f>IFERROR(__xludf.DUMMYFUNCTION("""COMPUTED_VALUE"""),80.4)</f>
        <v>80.4</v>
      </c>
      <c r="C212" s="1">
        <f>IFERROR(__xludf.DUMMYFUNCTION("""COMPUTED_VALUE"""),81.02)</f>
        <v>81.02</v>
      </c>
      <c r="D212" s="1">
        <f>IFERROR(__xludf.DUMMYFUNCTION("""COMPUTED_VALUE"""),78.24)</f>
        <v>78.24</v>
      </c>
      <c r="E212" s="1">
        <f>IFERROR(__xludf.DUMMYFUNCTION("""COMPUTED_VALUE"""),80.86)</f>
        <v>80.86</v>
      </c>
      <c r="F212" s="1">
        <f>IFERROR(__xludf.DUMMYFUNCTION("""COMPUTED_VALUE"""),820316.0)</f>
        <v>820316</v>
      </c>
    </row>
    <row r="213">
      <c r="A213" s="2">
        <f>IFERROR(__xludf.DUMMYFUNCTION("""COMPUTED_VALUE"""),44133.72916666667)</f>
        <v>44133.72917</v>
      </c>
      <c r="B213" s="1">
        <f>IFERROR(__xludf.DUMMYFUNCTION("""COMPUTED_VALUE"""),80.84)</f>
        <v>80.84</v>
      </c>
      <c r="C213" s="1">
        <f>IFERROR(__xludf.DUMMYFUNCTION("""COMPUTED_VALUE"""),83.7)</f>
        <v>83.7</v>
      </c>
      <c r="D213" s="1">
        <f>IFERROR(__xludf.DUMMYFUNCTION("""COMPUTED_VALUE"""),80.82)</f>
        <v>80.82</v>
      </c>
      <c r="E213" s="1">
        <f>IFERROR(__xludf.DUMMYFUNCTION("""COMPUTED_VALUE"""),82.2)</f>
        <v>82.2</v>
      </c>
      <c r="F213" s="1">
        <f>IFERROR(__xludf.DUMMYFUNCTION("""COMPUTED_VALUE"""),548409.0)</f>
        <v>548409</v>
      </c>
    </row>
    <row r="214">
      <c r="A214" s="2">
        <f>IFERROR(__xludf.DUMMYFUNCTION("""COMPUTED_VALUE"""),44134.72916666667)</f>
        <v>44134.72917</v>
      </c>
      <c r="B214" s="1">
        <f>IFERROR(__xludf.DUMMYFUNCTION("""COMPUTED_VALUE"""),81.4)</f>
        <v>81.4</v>
      </c>
      <c r="C214" s="1">
        <f>IFERROR(__xludf.DUMMYFUNCTION("""COMPUTED_VALUE"""),82.74)</f>
        <v>82.74</v>
      </c>
      <c r="D214" s="1">
        <f>IFERROR(__xludf.DUMMYFUNCTION("""COMPUTED_VALUE"""),79.82)</f>
        <v>79.82</v>
      </c>
      <c r="E214" s="1">
        <f>IFERROR(__xludf.DUMMYFUNCTION("""COMPUTED_VALUE"""),80.18)</f>
        <v>80.18</v>
      </c>
      <c r="F214" s="1">
        <f>IFERROR(__xludf.DUMMYFUNCTION("""COMPUTED_VALUE"""),501861.0)</f>
        <v>501861</v>
      </c>
    </row>
    <row r="215">
      <c r="A215" s="2">
        <f>IFERROR(__xludf.DUMMYFUNCTION("""COMPUTED_VALUE"""),44137.72916666667)</f>
        <v>44137.72917</v>
      </c>
      <c r="B215" s="1">
        <f>IFERROR(__xludf.DUMMYFUNCTION("""COMPUTED_VALUE"""),80.64)</f>
        <v>80.64</v>
      </c>
      <c r="C215" s="1">
        <f>IFERROR(__xludf.DUMMYFUNCTION("""COMPUTED_VALUE"""),83.28)</f>
        <v>83.28</v>
      </c>
      <c r="D215" s="1">
        <f>IFERROR(__xludf.DUMMYFUNCTION("""COMPUTED_VALUE"""),80.36)</f>
        <v>80.36</v>
      </c>
      <c r="E215" s="1">
        <f>IFERROR(__xludf.DUMMYFUNCTION("""COMPUTED_VALUE"""),82.76)</f>
        <v>82.76</v>
      </c>
      <c r="F215" s="1">
        <f>IFERROR(__xludf.DUMMYFUNCTION("""COMPUTED_VALUE"""),541347.0)</f>
        <v>541347</v>
      </c>
    </row>
    <row r="216">
      <c r="A216" s="2">
        <f>IFERROR(__xludf.DUMMYFUNCTION("""COMPUTED_VALUE"""),44138.72916666667)</f>
        <v>44138.72917</v>
      </c>
      <c r="B216" s="1">
        <f>IFERROR(__xludf.DUMMYFUNCTION("""COMPUTED_VALUE"""),83.5)</f>
        <v>83.5</v>
      </c>
      <c r="C216" s="1">
        <f>IFERROR(__xludf.DUMMYFUNCTION("""COMPUTED_VALUE"""),85.1)</f>
        <v>85.1</v>
      </c>
      <c r="D216" s="1">
        <f>IFERROR(__xludf.DUMMYFUNCTION("""COMPUTED_VALUE"""),82.54)</f>
        <v>82.54</v>
      </c>
      <c r="E216" s="1">
        <f>IFERROR(__xludf.DUMMYFUNCTION("""COMPUTED_VALUE"""),84.86)</f>
        <v>84.86</v>
      </c>
      <c r="F216" s="1">
        <f>IFERROR(__xludf.DUMMYFUNCTION("""COMPUTED_VALUE"""),430272.0)</f>
        <v>430272</v>
      </c>
    </row>
    <row r="217">
      <c r="A217" s="2">
        <f>IFERROR(__xludf.DUMMYFUNCTION("""COMPUTED_VALUE"""),44139.72916666667)</f>
        <v>44139.72917</v>
      </c>
      <c r="B217" s="1">
        <f>IFERROR(__xludf.DUMMYFUNCTION("""COMPUTED_VALUE"""),85.08)</f>
        <v>85.08</v>
      </c>
      <c r="C217" s="1">
        <f>IFERROR(__xludf.DUMMYFUNCTION("""COMPUTED_VALUE"""),88.58)</f>
        <v>88.58</v>
      </c>
      <c r="D217" s="1">
        <f>IFERROR(__xludf.DUMMYFUNCTION("""COMPUTED_VALUE"""),85.06)</f>
        <v>85.06</v>
      </c>
      <c r="E217" s="1">
        <f>IFERROR(__xludf.DUMMYFUNCTION("""COMPUTED_VALUE"""),88.22)</f>
        <v>88.22</v>
      </c>
      <c r="F217" s="1">
        <f>IFERROR(__xludf.DUMMYFUNCTION("""COMPUTED_VALUE"""),589537.0)</f>
        <v>589537</v>
      </c>
    </row>
    <row r="218">
      <c r="A218" s="2">
        <f>IFERROR(__xludf.DUMMYFUNCTION("""COMPUTED_VALUE"""),44140.72916666667)</f>
        <v>44140.72917</v>
      </c>
      <c r="B218" s="1">
        <f>IFERROR(__xludf.DUMMYFUNCTION("""COMPUTED_VALUE"""),89.0)</f>
        <v>89</v>
      </c>
      <c r="C218" s="1">
        <f>IFERROR(__xludf.DUMMYFUNCTION("""COMPUTED_VALUE"""),90.52)</f>
        <v>90.52</v>
      </c>
      <c r="D218" s="1">
        <f>IFERROR(__xludf.DUMMYFUNCTION("""COMPUTED_VALUE"""),86.82)</f>
        <v>86.82</v>
      </c>
      <c r="E218" s="1">
        <f>IFERROR(__xludf.DUMMYFUNCTION("""COMPUTED_VALUE"""),87.5)</f>
        <v>87.5</v>
      </c>
      <c r="F218" s="1">
        <f>IFERROR(__xludf.DUMMYFUNCTION("""COMPUTED_VALUE"""),479836.0)</f>
        <v>479836</v>
      </c>
    </row>
    <row r="219">
      <c r="A219" s="2">
        <f>IFERROR(__xludf.DUMMYFUNCTION("""COMPUTED_VALUE"""),44141.72916666667)</f>
        <v>44141.72917</v>
      </c>
      <c r="B219" s="1">
        <f>IFERROR(__xludf.DUMMYFUNCTION("""COMPUTED_VALUE"""),87.22)</f>
        <v>87.22</v>
      </c>
      <c r="C219" s="1">
        <f>IFERROR(__xludf.DUMMYFUNCTION("""COMPUTED_VALUE"""),88.22)</f>
        <v>88.22</v>
      </c>
      <c r="D219" s="1">
        <f>IFERROR(__xludf.DUMMYFUNCTION("""COMPUTED_VALUE"""),86.46)</f>
        <v>86.46</v>
      </c>
      <c r="E219" s="1">
        <f>IFERROR(__xludf.DUMMYFUNCTION("""COMPUTED_VALUE"""),87.78)</f>
        <v>87.78</v>
      </c>
      <c r="F219" s="1">
        <f>IFERROR(__xludf.DUMMYFUNCTION("""COMPUTED_VALUE"""),343143.0)</f>
        <v>343143</v>
      </c>
    </row>
    <row r="220">
      <c r="A220" s="2">
        <f>IFERROR(__xludf.DUMMYFUNCTION("""COMPUTED_VALUE"""),44144.72916666667)</f>
        <v>44144.72917</v>
      </c>
      <c r="B220" s="1">
        <f>IFERROR(__xludf.DUMMYFUNCTION("""COMPUTED_VALUE"""),90.8)</f>
        <v>90.8</v>
      </c>
      <c r="C220" s="1">
        <f>IFERROR(__xludf.DUMMYFUNCTION("""COMPUTED_VALUE"""),91.1)</f>
        <v>91.1</v>
      </c>
      <c r="D220" s="1">
        <f>IFERROR(__xludf.DUMMYFUNCTION("""COMPUTED_VALUE"""),73.82)</f>
        <v>73.82</v>
      </c>
      <c r="E220" s="1">
        <f>IFERROR(__xludf.DUMMYFUNCTION("""COMPUTED_VALUE"""),79.38)</f>
        <v>79.38</v>
      </c>
      <c r="F220" s="1">
        <f>IFERROR(__xludf.DUMMYFUNCTION("""COMPUTED_VALUE"""),1863938.0)</f>
        <v>1863938</v>
      </c>
    </row>
    <row r="221">
      <c r="A221" s="2">
        <f>IFERROR(__xludf.DUMMYFUNCTION("""COMPUTED_VALUE"""),44145.72916666667)</f>
        <v>44145.72917</v>
      </c>
      <c r="B221" s="1">
        <f>IFERROR(__xludf.DUMMYFUNCTION("""COMPUTED_VALUE"""),79.16)</f>
        <v>79.16</v>
      </c>
      <c r="C221" s="1">
        <f>IFERROR(__xludf.DUMMYFUNCTION("""COMPUTED_VALUE"""),79.56)</f>
        <v>79.56</v>
      </c>
      <c r="D221" s="1">
        <f>IFERROR(__xludf.DUMMYFUNCTION("""COMPUTED_VALUE"""),75.02)</f>
        <v>75.02</v>
      </c>
      <c r="E221" s="1">
        <f>IFERROR(__xludf.DUMMYFUNCTION("""COMPUTED_VALUE"""),76.42)</f>
        <v>76.42</v>
      </c>
      <c r="F221" s="1">
        <f>IFERROR(__xludf.DUMMYFUNCTION("""COMPUTED_VALUE"""),1707183.0)</f>
        <v>1707183</v>
      </c>
    </row>
    <row r="222">
      <c r="A222" s="2">
        <f>IFERROR(__xludf.DUMMYFUNCTION("""COMPUTED_VALUE"""),44146.72916666667)</f>
        <v>44146.72917</v>
      </c>
      <c r="B222" s="1">
        <f>IFERROR(__xludf.DUMMYFUNCTION("""COMPUTED_VALUE"""),77.0)</f>
        <v>77</v>
      </c>
      <c r="C222" s="1">
        <f>IFERROR(__xludf.DUMMYFUNCTION("""COMPUTED_VALUE"""),81.84)</f>
        <v>81.84</v>
      </c>
      <c r="D222" s="1">
        <f>IFERROR(__xludf.DUMMYFUNCTION("""COMPUTED_VALUE"""),75.96)</f>
        <v>75.96</v>
      </c>
      <c r="E222" s="1">
        <f>IFERROR(__xludf.DUMMYFUNCTION("""COMPUTED_VALUE"""),81.38)</f>
        <v>81.38</v>
      </c>
      <c r="F222" s="1">
        <f>IFERROR(__xludf.DUMMYFUNCTION("""COMPUTED_VALUE"""),985993.0)</f>
        <v>985993</v>
      </c>
    </row>
    <row r="223">
      <c r="A223" s="2">
        <f>IFERROR(__xludf.DUMMYFUNCTION("""COMPUTED_VALUE"""),44147.72916666667)</f>
        <v>44147.72917</v>
      </c>
      <c r="B223" s="1">
        <f>IFERROR(__xludf.DUMMYFUNCTION("""COMPUTED_VALUE"""),81.62)</f>
        <v>81.62</v>
      </c>
      <c r="C223" s="1">
        <f>IFERROR(__xludf.DUMMYFUNCTION("""COMPUTED_VALUE"""),83.52)</f>
        <v>83.52</v>
      </c>
      <c r="D223" s="1">
        <f>IFERROR(__xludf.DUMMYFUNCTION("""COMPUTED_VALUE"""),80.9)</f>
        <v>80.9</v>
      </c>
      <c r="E223" s="1">
        <f>IFERROR(__xludf.DUMMYFUNCTION("""COMPUTED_VALUE"""),82.68)</f>
        <v>82.68</v>
      </c>
      <c r="F223" s="1">
        <f>IFERROR(__xludf.DUMMYFUNCTION("""COMPUTED_VALUE"""),640845.0)</f>
        <v>640845</v>
      </c>
    </row>
    <row r="224">
      <c r="A224" s="2">
        <f>IFERROR(__xludf.DUMMYFUNCTION("""COMPUTED_VALUE"""),44148.72916666667)</f>
        <v>44148.72917</v>
      </c>
      <c r="B224" s="1">
        <f>IFERROR(__xludf.DUMMYFUNCTION("""COMPUTED_VALUE"""),82.84)</f>
        <v>82.84</v>
      </c>
      <c r="C224" s="1">
        <f>IFERROR(__xludf.DUMMYFUNCTION("""COMPUTED_VALUE"""),83.94)</f>
        <v>83.94</v>
      </c>
      <c r="D224" s="1">
        <f>IFERROR(__xludf.DUMMYFUNCTION("""COMPUTED_VALUE"""),81.24)</f>
        <v>81.24</v>
      </c>
      <c r="E224" s="1">
        <f>IFERROR(__xludf.DUMMYFUNCTION("""COMPUTED_VALUE"""),82.4)</f>
        <v>82.4</v>
      </c>
      <c r="F224" s="1">
        <f>IFERROR(__xludf.DUMMYFUNCTION("""COMPUTED_VALUE"""),436414.0)</f>
        <v>436414</v>
      </c>
    </row>
    <row r="225">
      <c r="A225" s="2">
        <f>IFERROR(__xludf.DUMMYFUNCTION("""COMPUTED_VALUE"""),44151.72916666667)</f>
        <v>44151.72917</v>
      </c>
      <c r="B225" s="1">
        <f>IFERROR(__xludf.DUMMYFUNCTION("""COMPUTED_VALUE"""),82.6)</f>
        <v>82.6</v>
      </c>
      <c r="C225" s="1">
        <f>IFERROR(__xludf.DUMMYFUNCTION("""COMPUTED_VALUE"""),82.78)</f>
        <v>82.78</v>
      </c>
      <c r="D225" s="1">
        <f>IFERROR(__xludf.DUMMYFUNCTION("""COMPUTED_VALUE"""),79.1)</f>
        <v>79.1</v>
      </c>
      <c r="E225" s="1">
        <f>IFERROR(__xludf.DUMMYFUNCTION("""COMPUTED_VALUE"""),79.18)</f>
        <v>79.18</v>
      </c>
      <c r="F225" s="1">
        <f>IFERROR(__xludf.DUMMYFUNCTION("""COMPUTED_VALUE"""),625779.0)</f>
        <v>625779</v>
      </c>
    </row>
    <row r="226">
      <c r="A226" s="2">
        <f>IFERROR(__xludf.DUMMYFUNCTION("""COMPUTED_VALUE"""),44152.72916666667)</f>
        <v>44152.72917</v>
      </c>
      <c r="B226" s="1">
        <f>IFERROR(__xludf.DUMMYFUNCTION("""COMPUTED_VALUE"""),78.9)</f>
        <v>78.9</v>
      </c>
      <c r="C226" s="1">
        <f>IFERROR(__xludf.DUMMYFUNCTION("""COMPUTED_VALUE"""),80.34)</f>
        <v>80.34</v>
      </c>
      <c r="D226" s="1">
        <f>IFERROR(__xludf.DUMMYFUNCTION("""COMPUTED_VALUE"""),78.78)</f>
        <v>78.78</v>
      </c>
      <c r="E226" s="1">
        <f>IFERROR(__xludf.DUMMYFUNCTION("""COMPUTED_VALUE"""),79.12)</f>
        <v>79.12</v>
      </c>
      <c r="F226" s="1">
        <f>IFERROR(__xludf.DUMMYFUNCTION("""COMPUTED_VALUE"""),503240.0)</f>
        <v>503240</v>
      </c>
    </row>
    <row r="227">
      <c r="A227" s="2">
        <f>IFERROR(__xludf.DUMMYFUNCTION("""COMPUTED_VALUE"""),44153.72916666667)</f>
        <v>44153.72917</v>
      </c>
      <c r="B227" s="1">
        <f>IFERROR(__xludf.DUMMYFUNCTION("""COMPUTED_VALUE"""),79.18)</f>
        <v>79.18</v>
      </c>
      <c r="C227" s="1">
        <f>IFERROR(__xludf.DUMMYFUNCTION("""COMPUTED_VALUE"""),80.1)</f>
        <v>80.1</v>
      </c>
      <c r="D227" s="1">
        <f>IFERROR(__xludf.DUMMYFUNCTION("""COMPUTED_VALUE"""),78.56)</f>
        <v>78.56</v>
      </c>
      <c r="E227" s="1">
        <f>IFERROR(__xludf.DUMMYFUNCTION("""COMPUTED_VALUE"""),79.22)</f>
        <v>79.22</v>
      </c>
      <c r="F227" s="1">
        <f>IFERROR(__xludf.DUMMYFUNCTION("""COMPUTED_VALUE"""),442919.0)</f>
        <v>442919</v>
      </c>
    </row>
    <row r="228">
      <c r="A228" s="2">
        <f>IFERROR(__xludf.DUMMYFUNCTION("""COMPUTED_VALUE"""),44154.72916666667)</f>
        <v>44154.72917</v>
      </c>
      <c r="B228" s="1">
        <f>IFERROR(__xludf.DUMMYFUNCTION("""COMPUTED_VALUE"""),78.72)</f>
        <v>78.72</v>
      </c>
      <c r="C228" s="1">
        <f>IFERROR(__xludf.DUMMYFUNCTION("""COMPUTED_VALUE"""),79.54)</f>
        <v>79.54</v>
      </c>
      <c r="D228" s="1">
        <f>IFERROR(__xludf.DUMMYFUNCTION("""COMPUTED_VALUE"""),78.16)</f>
        <v>78.16</v>
      </c>
      <c r="E228" s="1">
        <f>IFERROR(__xludf.DUMMYFUNCTION("""COMPUTED_VALUE"""),79.18)</f>
        <v>79.18</v>
      </c>
      <c r="F228" s="1">
        <f>IFERROR(__xludf.DUMMYFUNCTION("""COMPUTED_VALUE"""),550212.0)</f>
        <v>550212</v>
      </c>
    </row>
    <row r="229">
      <c r="A229" s="2">
        <f>IFERROR(__xludf.DUMMYFUNCTION("""COMPUTED_VALUE"""),44155.72916666667)</f>
        <v>44155.72917</v>
      </c>
      <c r="B229" s="1">
        <f>IFERROR(__xludf.DUMMYFUNCTION("""COMPUTED_VALUE"""),79.6)</f>
        <v>79.6</v>
      </c>
      <c r="C229" s="1">
        <f>IFERROR(__xludf.DUMMYFUNCTION("""COMPUTED_VALUE"""),81.4)</f>
        <v>81.4</v>
      </c>
      <c r="D229" s="1">
        <f>IFERROR(__xludf.DUMMYFUNCTION("""COMPUTED_VALUE"""),79.3)</f>
        <v>79.3</v>
      </c>
      <c r="E229" s="1">
        <f>IFERROR(__xludf.DUMMYFUNCTION("""COMPUTED_VALUE"""),80.04)</f>
        <v>80.04</v>
      </c>
      <c r="F229" s="1">
        <f>IFERROR(__xludf.DUMMYFUNCTION("""COMPUTED_VALUE"""),937342.0)</f>
        <v>937342</v>
      </c>
    </row>
    <row r="230">
      <c r="A230" s="2">
        <f>IFERROR(__xludf.DUMMYFUNCTION("""COMPUTED_VALUE"""),44158.72916666667)</f>
        <v>44158.72917</v>
      </c>
      <c r="B230" s="1">
        <f>IFERROR(__xludf.DUMMYFUNCTION("""COMPUTED_VALUE"""),80.7)</f>
        <v>80.7</v>
      </c>
      <c r="C230" s="1">
        <f>IFERROR(__xludf.DUMMYFUNCTION("""COMPUTED_VALUE"""),80.98)</f>
        <v>80.98</v>
      </c>
      <c r="D230" s="1">
        <f>IFERROR(__xludf.DUMMYFUNCTION("""COMPUTED_VALUE"""),79.76)</f>
        <v>79.76</v>
      </c>
      <c r="E230" s="1">
        <f>IFERROR(__xludf.DUMMYFUNCTION("""COMPUTED_VALUE"""),79.76)</f>
        <v>79.76</v>
      </c>
      <c r="F230" s="1">
        <f>IFERROR(__xludf.DUMMYFUNCTION("""COMPUTED_VALUE"""),379035.0)</f>
        <v>379035</v>
      </c>
    </row>
    <row r="231">
      <c r="A231" s="2">
        <f>IFERROR(__xludf.DUMMYFUNCTION("""COMPUTED_VALUE"""),44159.72916666667)</f>
        <v>44159.72917</v>
      </c>
      <c r="B231" s="1">
        <f>IFERROR(__xludf.DUMMYFUNCTION("""COMPUTED_VALUE"""),80.08)</f>
        <v>80.08</v>
      </c>
      <c r="C231" s="1">
        <f>IFERROR(__xludf.DUMMYFUNCTION("""COMPUTED_VALUE"""),80.2)</f>
        <v>80.2</v>
      </c>
      <c r="D231" s="1">
        <f>IFERROR(__xludf.DUMMYFUNCTION("""COMPUTED_VALUE"""),76.48)</f>
        <v>76.48</v>
      </c>
      <c r="E231" s="1">
        <f>IFERROR(__xludf.DUMMYFUNCTION("""COMPUTED_VALUE"""),76.48)</f>
        <v>76.48</v>
      </c>
      <c r="F231" s="1">
        <f>IFERROR(__xludf.DUMMYFUNCTION("""COMPUTED_VALUE"""),654214.0)</f>
        <v>654214</v>
      </c>
    </row>
    <row r="232">
      <c r="A232" s="2">
        <f>IFERROR(__xludf.DUMMYFUNCTION("""COMPUTED_VALUE"""),44160.72916666667)</f>
        <v>44160.72917</v>
      </c>
      <c r="B232" s="1">
        <f>IFERROR(__xludf.DUMMYFUNCTION("""COMPUTED_VALUE"""),76.72)</f>
        <v>76.72</v>
      </c>
      <c r="C232" s="1">
        <f>IFERROR(__xludf.DUMMYFUNCTION("""COMPUTED_VALUE"""),77.5)</f>
        <v>77.5</v>
      </c>
      <c r="D232" s="1">
        <f>IFERROR(__xludf.DUMMYFUNCTION("""COMPUTED_VALUE"""),76.06)</f>
        <v>76.06</v>
      </c>
      <c r="E232" s="1">
        <f>IFERROR(__xludf.DUMMYFUNCTION("""COMPUTED_VALUE"""),76.38)</f>
        <v>76.38</v>
      </c>
      <c r="F232" s="1">
        <f>IFERROR(__xludf.DUMMYFUNCTION("""COMPUTED_VALUE"""),741309.0)</f>
        <v>741309</v>
      </c>
    </row>
    <row r="233">
      <c r="A233" s="2">
        <f>IFERROR(__xludf.DUMMYFUNCTION("""COMPUTED_VALUE"""),44161.72916666667)</f>
        <v>44161.72917</v>
      </c>
      <c r="B233" s="1">
        <f>IFERROR(__xludf.DUMMYFUNCTION("""COMPUTED_VALUE"""),76.9)</f>
        <v>76.9</v>
      </c>
      <c r="C233" s="1">
        <f>IFERROR(__xludf.DUMMYFUNCTION("""COMPUTED_VALUE"""),80.1)</f>
        <v>80.1</v>
      </c>
      <c r="D233" s="1">
        <f>IFERROR(__xludf.DUMMYFUNCTION("""COMPUTED_VALUE"""),76.76)</f>
        <v>76.76</v>
      </c>
      <c r="E233" s="1">
        <f>IFERROR(__xludf.DUMMYFUNCTION("""COMPUTED_VALUE"""),79.3)</f>
        <v>79.3</v>
      </c>
      <c r="F233" s="1">
        <f>IFERROR(__xludf.DUMMYFUNCTION("""COMPUTED_VALUE"""),534890.0)</f>
        <v>534890</v>
      </c>
    </row>
    <row r="234">
      <c r="A234" s="2">
        <f>IFERROR(__xludf.DUMMYFUNCTION("""COMPUTED_VALUE"""),44162.72916666667)</f>
        <v>44162.72917</v>
      </c>
      <c r="B234" s="1">
        <f>IFERROR(__xludf.DUMMYFUNCTION("""COMPUTED_VALUE"""),79.6)</f>
        <v>79.6</v>
      </c>
      <c r="C234" s="1">
        <f>IFERROR(__xludf.DUMMYFUNCTION("""COMPUTED_VALUE"""),80.46)</f>
        <v>80.46</v>
      </c>
      <c r="D234" s="1">
        <f>IFERROR(__xludf.DUMMYFUNCTION("""COMPUTED_VALUE"""),79.0)</f>
        <v>79</v>
      </c>
      <c r="E234" s="1">
        <f>IFERROR(__xludf.DUMMYFUNCTION("""COMPUTED_VALUE"""),80.46)</f>
        <v>80.46</v>
      </c>
      <c r="F234" s="1">
        <f>IFERROR(__xludf.DUMMYFUNCTION("""COMPUTED_VALUE"""),377768.0)</f>
        <v>377768</v>
      </c>
    </row>
    <row r="235">
      <c r="A235" s="2">
        <f>IFERROR(__xludf.DUMMYFUNCTION("""COMPUTED_VALUE"""),44165.72916666667)</f>
        <v>44165.72917</v>
      </c>
      <c r="B235" s="1">
        <f>IFERROR(__xludf.DUMMYFUNCTION("""COMPUTED_VALUE"""),80.52)</f>
        <v>80.52</v>
      </c>
      <c r="C235" s="1">
        <f>IFERROR(__xludf.DUMMYFUNCTION("""COMPUTED_VALUE"""),84.8)</f>
        <v>84.8</v>
      </c>
      <c r="D235" s="1">
        <f>IFERROR(__xludf.DUMMYFUNCTION("""COMPUTED_VALUE"""),80.52)</f>
        <v>80.52</v>
      </c>
      <c r="E235" s="1">
        <f>IFERROR(__xludf.DUMMYFUNCTION("""COMPUTED_VALUE"""),84.8)</f>
        <v>84.8</v>
      </c>
      <c r="F235" s="1">
        <f>IFERROR(__xludf.DUMMYFUNCTION("""COMPUTED_VALUE"""),1265624.0)</f>
        <v>1265624</v>
      </c>
    </row>
    <row r="236">
      <c r="A236" s="2">
        <f>IFERROR(__xludf.DUMMYFUNCTION("""COMPUTED_VALUE"""),44166.72916666667)</f>
        <v>44166.72917</v>
      </c>
      <c r="B236" s="1">
        <f>IFERROR(__xludf.DUMMYFUNCTION("""COMPUTED_VALUE"""),85.38)</f>
        <v>85.38</v>
      </c>
      <c r="C236" s="1">
        <f>IFERROR(__xludf.DUMMYFUNCTION("""COMPUTED_VALUE"""),85.4)</f>
        <v>85.4</v>
      </c>
      <c r="D236" s="1">
        <f>IFERROR(__xludf.DUMMYFUNCTION("""COMPUTED_VALUE"""),82.3)</f>
        <v>82.3</v>
      </c>
      <c r="E236" s="1">
        <f>IFERROR(__xludf.DUMMYFUNCTION("""COMPUTED_VALUE"""),82.3)</f>
        <v>82.3</v>
      </c>
      <c r="F236" s="1">
        <f>IFERROR(__xludf.DUMMYFUNCTION("""COMPUTED_VALUE"""),518547.0)</f>
        <v>518547</v>
      </c>
    </row>
    <row r="237">
      <c r="A237" s="2">
        <f>IFERROR(__xludf.DUMMYFUNCTION("""COMPUTED_VALUE"""),44167.72916666667)</f>
        <v>44167.72917</v>
      </c>
      <c r="B237" s="1">
        <f>IFERROR(__xludf.DUMMYFUNCTION("""COMPUTED_VALUE"""),82.5)</f>
        <v>82.5</v>
      </c>
      <c r="C237" s="1">
        <f>IFERROR(__xludf.DUMMYFUNCTION("""COMPUTED_VALUE"""),82.6)</f>
        <v>82.6</v>
      </c>
      <c r="D237" s="1">
        <f>IFERROR(__xludf.DUMMYFUNCTION("""COMPUTED_VALUE"""),80.52)</f>
        <v>80.52</v>
      </c>
      <c r="E237" s="1">
        <f>IFERROR(__xludf.DUMMYFUNCTION("""COMPUTED_VALUE"""),81.22)</f>
        <v>81.22</v>
      </c>
      <c r="F237" s="1">
        <f>IFERROR(__xludf.DUMMYFUNCTION("""COMPUTED_VALUE"""),534284.0)</f>
        <v>534284</v>
      </c>
    </row>
    <row r="238">
      <c r="A238" s="2">
        <f>IFERROR(__xludf.DUMMYFUNCTION("""COMPUTED_VALUE"""),44168.72916666667)</f>
        <v>44168.72917</v>
      </c>
      <c r="B238" s="1">
        <f>IFERROR(__xludf.DUMMYFUNCTION("""COMPUTED_VALUE"""),81.24)</f>
        <v>81.24</v>
      </c>
      <c r="C238" s="1">
        <f>IFERROR(__xludf.DUMMYFUNCTION("""COMPUTED_VALUE"""),81.72)</f>
        <v>81.72</v>
      </c>
      <c r="D238" s="1">
        <f>IFERROR(__xludf.DUMMYFUNCTION("""COMPUTED_VALUE"""),79.82)</f>
        <v>79.82</v>
      </c>
      <c r="E238" s="1">
        <f>IFERROR(__xludf.DUMMYFUNCTION("""COMPUTED_VALUE"""),80.06)</f>
        <v>80.06</v>
      </c>
      <c r="F238" s="1">
        <f>IFERROR(__xludf.DUMMYFUNCTION("""COMPUTED_VALUE"""),406232.0)</f>
        <v>406232</v>
      </c>
    </row>
    <row r="239">
      <c r="A239" s="2">
        <f>IFERROR(__xludf.DUMMYFUNCTION("""COMPUTED_VALUE"""),44169.72916666667)</f>
        <v>44169.72917</v>
      </c>
      <c r="B239" s="1">
        <f>IFERROR(__xludf.DUMMYFUNCTION("""COMPUTED_VALUE"""),80.14)</f>
        <v>80.14</v>
      </c>
      <c r="C239" s="1">
        <f>IFERROR(__xludf.DUMMYFUNCTION("""COMPUTED_VALUE"""),80.94)</f>
        <v>80.94</v>
      </c>
      <c r="D239" s="1">
        <f>IFERROR(__xludf.DUMMYFUNCTION("""COMPUTED_VALUE"""),77.96)</f>
        <v>77.96</v>
      </c>
      <c r="E239" s="1">
        <f>IFERROR(__xludf.DUMMYFUNCTION("""COMPUTED_VALUE"""),78.78)</f>
        <v>78.78</v>
      </c>
      <c r="F239" s="1">
        <f>IFERROR(__xludf.DUMMYFUNCTION("""COMPUTED_VALUE"""),503088.0)</f>
        <v>503088</v>
      </c>
    </row>
    <row r="240">
      <c r="A240" s="2">
        <f>IFERROR(__xludf.DUMMYFUNCTION("""COMPUTED_VALUE"""),44172.72916666667)</f>
        <v>44172.72917</v>
      </c>
      <c r="B240" s="1">
        <f>IFERROR(__xludf.DUMMYFUNCTION("""COMPUTED_VALUE"""),78.0)</f>
        <v>78</v>
      </c>
      <c r="C240" s="1">
        <f>IFERROR(__xludf.DUMMYFUNCTION("""COMPUTED_VALUE"""),79.44)</f>
        <v>79.44</v>
      </c>
      <c r="D240" s="1">
        <f>IFERROR(__xludf.DUMMYFUNCTION("""COMPUTED_VALUE"""),77.56)</f>
        <v>77.56</v>
      </c>
      <c r="E240" s="1">
        <f>IFERROR(__xludf.DUMMYFUNCTION("""COMPUTED_VALUE"""),79.04)</f>
        <v>79.04</v>
      </c>
      <c r="F240" s="1">
        <f>IFERROR(__xludf.DUMMYFUNCTION("""COMPUTED_VALUE"""),616147.0)</f>
        <v>616147</v>
      </c>
    </row>
    <row r="241">
      <c r="A241" s="2">
        <f>IFERROR(__xludf.DUMMYFUNCTION("""COMPUTED_VALUE"""),44173.72916666667)</f>
        <v>44173.72917</v>
      </c>
      <c r="B241" s="1">
        <f>IFERROR(__xludf.DUMMYFUNCTION("""COMPUTED_VALUE"""),79.44)</f>
        <v>79.44</v>
      </c>
      <c r="C241" s="1">
        <f>IFERROR(__xludf.DUMMYFUNCTION("""COMPUTED_VALUE"""),79.6)</f>
        <v>79.6</v>
      </c>
      <c r="D241" s="1">
        <f>IFERROR(__xludf.DUMMYFUNCTION("""COMPUTED_VALUE"""),78.34)</f>
        <v>78.34</v>
      </c>
      <c r="E241" s="1">
        <f>IFERROR(__xludf.DUMMYFUNCTION("""COMPUTED_VALUE"""),78.74)</f>
        <v>78.74</v>
      </c>
      <c r="F241" s="1">
        <f>IFERROR(__xludf.DUMMYFUNCTION("""COMPUTED_VALUE"""),367613.0)</f>
        <v>367613</v>
      </c>
    </row>
    <row r="242">
      <c r="A242" s="2">
        <f>IFERROR(__xludf.DUMMYFUNCTION("""COMPUTED_VALUE"""),44174.72916666667)</f>
        <v>44174.72917</v>
      </c>
      <c r="B242" s="1">
        <f>IFERROR(__xludf.DUMMYFUNCTION("""COMPUTED_VALUE"""),78.84)</f>
        <v>78.84</v>
      </c>
      <c r="C242" s="1">
        <f>IFERROR(__xludf.DUMMYFUNCTION("""COMPUTED_VALUE"""),79.62)</f>
        <v>79.62</v>
      </c>
      <c r="D242" s="1">
        <f>IFERROR(__xludf.DUMMYFUNCTION("""COMPUTED_VALUE"""),78.0)</f>
        <v>78</v>
      </c>
      <c r="E242" s="1">
        <f>IFERROR(__xludf.DUMMYFUNCTION("""COMPUTED_VALUE"""),79.46)</f>
        <v>79.46</v>
      </c>
      <c r="F242" s="1">
        <f>IFERROR(__xludf.DUMMYFUNCTION("""COMPUTED_VALUE"""),405647.0)</f>
        <v>405647</v>
      </c>
    </row>
    <row r="243">
      <c r="A243" s="2">
        <f>IFERROR(__xludf.DUMMYFUNCTION("""COMPUTED_VALUE"""),44175.72916666667)</f>
        <v>44175.72917</v>
      </c>
      <c r="B243" s="1">
        <f>IFERROR(__xludf.DUMMYFUNCTION("""COMPUTED_VALUE"""),79.36)</f>
        <v>79.36</v>
      </c>
      <c r="C243" s="1">
        <f>IFERROR(__xludf.DUMMYFUNCTION("""COMPUTED_VALUE"""),79.38)</f>
        <v>79.38</v>
      </c>
      <c r="D243" s="1">
        <f>IFERROR(__xludf.DUMMYFUNCTION("""COMPUTED_VALUE"""),77.58)</f>
        <v>77.58</v>
      </c>
      <c r="E243" s="1">
        <f>IFERROR(__xludf.DUMMYFUNCTION("""COMPUTED_VALUE"""),78.88)</f>
        <v>78.88</v>
      </c>
      <c r="F243" s="1">
        <f>IFERROR(__xludf.DUMMYFUNCTION("""COMPUTED_VALUE"""),451502.0)</f>
        <v>451502</v>
      </c>
    </row>
    <row r="244">
      <c r="A244" s="2">
        <f>IFERROR(__xludf.DUMMYFUNCTION("""COMPUTED_VALUE"""),44176.72916666667)</f>
        <v>44176.72917</v>
      </c>
      <c r="B244" s="1">
        <f>IFERROR(__xludf.DUMMYFUNCTION("""COMPUTED_VALUE"""),78.9)</f>
        <v>78.9</v>
      </c>
      <c r="C244" s="1">
        <f>IFERROR(__xludf.DUMMYFUNCTION("""COMPUTED_VALUE"""),80.08)</f>
        <v>80.08</v>
      </c>
      <c r="D244" s="1">
        <f>IFERROR(__xludf.DUMMYFUNCTION("""COMPUTED_VALUE"""),78.12)</f>
        <v>78.12</v>
      </c>
      <c r="E244" s="1">
        <f>IFERROR(__xludf.DUMMYFUNCTION("""COMPUTED_VALUE"""),79.24)</f>
        <v>79.24</v>
      </c>
      <c r="F244" s="1">
        <f>IFERROR(__xludf.DUMMYFUNCTION("""COMPUTED_VALUE"""),479446.0)</f>
        <v>479446</v>
      </c>
    </row>
    <row r="245">
      <c r="A245" s="2">
        <f>IFERROR(__xludf.DUMMYFUNCTION("""COMPUTED_VALUE"""),44179.72916666667)</f>
        <v>44179.72917</v>
      </c>
      <c r="B245" s="1">
        <f>IFERROR(__xludf.DUMMYFUNCTION("""COMPUTED_VALUE"""),80.64)</f>
        <v>80.64</v>
      </c>
      <c r="C245" s="1">
        <f>IFERROR(__xludf.DUMMYFUNCTION("""COMPUTED_VALUE"""),84.52)</f>
        <v>84.52</v>
      </c>
      <c r="D245" s="1">
        <f>IFERROR(__xludf.DUMMYFUNCTION("""COMPUTED_VALUE"""),79.86)</f>
        <v>79.86</v>
      </c>
      <c r="E245" s="1">
        <f>IFERROR(__xludf.DUMMYFUNCTION("""COMPUTED_VALUE"""),84.52)</f>
        <v>84.52</v>
      </c>
      <c r="F245" s="1">
        <f>IFERROR(__xludf.DUMMYFUNCTION("""COMPUTED_VALUE"""),893125.0)</f>
        <v>893125</v>
      </c>
    </row>
    <row r="246">
      <c r="A246" s="2">
        <f>IFERROR(__xludf.DUMMYFUNCTION("""COMPUTED_VALUE"""),44180.72916666667)</f>
        <v>44180.72917</v>
      </c>
      <c r="B246" s="1">
        <f>IFERROR(__xludf.DUMMYFUNCTION("""COMPUTED_VALUE"""),84.46)</f>
        <v>84.46</v>
      </c>
      <c r="C246" s="1">
        <f>IFERROR(__xludf.DUMMYFUNCTION("""COMPUTED_VALUE"""),84.52)</f>
        <v>84.52</v>
      </c>
      <c r="D246" s="1">
        <f>IFERROR(__xludf.DUMMYFUNCTION("""COMPUTED_VALUE"""),82.24)</f>
        <v>82.24</v>
      </c>
      <c r="E246" s="1">
        <f>IFERROR(__xludf.DUMMYFUNCTION("""COMPUTED_VALUE"""),82.52)</f>
        <v>82.52</v>
      </c>
      <c r="F246" s="1">
        <f>IFERROR(__xludf.DUMMYFUNCTION("""COMPUTED_VALUE"""),512660.0)</f>
        <v>512660</v>
      </c>
    </row>
    <row r="247">
      <c r="A247" s="2">
        <f>IFERROR(__xludf.DUMMYFUNCTION("""COMPUTED_VALUE"""),44181.72916666667)</f>
        <v>44181.72917</v>
      </c>
      <c r="B247" s="1">
        <f>IFERROR(__xludf.DUMMYFUNCTION("""COMPUTED_VALUE"""),82.78)</f>
        <v>82.78</v>
      </c>
      <c r="C247" s="1">
        <f>IFERROR(__xludf.DUMMYFUNCTION("""COMPUTED_VALUE"""),85.06)</f>
        <v>85.06</v>
      </c>
      <c r="D247" s="1">
        <f>IFERROR(__xludf.DUMMYFUNCTION("""COMPUTED_VALUE"""),82.5)</f>
        <v>82.5</v>
      </c>
      <c r="E247" s="1">
        <f>IFERROR(__xludf.DUMMYFUNCTION("""COMPUTED_VALUE"""),85.06)</f>
        <v>85.06</v>
      </c>
      <c r="F247" s="1">
        <f>IFERROR(__xludf.DUMMYFUNCTION("""COMPUTED_VALUE"""),609823.0)</f>
        <v>609823</v>
      </c>
    </row>
    <row r="248">
      <c r="A248" s="2">
        <f>IFERROR(__xludf.DUMMYFUNCTION("""COMPUTED_VALUE"""),44182.72916666667)</f>
        <v>44182.72917</v>
      </c>
      <c r="B248" s="1">
        <f>IFERROR(__xludf.DUMMYFUNCTION("""COMPUTED_VALUE"""),87.66)</f>
        <v>87.66</v>
      </c>
      <c r="C248" s="1">
        <f>IFERROR(__xludf.DUMMYFUNCTION("""COMPUTED_VALUE"""),89.84)</f>
        <v>89.84</v>
      </c>
      <c r="D248" s="1">
        <f>IFERROR(__xludf.DUMMYFUNCTION("""COMPUTED_VALUE"""),86.5)</f>
        <v>86.5</v>
      </c>
      <c r="E248" s="1">
        <f>IFERROR(__xludf.DUMMYFUNCTION("""COMPUTED_VALUE"""),89.68)</f>
        <v>89.68</v>
      </c>
      <c r="F248" s="1">
        <f>IFERROR(__xludf.DUMMYFUNCTION("""COMPUTED_VALUE"""),660844.0)</f>
        <v>660844</v>
      </c>
    </row>
    <row r="249">
      <c r="A249" s="2">
        <f>IFERROR(__xludf.DUMMYFUNCTION("""COMPUTED_VALUE"""),44183.72916666667)</f>
        <v>44183.72917</v>
      </c>
      <c r="B249" s="1">
        <f>IFERROR(__xludf.DUMMYFUNCTION("""COMPUTED_VALUE"""),89.0)</f>
        <v>89</v>
      </c>
      <c r="C249" s="1">
        <f>IFERROR(__xludf.DUMMYFUNCTION("""COMPUTED_VALUE"""),91.34)</f>
        <v>91.34</v>
      </c>
      <c r="D249" s="1">
        <f>IFERROR(__xludf.DUMMYFUNCTION("""COMPUTED_VALUE"""),88.8)</f>
        <v>88.8</v>
      </c>
      <c r="E249" s="1">
        <f>IFERROR(__xludf.DUMMYFUNCTION("""COMPUTED_VALUE"""),91.1)</f>
        <v>91.1</v>
      </c>
      <c r="F249" s="1">
        <f>IFERROR(__xludf.DUMMYFUNCTION("""COMPUTED_VALUE"""),831711.0)</f>
        <v>831711</v>
      </c>
    </row>
    <row r="250">
      <c r="A250" s="2">
        <f>IFERROR(__xludf.DUMMYFUNCTION("""COMPUTED_VALUE"""),44186.72916666667)</f>
        <v>44186.72917</v>
      </c>
      <c r="B250" s="1">
        <f>IFERROR(__xludf.DUMMYFUNCTION("""COMPUTED_VALUE"""),90.2)</f>
        <v>90.2</v>
      </c>
      <c r="C250" s="1">
        <f>IFERROR(__xludf.DUMMYFUNCTION("""COMPUTED_VALUE"""),91.48)</f>
        <v>91.48</v>
      </c>
      <c r="D250" s="1">
        <f>IFERROR(__xludf.DUMMYFUNCTION("""COMPUTED_VALUE"""),87.1)</f>
        <v>87.1</v>
      </c>
      <c r="E250" s="1">
        <f>IFERROR(__xludf.DUMMYFUNCTION("""COMPUTED_VALUE"""),89.4)</f>
        <v>89.4</v>
      </c>
      <c r="F250" s="1">
        <f>IFERROR(__xludf.DUMMYFUNCTION("""COMPUTED_VALUE"""),488788.0)</f>
        <v>488788</v>
      </c>
    </row>
    <row r="251">
      <c r="A251" s="2">
        <f>IFERROR(__xludf.DUMMYFUNCTION("""COMPUTED_VALUE"""),44187.72916666667)</f>
        <v>44187.72917</v>
      </c>
      <c r="B251" s="1">
        <f>IFERROR(__xludf.DUMMYFUNCTION("""COMPUTED_VALUE"""),89.36)</f>
        <v>89.36</v>
      </c>
      <c r="C251" s="1">
        <f>IFERROR(__xludf.DUMMYFUNCTION("""COMPUTED_VALUE"""),91.46)</f>
        <v>91.46</v>
      </c>
      <c r="D251" s="1">
        <f>IFERROR(__xludf.DUMMYFUNCTION("""COMPUTED_VALUE"""),89.06)</f>
        <v>89.06</v>
      </c>
      <c r="E251" s="1">
        <f>IFERROR(__xludf.DUMMYFUNCTION("""COMPUTED_VALUE"""),90.6)</f>
        <v>90.6</v>
      </c>
      <c r="F251" s="1">
        <f>IFERROR(__xludf.DUMMYFUNCTION("""COMPUTED_VALUE"""),296153.0)</f>
        <v>296153</v>
      </c>
    </row>
    <row r="252">
      <c r="A252" s="2">
        <f>IFERROR(__xludf.DUMMYFUNCTION("""COMPUTED_VALUE"""),44188.72916666667)</f>
        <v>44188.72917</v>
      </c>
      <c r="B252" s="1">
        <f>IFERROR(__xludf.DUMMYFUNCTION("""COMPUTED_VALUE"""),91.08)</f>
        <v>91.08</v>
      </c>
      <c r="C252" s="1">
        <f>IFERROR(__xludf.DUMMYFUNCTION("""COMPUTED_VALUE"""),91.08)</f>
        <v>91.08</v>
      </c>
      <c r="D252" s="1">
        <f>IFERROR(__xludf.DUMMYFUNCTION("""COMPUTED_VALUE"""),88.68)</f>
        <v>88.68</v>
      </c>
      <c r="E252" s="1">
        <f>IFERROR(__xludf.DUMMYFUNCTION("""COMPUTED_VALUE"""),89.2)</f>
        <v>89.2</v>
      </c>
      <c r="F252" s="1">
        <f>IFERROR(__xludf.DUMMYFUNCTION("""COMPUTED_VALUE"""),341622.0)</f>
        <v>341622</v>
      </c>
    </row>
    <row r="253">
      <c r="A253" s="2">
        <f>IFERROR(__xludf.DUMMYFUNCTION("""COMPUTED_VALUE"""),44193.72916666667)</f>
        <v>44193.72917</v>
      </c>
      <c r="B253" s="1">
        <f>IFERROR(__xludf.DUMMYFUNCTION("""COMPUTED_VALUE"""),89.6)</f>
        <v>89.6</v>
      </c>
      <c r="C253" s="1">
        <f>IFERROR(__xludf.DUMMYFUNCTION("""COMPUTED_VALUE"""),89.9)</f>
        <v>89.9</v>
      </c>
      <c r="D253" s="1">
        <f>IFERROR(__xludf.DUMMYFUNCTION("""COMPUTED_VALUE"""),85.34)</f>
        <v>85.34</v>
      </c>
      <c r="E253" s="1">
        <f>IFERROR(__xludf.DUMMYFUNCTION("""COMPUTED_VALUE"""),88.4)</f>
        <v>88.4</v>
      </c>
      <c r="F253" s="1">
        <f>IFERROR(__xludf.DUMMYFUNCTION("""COMPUTED_VALUE"""),317090.0)</f>
        <v>317090</v>
      </c>
    </row>
    <row r="254">
      <c r="A254" s="2">
        <f>IFERROR(__xludf.DUMMYFUNCTION("""COMPUTED_VALUE"""),44194.72916666667)</f>
        <v>44194.72917</v>
      </c>
      <c r="B254" s="1">
        <f>IFERROR(__xludf.DUMMYFUNCTION("""COMPUTED_VALUE"""),88.78)</f>
        <v>88.78</v>
      </c>
      <c r="C254" s="1">
        <f>IFERROR(__xludf.DUMMYFUNCTION("""COMPUTED_VALUE"""),91.94)</f>
        <v>91.94</v>
      </c>
      <c r="D254" s="1">
        <f>IFERROR(__xludf.DUMMYFUNCTION("""COMPUTED_VALUE"""),88.78)</f>
        <v>88.78</v>
      </c>
      <c r="E254" s="1">
        <f>IFERROR(__xludf.DUMMYFUNCTION("""COMPUTED_VALUE"""),91.4)</f>
        <v>91.4</v>
      </c>
      <c r="F254" s="1">
        <f>IFERROR(__xludf.DUMMYFUNCTION("""COMPUTED_VALUE"""),490261.0)</f>
        <v>490261</v>
      </c>
    </row>
    <row r="255">
      <c r="A255" s="2">
        <f>IFERROR(__xludf.DUMMYFUNCTION("""COMPUTED_VALUE"""),44195.72916666667)</f>
        <v>44195.72917</v>
      </c>
      <c r="B255" s="1">
        <f>IFERROR(__xludf.DUMMYFUNCTION("""COMPUTED_VALUE"""),91.9)</f>
        <v>91.9</v>
      </c>
      <c r="C255" s="1">
        <f>IFERROR(__xludf.DUMMYFUNCTION("""COMPUTED_VALUE"""),92.24)</f>
        <v>92.24</v>
      </c>
      <c r="D255" s="1">
        <f>IFERROR(__xludf.DUMMYFUNCTION("""COMPUTED_VALUE"""),90.86)</f>
        <v>90.86</v>
      </c>
      <c r="E255" s="1">
        <f>IFERROR(__xludf.DUMMYFUNCTION("""COMPUTED_VALUE"""),91.06)</f>
        <v>91.06</v>
      </c>
      <c r="F255" s="1">
        <f>IFERROR(__xludf.DUMMYFUNCTION("""COMPUTED_VALUE"""),158840.0)</f>
        <v>158840</v>
      </c>
    </row>
    <row r="256">
      <c r="A256" s="2">
        <f>IFERROR(__xludf.DUMMYFUNCTION("""COMPUTED_VALUE"""),44200.72916666667)</f>
        <v>44200.72917</v>
      </c>
      <c r="B256" s="1">
        <f>IFERROR(__xludf.DUMMYFUNCTION("""COMPUTED_VALUE"""),91.96)</f>
        <v>91.96</v>
      </c>
      <c r="C256" s="1">
        <f>IFERROR(__xludf.DUMMYFUNCTION("""COMPUTED_VALUE"""),94.68)</f>
        <v>94.68</v>
      </c>
      <c r="D256" s="1">
        <f>IFERROR(__xludf.DUMMYFUNCTION("""COMPUTED_VALUE"""),91.54)</f>
        <v>91.54</v>
      </c>
      <c r="E256" s="1">
        <f>IFERROR(__xludf.DUMMYFUNCTION("""COMPUTED_VALUE"""),94.08)</f>
        <v>94.08</v>
      </c>
      <c r="F256" s="1">
        <f>IFERROR(__xludf.DUMMYFUNCTION("""COMPUTED_VALUE"""),449709.0)</f>
        <v>449709</v>
      </c>
    </row>
    <row r="257">
      <c r="A257" s="2">
        <f>IFERROR(__xludf.DUMMYFUNCTION("""COMPUTED_VALUE"""),44201.72916666667)</f>
        <v>44201.72917</v>
      </c>
      <c r="B257" s="1">
        <f>IFERROR(__xludf.DUMMYFUNCTION("""COMPUTED_VALUE"""),93.9)</f>
        <v>93.9</v>
      </c>
      <c r="C257" s="1">
        <f>IFERROR(__xludf.DUMMYFUNCTION("""COMPUTED_VALUE"""),96.7)</f>
        <v>96.7</v>
      </c>
      <c r="D257" s="1">
        <f>IFERROR(__xludf.DUMMYFUNCTION("""COMPUTED_VALUE"""),93.38)</f>
        <v>93.38</v>
      </c>
      <c r="E257" s="1">
        <f>IFERROR(__xludf.DUMMYFUNCTION("""COMPUTED_VALUE"""),96.6)</f>
        <v>96.6</v>
      </c>
      <c r="F257" s="1">
        <f>IFERROR(__xludf.DUMMYFUNCTION("""COMPUTED_VALUE"""),486363.0)</f>
        <v>486363</v>
      </c>
    </row>
    <row r="258">
      <c r="A258" s="2">
        <f>IFERROR(__xludf.DUMMYFUNCTION("""COMPUTED_VALUE"""),44202.72916666667)</f>
        <v>44202.72917</v>
      </c>
      <c r="B258" s="1">
        <f>IFERROR(__xludf.DUMMYFUNCTION("""COMPUTED_VALUE"""),97.0)</f>
        <v>97</v>
      </c>
      <c r="C258" s="1">
        <f>IFERROR(__xludf.DUMMYFUNCTION("""COMPUTED_VALUE"""),97.0)</f>
        <v>97</v>
      </c>
      <c r="D258" s="1">
        <f>IFERROR(__xludf.DUMMYFUNCTION("""COMPUTED_VALUE"""),94.66)</f>
        <v>94.66</v>
      </c>
      <c r="E258" s="1">
        <f>IFERROR(__xludf.DUMMYFUNCTION("""COMPUTED_VALUE"""),96.1)</f>
        <v>96.1</v>
      </c>
      <c r="F258" s="1">
        <f>IFERROR(__xludf.DUMMYFUNCTION("""COMPUTED_VALUE"""),359839.0)</f>
        <v>359839</v>
      </c>
    </row>
    <row r="259">
      <c r="A259" s="2">
        <f>IFERROR(__xludf.DUMMYFUNCTION("""COMPUTED_VALUE"""),44203.72916666667)</f>
        <v>44203.72917</v>
      </c>
      <c r="B259" s="1">
        <f>IFERROR(__xludf.DUMMYFUNCTION("""COMPUTED_VALUE"""),96.4)</f>
        <v>96.4</v>
      </c>
      <c r="C259" s="1">
        <f>IFERROR(__xludf.DUMMYFUNCTION("""COMPUTED_VALUE"""),97.66)</f>
        <v>97.66</v>
      </c>
      <c r="D259" s="1">
        <f>IFERROR(__xludf.DUMMYFUNCTION("""COMPUTED_VALUE"""),95.16)</f>
        <v>95.16</v>
      </c>
      <c r="E259" s="1">
        <f>IFERROR(__xludf.DUMMYFUNCTION("""COMPUTED_VALUE"""),96.54)</f>
        <v>96.54</v>
      </c>
      <c r="F259" s="1">
        <f>IFERROR(__xludf.DUMMYFUNCTION("""COMPUTED_VALUE"""),434100.0)</f>
        <v>434100</v>
      </c>
    </row>
    <row r="260">
      <c r="A260" s="2">
        <f>IFERROR(__xludf.DUMMYFUNCTION("""COMPUTED_VALUE"""),44204.72916666667)</f>
        <v>44204.72917</v>
      </c>
      <c r="B260" s="1">
        <f>IFERROR(__xludf.DUMMYFUNCTION("""COMPUTED_VALUE"""),97.2)</f>
        <v>97.2</v>
      </c>
      <c r="C260" s="1">
        <f>IFERROR(__xludf.DUMMYFUNCTION("""COMPUTED_VALUE"""),99.56)</f>
        <v>99.56</v>
      </c>
      <c r="D260" s="1">
        <f>IFERROR(__xludf.DUMMYFUNCTION("""COMPUTED_VALUE"""),97.18)</f>
        <v>97.18</v>
      </c>
      <c r="E260" s="1">
        <f>IFERROR(__xludf.DUMMYFUNCTION("""COMPUTED_VALUE"""),97.58)</f>
        <v>97.58</v>
      </c>
      <c r="F260" s="1">
        <f>IFERROR(__xludf.DUMMYFUNCTION("""COMPUTED_VALUE"""),535979.0)</f>
        <v>535979</v>
      </c>
    </row>
    <row r="261">
      <c r="A261" s="2">
        <f>IFERROR(__xludf.DUMMYFUNCTION("""COMPUTED_VALUE"""),44207.72916666667)</f>
        <v>44207.72917</v>
      </c>
      <c r="B261" s="1">
        <f>IFERROR(__xludf.DUMMYFUNCTION("""COMPUTED_VALUE"""),97.54)</f>
        <v>97.54</v>
      </c>
      <c r="C261" s="1">
        <f>IFERROR(__xludf.DUMMYFUNCTION("""COMPUTED_VALUE"""),98.62)</f>
        <v>98.62</v>
      </c>
      <c r="D261" s="1">
        <f>IFERROR(__xludf.DUMMYFUNCTION("""COMPUTED_VALUE"""),93.82)</f>
        <v>93.82</v>
      </c>
      <c r="E261" s="1">
        <f>IFERROR(__xludf.DUMMYFUNCTION("""COMPUTED_VALUE"""),95.0)</f>
        <v>95</v>
      </c>
      <c r="F261" s="1">
        <f>IFERROR(__xludf.DUMMYFUNCTION("""COMPUTED_VALUE"""),514622.0)</f>
        <v>514622</v>
      </c>
    </row>
    <row r="262">
      <c r="A262" s="2">
        <f>IFERROR(__xludf.DUMMYFUNCTION("""COMPUTED_VALUE"""),44208.72916666667)</f>
        <v>44208.72917</v>
      </c>
      <c r="B262" s="1">
        <f>IFERROR(__xludf.DUMMYFUNCTION("""COMPUTED_VALUE"""),95.36)</f>
        <v>95.36</v>
      </c>
      <c r="C262" s="1">
        <f>IFERROR(__xludf.DUMMYFUNCTION("""COMPUTED_VALUE"""),96.82)</f>
        <v>96.82</v>
      </c>
      <c r="D262" s="1">
        <f>IFERROR(__xludf.DUMMYFUNCTION("""COMPUTED_VALUE"""),95.28)</f>
        <v>95.28</v>
      </c>
      <c r="E262" s="1">
        <f>IFERROR(__xludf.DUMMYFUNCTION("""COMPUTED_VALUE"""),96.38)</f>
        <v>96.38</v>
      </c>
      <c r="F262" s="1">
        <f>IFERROR(__xludf.DUMMYFUNCTION("""COMPUTED_VALUE"""),416659.0)</f>
        <v>416659</v>
      </c>
    </row>
    <row r="263">
      <c r="A263" s="2">
        <f>IFERROR(__xludf.DUMMYFUNCTION("""COMPUTED_VALUE"""),44209.72916666667)</f>
        <v>44209.72917</v>
      </c>
      <c r="B263" s="1">
        <f>IFERROR(__xludf.DUMMYFUNCTION("""COMPUTED_VALUE"""),97.3)</f>
        <v>97.3</v>
      </c>
      <c r="C263" s="1">
        <f>IFERROR(__xludf.DUMMYFUNCTION("""COMPUTED_VALUE"""),98.74)</f>
        <v>98.74</v>
      </c>
      <c r="D263" s="1">
        <f>IFERROR(__xludf.DUMMYFUNCTION("""COMPUTED_VALUE"""),95.66)</f>
        <v>95.66</v>
      </c>
      <c r="E263" s="1">
        <f>IFERROR(__xludf.DUMMYFUNCTION("""COMPUTED_VALUE"""),97.2)</f>
        <v>97.2</v>
      </c>
      <c r="F263" s="1">
        <f>IFERROR(__xludf.DUMMYFUNCTION("""COMPUTED_VALUE"""),472047.0)</f>
        <v>472047</v>
      </c>
    </row>
    <row r="264">
      <c r="A264" s="2">
        <f>IFERROR(__xludf.DUMMYFUNCTION("""COMPUTED_VALUE"""),44210.72916666667)</f>
        <v>44210.72917</v>
      </c>
      <c r="B264" s="1">
        <f>IFERROR(__xludf.DUMMYFUNCTION("""COMPUTED_VALUE"""),98.02)</f>
        <v>98.02</v>
      </c>
      <c r="C264" s="1">
        <f>IFERROR(__xludf.DUMMYFUNCTION("""COMPUTED_VALUE"""),98.46)</f>
        <v>98.46</v>
      </c>
      <c r="D264" s="1">
        <f>IFERROR(__xludf.DUMMYFUNCTION("""COMPUTED_VALUE"""),97.14)</f>
        <v>97.14</v>
      </c>
      <c r="E264" s="1">
        <f>IFERROR(__xludf.DUMMYFUNCTION("""COMPUTED_VALUE"""),97.18)</f>
        <v>97.18</v>
      </c>
      <c r="F264" s="1">
        <f>IFERROR(__xludf.DUMMYFUNCTION("""COMPUTED_VALUE"""),404067.0)</f>
        <v>404067</v>
      </c>
    </row>
    <row r="265">
      <c r="A265" s="2">
        <f>IFERROR(__xludf.DUMMYFUNCTION("""COMPUTED_VALUE"""),44211.72916666667)</f>
        <v>44211.72917</v>
      </c>
      <c r="B265" s="1">
        <f>IFERROR(__xludf.DUMMYFUNCTION("""COMPUTED_VALUE"""),97.24)</f>
        <v>97.24</v>
      </c>
      <c r="C265" s="1">
        <f>IFERROR(__xludf.DUMMYFUNCTION("""COMPUTED_VALUE"""),97.74)</f>
        <v>97.74</v>
      </c>
      <c r="D265" s="1">
        <f>IFERROR(__xludf.DUMMYFUNCTION("""COMPUTED_VALUE"""),93.24)</f>
        <v>93.24</v>
      </c>
      <c r="E265" s="1">
        <f>IFERROR(__xludf.DUMMYFUNCTION("""COMPUTED_VALUE"""),93.24)</f>
        <v>93.24</v>
      </c>
      <c r="F265" s="1">
        <f>IFERROR(__xludf.DUMMYFUNCTION("""COMPUTED_VALUE"""),605021.0)</f>
        <v>605021</v>
      </c>
    </row>
    <row r="266">
      <c r="A266" s="2">
        <f>IFERROR(__xludf.DUMMYFUNCTION("""COMPUTED_VALUE"""),44214.72916666667)</f>
        <v>44214.72917</v>
      </c>
      <c r="B266" s="1">
        <f>IFERROR(__xludf.DUMMYFUNCTION("""COMPUTED_VALUE"""),92.32)</f>
        <v>92.32</v>
      </c>
      <c r="C266" s="1">
        <f>IFERROR(__xludf.DUMMYFUNCTION("""COMPUTED_VALUE"""),95.6)</f>
        <v>95.6</v>
      </c>
      <c r="D266" s="1">
        <f>IFERROR(__xludf.DUMMYFUNCTION("""COMPUTED_VALUE"""),91.94)</f>
        <v>91.94</v>
      </c>
      <c r="E266" s="1">
        <f>IFERROR(__xludf.DUMMYFUNCTION("""COMPUTED_VALUE"""),94.98)</f>
        <v>94.98</v>
      </c>
      <c r="F266" s="1">
        <f>IFERROR(__xludf.DUMMYFUNCTION("""COMPUTED_VALUE"""),419250.0)</f>
        <v>419250</v>
      </c>
    </row>
    <row r="267">
      <c r="A267" s="2">
        <f>IFERROR(__xludf.DUMMYFUNCTION("""COMPUTED_VALUE"""),44215.72916666667)</f>
        <v>44215.72917</v>
      </c>
      <c r="B267" s="1">
        <f>IFERROR(__xludf.DUMMYFUNCTION("""COMPUTED_VALUE"""),95.9)</f>
        <v>95.9</v>
      </c>
      <c r="C267" s="1">
        <f>IFERROR(__xludf.DUMMYFUNCTION("""COMPUTED_VALUE"""),96.48)</f>
        <v>96.48</v>
      </c>
      <c r="D267" s="1">
        <f>IFERROR(__xludf.DUMMYFUNCTION("""COMPUTED_VALUE"""),93.38)</f>
        <v>93.38</v>
      </c>
      <c r="E267" s="1">
        <f>IFERROR(__xludf.DUMMYFUNCTION("""COMPUTED_VALUE"""),93.7)</f>
        <v>93.7</v>
      </c>
      <c r="F267" s="1">
        <f>IFERROR(__xludf.DUMMYFUNCTION("""COMPUTED_VALUE"""),465487.0)</f>
        <v>465487</v>
      </c>
    </row>
    <row r="268">
      <c r="A268" s="2">
        <f>IFERROR(__xludf.DUMMYFUNCTION("""COMPUTED_VALUE"""),44216.72916666667)</f>
        <v>44216.72917</v>
      </c>
      <c r="B268" s="1">
        <f>IFERROR(__xludf.DUMMYFUNCTION("""COMPUTED_VALUE"""),93.76)</f>
        <v>93.76</v>
      </c>
      <c r="C268" s="1">
        <f>IFERROR(__xludf.DUMMYFUNCTION("""COMPUTED_VALUE"""),96.14)</f>
        <v>96.14</v>
      </c>
      <c r="D268" s="1">
        <f>IFERROR(__xludf.DUMMYFUNCTION("""COMPUTED_VALUE"""),93.76)</f>
        <v>93.76</v>
      </c>
      <c r="E268" s="1">
        <f>IFERROR(__xludf.DUMMYFUNCTION("""COMPUTED_VALUE"""),95.2)</f>
        <v>95.2</v>
      </c>
      <c r="F268" s="1">
        <f>IFERROR(__xludf.DUMMYFUNCTION("""COMPUTED_VALUE"""),414241.0)</f>
        <v>414241</v>
      </c>
    </row>
    <row r="269">
      <c r="A269" s="2">
        <f>IFERROR(__xludf.DUMMYFUNCTION("""COMPUTED_VALUE"""),44217.72916666667)</f>
        <v>44217.72917</v>
      </c>
      <c r="B269" s="1">
        <f>IFERROR(__xludf.DUMMYFUNCTION("""COMPUTED_VALUE"""),96.0)</f>
        <v>96</v>
      </c>
      <c r="C269" s="1">
        <f>IFERROR(__xludf.DUMMYFUNCTION("""COMPUTED_VALUE"""),98.46)</f>
        <v>98.46</v>
      </c>
      <c r="D269" s="1">
        <f>IFERROR(__xludf.DUMMYFUNCTION("""COMPUTED_VALUE"""),95.9)</f>
        <v>95.9</v>
      </c>
      <c r="E269" s="1">
        <f>IFERROR(__xludf.DUMMYFUNCTION("""COMPUTED_VALUE"""),98.46)</f>
        <v>98.46</v>
      </c>
      <c r="F269" s="1">
        <f>IFERROR(__xludf.DUMMYFUNCTION("""COMPUTED_VALUE"""),383352.0)</f>
        <v>383352</v>
      </c>
    </row>
    <row r="270">
      <c r="A270" s="2">
        <f>IFERROR(__xludf.DUMMYFUNCTION("""COMPUTED_VALUE"""),44218.72916666667)</f>
        <v>44218.72917</v>
      </c>
      <c r="B270" s="1">
        <f>IFERROR(__xludf.DUMMYFUNCTION("""COMPUTED_VALUE"""),98.08)</f>
        <v>98.08</v>
      </c>
      <c r="C270" s="1">
        <f>IFERROR(__xludf.DUMMYFUNCTION("""COMPUTED_VALUE"""),98.6)</f>
        <v>98.6</v>
      </c>
      <c r="D270" s="1">
        <f>IFERROR(__xludf.DUMMYFUNCTION("""COMPUTED_VALUE"""),96.56)</f>
        <v>96.56</v>
      </c>
      <c r="E270" s="1">
        <f>IFERROR(__xludf.DUMMYFUNCTION("""COMPUTED_VALUE"""),98.48)</f>
        <v>98.48</v>
      </c>
      <c r="F270" s="1">
        <f>IFERROR(__xludf.DUMMYFUNCTION("""COMPUTED_VALUE"""),381573.0)</f>
        <v>381573</v>
      </c>
    </row>
    <row r="271">
      <c r="A271" s="2">
        <f>IFERROR(__xludf.DUMMYFUNCTION("""COMPUTED_VALUE"""),44221.72916666667)</f>
        <v>44221.72917</v>
      </c>
      <c r="B271" s="1">
        <f>IFERROR(__xludf.DUMMYFUNCTION("""COMPUTED_VALUE"""),99.0)</f>
        <v>99</v>
      </c>
      <c r="C271" s="1">
        <f>IFERROR(__xludf.DUMMYFUNCTION("""COMPUTED_VALUE"""),102.15)</f>
        <v>102.15</v>
      </c>
      <c r="D271" s="1">
        <f>IFERROR(__xludf.DUMMYFUNCTION("""COMPUTED_VALUE"""),98.32)</f>
        <v>98.32</v>
      </c>
      <c r="E271" s="1">
        <f>IFERROR(__xludf.DUMMYFUNCTION("""COMPUTED_VALUE"""),100.25)</f>
        <v>100.25</v>
      </c>
      <c r="F271" s="1">
        <f>IFERROR(__xludf.DUMMYFUNCTION("""COMPUTED_VALUE"""),613510.0)</f>
        <v>613510</v>
      </c>
    </row>
    <row r="272">
      <c r="A272" s="2">
        <f>IFERROR(__xludf.DUMMYFUNCTION("""COMPUTED_VALUE"""),44222.72916666667)</f>
        <v>44222.72917</v>
      </c>
      <c r="B272" s="1">
        <f>IFERROR(__xludf.DUMMYFUNCTION("""COMPUTED_VALUE"""),100.45)</f>
        <v>100.45</v>
      </c>
      <c r="C272" s="1">
        <f>IFERROR(__xludf.DUMMYFUNCTION("""COMPUTED_VALUE"""),101.35)</f>
        <v>101.35</v>
      </c>
      <c r="D272" s="1">
        <f>IFERROR(__xludf.DUMMYFUNCTION("""COMPUTED_VALUE"""),98.86)</f>
        <v>98.86</v>
      </c>
      <c r="E272" s="1">
        <f>IFERROR(__xludf.DUMMYFUNCTION("""COMPUTED_VALUE"""),100.0)</f>
        <v>100</v>
      </c>
      <c r="F272" s="1">
        <f>IFERROR(__xludf.DUMMYFUNCTION("""COMPUTED_VALUE"""),296314.0)</f>
        <v>296314</v>
      </c>
    </row>
    <row r="273">
      <c r="A273" s="2">
        <f>IFERROR(__xludf.DUMMYFUNCTION("""COMPUTED_VALUE"""),44223.72916666667)</f>
        <v>44223.72917</v>
      </c>
      <c r="B273" s="1">
        <f>IFERROR(__xludf.DUMMYFUNCTION("""COMPUTED_VALUE"""),100.0)</f>
        <v>100</v>
      </c>
      <c r="C273" s="1">
        <f>IFERROR(__xludf.DUMMYFUNCTION("""COMPUTED_VALUE"""),100.05)</f>
        <v>100.05</v>
      </c>
      <c r="D273" s="1">
        <f>IFERROR(__xludf.DUMMYFUNCTION("""COMPUTED_VALUE"""),95.12)</f>
        <v>95.12</v>
      </c>
      <c r="E273" s="1">
        <f>IFERROR(__xludf.DUMMYFUNCTION("""COMPUTED_VALUE"""),97.04)</f>
        <v>97.04</v>
      </c>
      <c r="F273" s="1">
        <f>IFERROR(__xludf.DUMMYFUNCTION("""COMPUTED_VALUE"""),619896.0)</f>
        <v>619896</v>
      </c>
    </row>
    <row r="274">
      <c r="A274" s="2">
        <f>IFERROR(__xludf.DUMMYFUNCTION("""COMPUTED_VALUE"""),44224.72916666667)</f>
        <v>44224.72917</v>
      </c>
      <c r="B274" s="1">
        <f>IFERROR(__xludf.DUMMYFUNCTION("""COMPUTED_VALUE"""),96.08)</f>
        <v>96.08</v>
      </c>
      <c r="C274" s="1">
        <f>IFERROR(__xludf.DUMMYFUNCTION("""COMPUTED_VALUE"""),96.62)</f>
        <v>96.62</v>
      </c>
      <c r="D274" s="1">
        <f>IFERROR(__xludf.DUMMYFUNCTION("""COMPUTED_VALUE"""),93.0)</f>
        <v>93</v>
      </c>
      <c r="E274" s="1">
        <f>IFERROR(__xludf.DUMMYFUNCTION("""COMPUTED_VALUE"""),96.08)</f>
        <v>96.08</v>
      </c>
      <c r="F274" s="1">
        <f>IFERROR(__xludf.DUMMYFUNCTION("""COMPUTED_VALUE"""),490709.0)</f>
        <v>490709</v>
      </c>
    </row>
    <row r="275">
      <c r="A275" s="2">
        <f>IFERROR(__xludf.DUMMYFUNCTION("""COMPUTED_VALUE"""),44225.72916666667)</f>
        <v>44225.72917</v>
      </c>
      <c r="B275" s="1">
        <f>IFERROR(__xludf.DUMMYFUNCTION("""COMPUTED_VALUE"""),94.2)</f>
        <v>94.2</v>
      </c>
      <c r="C275" s="1">
        <f>IFERROR(__xludf.DUMMYFUNCTION("""COMPUTED_VALUE"""),96.46)</f>
        <v>96.46</v>
      </c>
      <c r="D275" s="1">
        <f>IFERROR(__xludf.DUMMYFUNCTION("""COMPUTED_VALUE"""),93.88)</f>
        <v>93.88</v>
      </c>
      <c r="E275" s="1">
        <f>IFERROR(__xludf.DUMMYFUNCTION("""COMPUTED_VALUE"""),94.72)</f>
        <v>94.72</v>
      </c>
      <c r="F275" s="1">
        <f>IFERROR(__xludf.DUMMYFUNCTION("""COMPUTED_VALUE"""),412591.0)</f>
        <v>412591</v>
      </c>
    </row>
    <row r="276">
      <c r="A276" s="2">
        <f>IFERROR(__xludf.DUMMYFUNCTION("""COMPUTED_VALUE"""),44228.72916666667)</f>
        <v>44228.72917</v>
      </c>
      <c r="B276" s="1">
        <f>IFERROR(__xludf.DUMMYFUNCTION("""COMPUTED_VALUE"""),95.5)</f>
        <v>95.5</v>
      </c>
      <c r="C276" s="1">
        <f>IFERROR(__xludf.DUMMYFUNCTION("""COMPUTED_VALUE"""),96.8)</f>
        <v>96.8</v>
      </c>
      <c r="D276" s="1">
        <f>IFERROR(__xludf.DUMMYFUNCTION("""COMPUTED_VALUE"""),95.36)</f>
        <v>95.36</v>
      </c>
      <c r="E276" s="1">
        <f>IFERROR(__xludf.DUMMYFUNCTION("""COMPUTED_VALUE"""),95.94)</f>
        <v>95.94</v>
      </c>
      <c r="F276" s="1">
        <f>IFERROR(__xludf.DUMMYFUNCTION("""COMPUTED_VALUE"""),264799.0)</f>
        <v>264799</v>
      </c>
    </row>
    <row r="277">
      <c r="A277" s="2">
        <f>IFERROR(__xludf.DUMMYFUNCTION("""COMPUTED_VALUE"""),44229.72916666667)</f>
        <v>44229.72917</v>
      </c>
      <c r="B277" s="1">
        <f>IFERROR(__xludf.DUMMYFUNCTION("""COMPUTED_VALUE"""),96.46)</f>
        <v>96.46</v>
      </c>
      <c r="C277" s="1">
        <f>IFERROR(__xludf.DUMMYFUNCTION("""COMPUTED_VALUE"""),97.38)</f>
        <v>97.38</v>
      </c>
      <c r="D277" s="1">
        <f>IFERROR(__xludf.DUMMYFUNCTION("""COMPUTED_VALUE"""),94.42)</f>
        <v>94.42</v>
      </c>
      <c r="E277" s="1">
        <f>IFERROR(__xludf.DUMMYFUNCTION("""COMPUTED_VALUE"""),95.38)</f>
        <v>95.38</v>
      </c>
      <c r="F277" s="1">
        <f>IFERROR(__xludf.DUMMYFUNCTION("""COMPUTED_VALUE"""),434883.0)</f>
        <v>434883</v>
      </c>
    </row>
    <row r="278">
      <c r="A278" s="2">
        <f>IFERROR(__xludf.DUMMYFUNCTION("""COMPUTED_VALUE"""),44230.72916666667)</f>
        <v>44230.72917</v>
      </c>
      <c r="B278" s="1">
        <f>IFERROR(__xludf.DUMMYFUNCTION("""COMPUTED_VALUE"""),95.66)</f>
        <v>95.66</v>
      </c>
      <c r="C278" s="1">
        <f>IFERROR(__xludf.DUMMYFUNCTION("""COMPUTED_VALUE"""),98.4)</f>
        <v>98.4</v>
      </c>
      <c r="D278" s="1">
        <f>IFERROR(__xludf.DUMMYFUNCTION("""COMPUTED_VALUE"""),95.04)</f>
        <v>95.04</v>
      </c>
      <c r="E278" s="1">
        <f>IFERROR(__xludf.DUMMYFUNCTION("""COMPUTED_VALUE"""),97.82)</f>
        <v>97.82</v>
      </c>
      <c r="F278" s="1">
        <f>IFERROR(__xludf.DUMMYFUNCTION("""COMPUTED_VALUE"""),471629.0)</f>
        <v>471629</v>
      </c>
    </row>
    <row r="279">
      <c r="A279" s="2">
        <f>IFERROR(__xludf.DUMMYFUNCTION("""COMPUTED_VALUE"""),44231.72916666667)</f>
        <v>44231.72917</v>
      </c>
      <c r="B279" s="1">
        <f>IFERROR(__xludf.DUMMYFUNCTION("""COMPUTED_VALUE"""),97.68)</f>
        <v>97.68</v>
      </c>
      <c r="C279" s="1">
        <f>IFERROR(__xludf.DUMMYFUNCTION("""COMPUTED_VALUE"""),98.58)</f>
        <v>98.58</v>
      </c>
      <c r="D279" s="1">
        <f>IFERROR(__xludf.DUMMYFUNCTION("""COMPUTED_VALUE"""),95.62)</f>
        <v>95.62</v>
      </c>
      <c r="E279" s="1">
        <f>IFERROR(__xludf.DUMMYFUNCTION("""COMPUTED_VALUE"""),97.24)</f>
        <v>97.24</v>
      </c>
      <c r="F279" s="1">
        <f>IFERROR(__xludf.DUMMYFUNCTION("""COMPUTED_VALUE"""),497564.0)</f>
        <v>497564</v>
      </c>
    </row>
    <row r="280">
      <c r="A280" s="2">
        <f>IFERROR(__xludf.DUMMYFUNCTION("""COMPUTED_VALUE"""),44232.72916666667)</f>
        <v>44232.72917</v>
      </c>
      <c r="B280" s="1">
        <f>IFERROR(__xludf.DUMMYFUNCTION("""COMPUTED_VALUE"""),97.44)</f>
        <v>97.44</v>
      </c>
      <c r="C280" s="1">
        <f>IFERROR(__xludf.DUMMYFUNCTION("""COMPUTED_VALUE"""),98.54)</f>
        <v>98.54</v>
      </c>
      <c r="D280" s="1">
        <f>IFERROR(__xludf.DUMMYFUNCTION("""COMPUTED_VALUE"""),96.38)</f>
        <v>96.38</v>
      </c>
      <c r="E280" s="1">
        <f>IFERROR(__xludf.DUMMYFUNCTION("""COMPUTED_VALUE"""),98.5)</f>
        <v>98.5</v>
      </c>
      <c r="F280" s="1">
        <f>IFERROR(__xludf.DUMMYFUNCTION("""COMPUTED_VALUE"""),303246.0)</f>
        <v>303246</v>
      </c>
    </row>
    <row r="281">
      <c r="A281" s="2">
        <f>IFERROR(__xludf.DUMMYFUNCTION("""COMPUTED_VALUE"""),44235.72916666667)</f>
        <v>44235.72917</v>
      </c>
      <c r="B281" s="1">
        <f>IFERROR(__xludf.DUMMYFUNCTION("""COMPUTED_VALUE"""),98.66)</f>
        <v>98.66</v>
      </c>
      <c r="C281" s="1">
        <f>IFERROR(__xludf.DUMMYFUNCTION("""COMPUTED_VALUE"""),99.0)</f>
        <v>99</v>
      </c>
      <c r="D281" s="1">
        <f>IFERROR(__xludf.DUMMYFUNCTION("""COMPUTED_VALUE"""),97.44)</f>
        <v>97.44</v>
      </c>
      <c r="E281" s="1">
        <f>IFERROR(__xludf.DUMMYFUNCTION("""COMPUTED_VALUE"""),98.0)</f>
        <v>98</v>
      </c>
      <c r="F281" s="1">
        <f>IFERROR(__xludf.DUMMYFUNCTION("""COMPUTED_VALUE"""),311259.0)</f>
        <v>311259</v>
      </c>
    </row>
    <row r="282">
      <c r="A282" s="2">
        <f>IFERROR(__xludf.DUMMYFUNCTION("""COMPUTED_VALUE"""),44236.72916666667)</f>
        <v>44236.72917</v>
      </c>
      <c r="B282" s="1">
        <f>IFERROR(__xludf.DUMMYFUNCTION("""COMPUTED_VALUE"""),98.96)</f>
        <v>98.96</v>
      </c>
      <c r="C282" s="1">
        <f>IFERROR(__xludf.DUMMYFUNCTION("""COMPUTED_VALUE"""),99.1)</f>
        <v>99.1</v>
      </c>
      <c r="D282" s="1">
        <f>IFERROR(__xludf.DUMMYFUNCTION("""COMPUTED_VALUE"""),97.3)</f>
        <v>97.3</v>
      </c>
      <c r="E282" s="1">
        <f>IFERROR(__xludf.DUMMYFUNCTION("""COMPUTED_VALUE"""),98.4)</f>
        <v>98.4</v>
      </c>
      <c r="F282" s="1">
        <f>IFERROR(__xludf.DUMMYFUNCTION("""COMPUTED_VALUE"""),245561.0)</f>
        <v>245561</v>
      </c>
    </row>
    <row r="283">
      <c r="A283" s="2">
        <f>IFERROR(__xludf.DUMMYFUNCTION("""COMPUTED_VALUE"""),44237.72916666667)</f>
        <v>44237.72917</v>
      </c>
      <c r="B283" s="1">
        <f>IFERROR(__xludf.DUMMYFUNCTION("""COMPUTED_VALUE"""),98.7)</f>
        <v>98.7</v>
      </c>
      <c r="C283" s="1">
        <f>IFERROR(__xludf.DUMMYFUNCTION("""COMPUTED_VALUE"""),99.54)</f>
        <v>99.54</v>
      </c>
      <c r="D283" s="1">
        <f>IFERROR(__xludf.DUMMYFUNCTION("""COMPUTED_VALUE"""),97.82)</f>
        <v>97.82</v>
      </c>
      <c r="E283" s="1">
        <f>IFERROR(__xludf.DUMMYFUNCTION("""COMPUTED_VALUE"""),97.94)</f>
        <v>97.94</v>
      </c>
      <c r="F283" s="1">
        <f>IFERROR(__xludf.DUMMYFUNCTION("""COMPUTED_VALUE"""),292021.0)</f>
        <v>292021</v>
      </c>
    </row>
    <row r="284">
      <c r="A284" s="2">
        <f>IFERROR(__xludf.DUMMYFUNCTION("""COMPUTED_VALUE"""),44238.72916666667)</f>
        <v>44238.72917</v>
      </c>
      <c r="B284" s="1">
        <f>IFERROR(__xludf.DUMMYFUNCTION("""COMPUTED_VALUE"""),97.02)</f>
        <v>97.02</v>
      </c>
      <c r="C284" s="1">
        <f>IFERROR(__xludf.DUMMYFUNCTION("""COMPUTED_VALUE"""),101.25)</f>
        <v>101.25</v>
      </c>
      <c r="D284" s="1">
        <f>IFERROR(__xludf.DUMMYFUNCTION("""COMPUTED_VALUE"""),96.84)</f>
        <v>96.84</v>
      </c>
      <c r="E284" s="1">
        <f>IFERROR(__xludf.DUMMYFUNCTION("""COMPUTED_VALUE"""),101.0)</f>
        <v>101</v>
      </c>
      <c r="F284" s="1">
        <f>IFERROR(__xludf.DUMMYFUNCTION("""COMPUTED_VALUE"""),390510.0)</f>
        <v>390510</v>
      </c>
    </row>
    <row r="285">
      <c r="A285" s="2">
        <f>IFERROR(__xludf.DUMMYFUNCTION("""COMPUTED_VALUE"""),44239.72916666667)</f>
        <v>44239.72917</v>
      </c>
      <c r="B285" s="1">
        <f>IFERROR(__xludf.DUMMYFUNCTION("""COMPUTED_VALUE"""),100.65)</f>
        <v>100.65</v>
      </c>
      <c r="C285" s="1">
        <f>IFERROR(__xludf.DUMMYFUNCTION("""COMPUTED_VALUE"""),100.65)</f>
        <v>100.65</v>
      </c>
      <c r="D285" s="1">
        <f>IFERROR(__xludf.DUMMYFUNCTION("""COMPUTED_VALUE"""),99.52)</f>
        <v>99.52</v>
      </c>
      <c r="E285" s="1">
        <f>IFERROR(__xludf.DUMMYFUNCTION("""COMPUTED_VALUE"""),99.86)</f>
        <v>99.86</v>
      </c>
      <c r="F285" s="1">
        <f>IFERROR(__xludf.DUMMYFUNCTION("""COMPUTED_VALUE"""),258799.0)</f>
        <v>258799</v>
      </c>
    </row>
    <row r="286">
      <c r="A286" s="2">
        <f>IFERROR(__xludf.DUMMYFUNCTION("""COMPUTED_VALUE"""),44242.72916666667)</f>
        <v>44242.72917</v>
      </c>
      <c r="B286" s="1">
        <f>IFERROR(__xludf.DUMMYFUNCTION("""COMPUTED_VALUE"""),100.7)</f>
        <v>100.7</v>
      </c>
      <c r="C286" s="1">
        <f>IFERROR(__xludf.DUMMYFUNCTION("""COMPUTED_VALUE"""),101.75)</f>
        <v>101.75</v>
      </c>
      <c r="D286" s="1">
        <f>IFERROR(__xludf.DUMMYFUNCTION("""COMPUTED_VALUE"""),99.96)</f>
        <v>99.96</v>
      </c>
      <c r="E286" s="1">
        <f>IFERROR(__xludf.DUMMYFUNCTION("""COMPUTED_VALUE"""),101.6)</f>
        <v>101.6</v>
      </c>
      <c r="F286" s="1">
        <f>IFERROR(__xludf.DUMMYFUNCTION("""COMPUTED_VALUE"""),196326.0)</f>
        <v>196326</v>
      </c>
    </row>
    <row r="287">
      <c r="A287" s="2">
        <f>IFERROR(__xludf.DUMMYFUNCTION("""COMPUTED_VALUE"""),44243.72916666667)</f>
        <v>44243.72917</v>
      </c>
      <c r="B287" s="1">
        <f>IFERROR(__xludf.DUMMYFUNCTION("""COMPUTED_VALUE"""),101.9)</f>
        <v>101.9</v>
      </c>
      <c r="C287" s="1">
        <f>IFERROR(__xludf.DUMMYFUNCTION("""COMPUTED_VALUE"""),103.25)</f>
        <v>103.25</v>
      </c>
      <c r="D287" s="1">
        <f>IFERROR(__xludf.DUMMYFUNCTION("""COMPUTED_VALUE"""),101.4)</f>
        <v>101.4</v>
      </c>
      <c r="E287" s="1">
        <f>IFERROR(__xludf.DUMMYFUNCTION("""COMPUTED_VALUE"""),102.35)</f>
        <v>102.35</v>
      </c>
      <c r="F287" s="1">
        <f>IFERROR(__xludf.DUMMYFUNCTION("""COMPUTED_VALUE"""),277233.0)</f>
        <v>277233</v>
      </c>
    </row>
    <row r="288">
      <c r="A288" s="2">
        <f>IFERROR(__xludf.DUMMYFUNCTION("""COMPUTED_VALUE"""),44244.72916666667)</f>
        <v>44244.72917</v>
      </c>
      <c r="B288" s="1">
        <f>IFERROR(__xludf.DUMMYFUNCTION("""COMPUTED_VALUE"""),96.72)</f>
        <v>96.72</v>
      </c>
      <c r="C288" s="1">
        <f>IFERROR(__xludf.DUMMYFUNCTION("""COMPUTED_VALUE"""),98.66)</f>
        <v>98.66</v>
      </c>
      <c r="D288" s="1">
        <f>IFERROR(__xludf.DUMMYFUNCTION("""COMPUTED_VALUE"""),95.04)</f>
        <v>95.04</v>
      </c>
      <c r="E288" s="1">
        <f>IFERROR(__xludf.DUMMYFUNCTION("""COMPUTED_VALUE"""),95.72)</f>
        <v>95.72</v>
      </c>
      <c r="F288" s="1">
        <f>IFERROR(__xludf.DUMMYFUNCTION("""COMPUTED_VALUE"""),1022529.0)</f>
        <v>1022529</v>
      </c>
    </row>
    <row r="289">
      <c r="A289" s="2">
        <f>IFERROR(__xludf.DUMMYFUNCTION("""COMPUTED_VALUE"""),44245.72916666667)</f>
        <v>44245.72917</v>
      </c>
      <c r="B289" s="1">
        <f>IFERROR(__xludf.DUMMYFUNCTION("""COMPUTED_VALUE"""),96.4)</f>
        <v>96.4</v>
      </c>
      <c r="C289" s="1">
        <f>IFERROR(__xludf.DUMMYFUNCTION("""COMPUTED_VALUE"""),98.04)</f>
        <v>98.04</v>
      </c>
      <c r="D289" s="1">
        <f>IFERROR(__xludf.DUMMYFUNCTION("""COMPUTED_VALUE"""),96.06)</f>
        <v>96.06</v>
      </c>
      <c r="E289" s="1">
        <f>IFERROR(__xludf.DUMMYFUNCTION("""COMPUTED_VALUE"""),97.9)</f>
        <v>97.9</v>
      </c>
      <c r="F289" s="1">
        <f>IFERROR(__xludf.DUMMYFUNCTION("""COMPUTED_VALUE"""),632581.0)</f>
        <v>632581</v>
      </c>
    </row>
    <row r="290">
      <c r="A290" s="2">
        <f>IFERROR(__xludf.DUMMYFUNCTION("""COMPUTED_VALUE"""),44246.72916666667)</f>
        <v>44246.72917</v>
      </c>
      <c r="B290" s="1">
        <f>IFERROR(__xludf.DUMMYFUNCTION("""COMPUTED_VALUE"""),98.08)</f>
        <v>98.08</v>
      </c>
      <c r="C290" s="1">
        <f>IFERROR(__xludf.DUMMYFUNCTION("""COMPUTED_VALUE"""),98.48)</f>
        <v>98.48</v>
      </c>
      <c r="D290" s="1">
        <f>IFERROR(__xludf.DUMMYFUNCTION("""COMPUTED_VALUE"""),95.3)</f>
        <v>95.3</v>
      </c>
      <c r="E290" s="1">
        <f>IFERROR(__xludf.DUMMYFUNCTION("""COMPUTED_VALUE"""),97.36)</f>
        <v>97.36</v>
      </c>
      <c r="F290" s="1">
        <f>IFERROR(__xludf.DUMMYFUNCTION("""COMPUTED_VALUE"""),446169.0)</f>
        <v>446169</v>
      </c>
    </row>
    <row r="291">
      <c r="A291" s="2">
        <f>IFERROR(__xludf.DUMMYFUNCTION("""COMPUTED_VALUE"""),44249.72916666667)</f>
        <v>44249.72917</v>
      </c>
      <c r="B291" s="1">
        <f>IFERROR(__xludf.DUMMYFUNCTION("""COMPUTED_VALUE"""),96.58)</f>
        <v>96.58</v>
      </c>
      <c r="C291" s="1">
        <f>IFERROR(__xludf.DUMMYFUNCTION("""COMPUTED_VALUE"""),96.58)</f>
        <v>96.58</v>
      </c>
      <c r="D291" s="1">
        <f>IFERROR(__xludf.DUMMYFUNCTION("""COMPUTED_VALUE"""),90.42)</f>
        <v>90.42</v>
      </c>
      <c r="E291" s="1">
        <f>IFERROR(__xludf.DUMMYFUNCTION("""COMPUTED_VALUE"""),90.86)</f>
        <v>90.86</v>
      </c>
      <c r="F291" s="1">
        <f>IFERROR(__xludf.DUMMYFUNCTION("""COMPUTED_VALUE"""),656947.0)</f>
        <v>656947</v>
      </c>
    </row>
    <row r="292">
      <c r="A292" s="2">
        <f>IFERROR(__xludf.DUMMYFUNCTION("""COMPUTED_VALUE"""),44250.72916666667)</f>
        <v>44250.72917</v>
      </c>
      <c r="B292" s="1">
        <f>IFERROR(__xludf.DUMMYFUNCTION("""COMPUTED_VALUE"""),91.0)</f>
        <v>91</v>
      </c>
      <c r="C292" s="1">
        <f>IFERROR(__xludf.DUMMYFUNCTION("""COMPUTED_VALUE"""),91.64)</f>
        <v>91.64</v>
      </c>
      <c r="D292" s="1">
        <f>IFERROR(__xludf.DUMMYFUNCTION("""COMPUTED_VALUE"""),83.36)</f>
        <v>83.36</v>
      </c>
      <c r="E292" s="1">
        <f>IFERROR(__xludf.DUMMYFUNCTION("""COMPUTED_VALUE"""),89.48)</f>
        <v>89.48</v>
      </c>
      <c r="F292" s="1">
        <f>IFERROR(__xludf.DUMMYFUNCTION("""COMPUTED_VALUE"""),1212578.0)</f>
        <v>1212578</v>
      </c>
    </row>
    <row r="293">
      <c r="A293" s="2">
        <f>IFERROR(__xludf.DUMMYFUNCTION("""COMPUTED_VALUE"""),44251.72916666667)</f>
        <v>44251.72917</v>
      </c>
      <c r="B293" s="1">
        <f>IFERROR(__xludf.DUMMYFUNCTION("""COMPUTED_VALUE"""),86.18)</f>
        <v>86.18</v>
      </c>
      <c r="C293" s="1">
        <f>IFERROR(__xludf.DUMMYFUNCTION("""COMPUTED_VALUE"""),89.78)</f>
        <v>89.78</v>
      </c>
      <c r="D293" s="1">
        <f>IFERROR(__xludf.DUMMYFUNCTION("""COMPUTED_VALUE"""),85.8)</f>
        <v>85.8</v>
      </c>
      <c r="E293" s="1">
        <f>IFERROR(__xludf.DUMMYFUNCTION("""COMPUTED_VALUE"""),86.8)</f>
        <v>86.8</v>
      </c>
      <c r="F293" s="1">
        <f>IFERROR(__xludf.DUMMYFUNCTION("""COMPUTED_VALUE"""),563634.0)</f>
        <v>563634</v>
      </c>
    </row>
    <row r="294">
      <c r="A294" s="2">
        <f>IFERROR(__xludf.DUMMYFUNCTION("""COMPUTED_VALUE"""),44252.72916666667)</f>
        <v>44252.72917</v>
      </c>
      <c r="B294" s="1">
        <f>IFERROR(__xludf.DUMMYFUNCTION("""COMPUTED_VALUE"""),87.62)</f>
        <v>87.62</v>
      </c>
      <c r="C294" s="1">
        <f>IFERROR(__xludf.DUMMYFUNCTION("""COMPUTED_VALUE"""),88.06)</f>
        <v>88.06</v>
      </c>
      <c r="D294" s="1">
        <f>IFERROR(__xludf.DUMMYFUNCTION("""COMPUTED_VALUE"""),85.42)</f>
        <v>85.42</v>
      </c>
      <c r="E294" s="1">
        <f>IFERROR(__xludf.DUMMYFUNCTION("""COMPUTED_VALUE"""),85.92)</f>
        <v>85.92</v>
      </c>
      <c r="F294" s="1">
        <f>IFERROR(__xludf.DUMMYFUNCTION("""COMPUTED_VALUE"""),365287.0)</f>
        <v>365287</v>
      </c>
    </row>
    <row r="295">
      <c r="A295" s="2">
        <f>IFERROR(__xludf.DUMMYFUNCTION("""COMPUTED_VALUE"""),44253.72916666667)</f>
        <v>44253.72917</v>
      </c>
      <c r="B295" s="1">
        <f>IFERROR(__xludf.DUMMYFUNCTION("""COMPUTED_VALUE"""),84.2)</f>
        <v>84.2</v>
      </c>
      <c r="C295" s="1">
        <f>IFERROR(__xludf.DUMMYFUNCTION("""COMPUTED_VALUE"""),86.44)</f>
        <v>86.44</v>
      </c>
      <c r="D295" s="1">
        <f>IFERROR(__xludf.DUMMYFUNCTION("""COMPUTED_VALUE"""),83.54)</f>
        <v>83.54</v>
      </c>
      <c r="E295" s="1">
        <f>IFERROR(__xludf.DUMMYFUNCTION("""COMPUTED_VALUE"""),85.02)</f>
        <v>85.02</v>
      </c>
      <c r="F295" s="1">
        <f>IFERROR(__xludf.DUMMYFUNCTION("""COMPUTED_VALUE"""),573248.0)</f>
        <v>573248</v>
      </c>
    </row>
    <row r="296">
      <c r="A296" s="2">
        <f>IFERROR(__xludf.DUMMYFUNCTION("""COMPUTED_VALUE"""),44256.72916666667)</f>
        <v>44256.72917</v>
      </c>
      <c r="B296" s="1">
        <f>IFERROR(__xludf.DUMMYFUNCTION("""COMPUTED_VALUE"""),86.8)</f>
        <v>86.8</v>
      </c>
      <c r="C296" s="1">
        <f>IFERROR(__xludf.DUMMYFUNCTION("""COMPUTED_VALUE"""),87.54)</f>
        <v>87.54</v>
      </c>
      <c r="D296" s="1">
        <f>IFERROR(__xludf.DUMMYFUNCTION("""COMPUTED_VALUE"""),84.5)</f>
        <v>84.5</v>
      </c>
      <c r="E296" s="1">
        <f>IFERROR(__xludf.DUMMYFUNCTION("""COMPUTED_VALUE"""),85.6)</f>
        <v>85.6</v>
      </c>
      <c r="F296" s="1">
        <f>IFERROR(__xludf.DUMMYFUNCTION("""COMPUTED_VALUE"""),474233.0)</f>
        <v>474233</v>
      </c>
    </row>
    <row r="297">
      <c r="A297" s="2">
        <f>IFERROR(__xludf.DUMMYFUNCTION("""COMPUTED_VALUE"""),44257.72916666667)</f>
        <v>44257.72917</v>
      </c>
      <c r="B297" s="1">
        <f>IFERROR(__xludf.DUMMYFUNCTION("""COMPUTED_VALUE"""),85.6)</f>
        <v>85.6</v>
      </c>
      <c r="C297" s="1">
        <f>IFERROR(__xludf.DUMMYFUNCTION("""COMPUTED_VALUE"""),88.14)</f>
        <v>88.14</v>
      </c>
      <c r="D297" s="1">
        <f>IFERROR(__xludf.DUMMYFUNCTION("""COMPUTED_VALUE"""),84.4)</f>
        <v>84.4</v>
      </c>
      <c r="E297" s="1">
        <f>IFERROR(__xludf.DUMMYFUNCTION("""COMPUTED_VALUE"""),85.56)</f>
        <v>85.56</v>
      </c>
      <c r="F297" s="1">
        <f>IFERROR(__xludf.DUMMYFUNCTION("""COMPUTED_VALUE"""),490570.0)</f>
        <v>490570</v>
      </c>
    </row>
    <row r="298">
      <c r="A298" s="2">
        <f>IFERROR(__xludf.DUMMYFUNCTION("""COMPUTED_VALUE"""),44258.72916666667)</f>
        <v>44258.72917</v>
      </c>
      <c r="B298" s="1">
        <f>IFERROR(__xludf.DUMMYFUNCTION("""COMPUTED_VALUE"""),86.4)</f>
        <v>86.4</v>
      </c>
      <c r="C298" s="1">
        <f>IFERROR(__xludf.DUMMYFUNCTION("""COMPUTED_VALUE"""),86.72)</f>
        <v>86.72</v>
      </c>
      <c r="D298" s="1">
        <f>IFERROR(__xludf.DUMMYFUNCTION("""COMPUTED_VALUE"""),82.48)</f>
        <v>82.48</v>
      </c>
      <c r="E298" s="1">
        <f>IFERROR(__xludf.DUMMYFUNCTION("""COMPUTED_VALUE"""),83.44)</f>
        <v>83.44</v>
      </c>
      <c r="F298" s="1">
        <f>IFERROR(__xludf.DUMMYFUNCTION("""COMPUTED_VALUE"""),478499.0)</f>
        <v>478499</v>
      </c>
    </row>
    <row r="299">
      <c r="A299" s="2">
        <f>IFERROR(__xludf.DUMMYFUNCTION("""COMPUTED_VALUE"""),44259.72916666667)</f>
        <v>44259.72917</v>
      </c>
      <c r="B299" s="1">
        <f>IFERROR(__xludf.DUMMYFUNCTION("""COMPUTED_VALUE"""),82.32)</f>
        <v>82.32</v>
      </c>
      <c r="C299" s="1">
        <f>IFERROR(__xludf.DUMMYFUNCTION("""COMPUTED_VALUE"""),82.98)</f>
        <v>82.98</v>
      </c>
      <c r="D299" s="1">
        <f>IFERROR(__xludf.DUMMYFUNCTION("""COMPUTED_VALUE"""),79.74)</f>
        <v>79.74</v>
      </c>
      <c r="E299" s="1">
        <f>IFERROR(__xludf.DUMMYFUNCTION("""COMPUTED_VALUE"""),82.04)</f>
        <v>82.04</v>
      </c>
      <c r="F299" s="1">
        <f>IFERROR(__xludf.DUMMYFUNCTION("""COMPUTED_VALUE"""),882353.0)</f>
        <v>882353</v>
      </c>
    </row>
    <row r="300">
      <c r="A300" s="2">
        <f>IFERROR(__xludf.DUMMYFUNCTION("""COMPUTED_VALUE"""),44260.72916666667)</f>
        <v>44260.72917</v>
      </c>
      <c r="B300" s="1">
        <f>IFERROR(__xludf.DUMMYFUNCTION("""COMPUTED_VALUE"""),80.32)</f>
        <v>80.32</v>
      </c>
      <c r="C300" s="1">
        <f>IFERROR(__xludf.DUMMYFUNCTION("""COMPUTED_VALUE"""),83.12)</f>
        <v>83.12</v>
      </c>
      <c r="D300" s="1">
        <f>IFERROR(__xludf.DUMMYFUNCTION("""COMPUTED_VALUE"""),79.42)</f>
        <v>79.42</v>
      </c>
      <c r="E300" s="1">
        <f>IFERROR(__xludf.DUMMYFUNCTION("""COMPUTED_VALUE"""),80.3)</f>
        <v>80.3</v>
      </c>
      <c r="F300" s="1">
        <f>IFERROR(__xludf.DUMMYFUNCTION("""COMPUTED_VALUE"""),520271.0)</f>
        <v>520271</v>
      </c>
    </row>
    <row r="301">
      <c r="A301" s="2">
        <f>IFERROR(__xludf.DUMMYFUNCTION("""COMPUTED_VALUE"""),44263.72916666667)</f>
        <v>44263.72917</v>
      </c>
      <c r="B301" s="1">
        <f>IFERROR(__xludf.DUMMYFUNCTION("""COMPUTED_VALUE"""),80.5)</f>
        <v>80.5</v>
      </c>
      <c r="C301" s="1">
        <f>IFERROR(__xludf.DUMMYFUNCTION("""COMPUTED_VALUE"""),81.02)</f>
        <v>81.02</v>
      </c>
      <c r="D301" s="1">
        <f>IFERROR(__xludf.DUMMYFUNCTION("""COMPUTED_VALUE"""),78.26)</f>
        <v>78.26</v>
      </c>
      <c r="E301" s="1">
        <f>IFERROR(__xludf.DUMMYFUNCTION("""COMPUTED_VALUE"""),80.34)</f>
        <v>80.34</v>
      </c>
      <c r="F301" s="1">
        <f>IFERROR(__xludf.DUMMYFUNCTION("""COMPUTED_VALUE"""),645717.0)</f>
        <v>645717</v>
      </c>
    </row>
    <row r="302">
      <c r="A302" s="2">
        <f>IFERROR(__xludf.DUMMYFUNCTION("""COMPUTED_VALUE"""),44264.72916666667)</f>
        <v>44264.72917</v>
      </c>
      <c r="B302" s="1">
        <f>IFERROR(__xludf.DUMMYFUNCTION("""COMPUTED_VALUE"""),79.72)</f>
        <v>79.72</v>
      </c>
      <c r="C302" s="1">
        <f>IFERROR(__xludf.DUMMYFUNCTION("""COMPUTED_VALUE"""),84.14)</f>
        <v>84.14</v>
      </c>
      <c r="D302" s="1">
        <f>IFERROR(__xludf.DUMMYFUNCTION("""COMPUTED_VALUE"""),79.12)</f>
        <v>79.12</v>
      </c>
      <c r="E302" s="1">
        <f>IFERROR(__xludf.DUMMYFUNCTION("""COMPUTED_VALUE"""),83.26)</f>
        <v>83.26</v>
      </c>
      <c r="F302" s="1">
        <f>IFERROR(__xludf.DUMMYFUNCTION("""COMPUTED_VALUE"""),689216.0)</f>
        <v>689216</v>
      </c>
    </row>
    <row r="303">
      <c r="A303" s="2">
        <f>IFERROR(__xludf.DUMMYFUNCTION("""COMPUTED_VALUE"""),44265.72916666667)</f>
        <v>44265.72917</v>
      </c>
      <c r="B303" s="1">
        <f>IFERROR(__xludf.DUMMYFUNCTION("""COMPUTED_VALUE"""),83.58)</f>
        <v>83.58</v>
      </c>
      <c r="C303" s="1">
        <f>IFERROR(__xludf.DUMMYFUNCTION("""COMPUTED_VALUE"""),84.38)</f>
        <v>84.38</v>
      </c>
      <c r="D303" s="1">
        <f>IFERROR(__xludf.DUMMYFUNCTION("""COMPUTED_VALUE"""),82.26)</f>
        <v>82.26</v>
      </c>
      <c r="E303" s="1">
        <f>IFERROR(__xludf.DUMMYFUNCTION("""COMPUTED_VALUE"""),83.14)</f>
        <v>83.14</v>
      </c>
      <c r="F303" s="1">
        <f>IFERROR(__xludf.DUMMYFUNCTION("""COMPUTED_VALUE"""),450449.0)</f>
        <v>450449</v>
      </c>
    </row>
    <row r="304">
      <c r="A304" s="2">
        <f>IFERROR(__xludf.DUMMYFUNCTION("""COMPUTED_VALUE"""),44266.72916666667)</f>
        <v>44266.72917</v>
      </c>
      <c r="B304" s="1">
        <f>IFERROR(__xludf.DUMMYFUNCTION("""COMPUTED_VALUE"""),83.76)</f>
        <v>83.76</v>
      </c>
      <c r="C304" s="1">
        <f>IFERROR(__xludf.DUMMYFUNCTION("""COMPUTED_VALUE"""),86.34)</f>
        <v>86.34</v>
      </c>
      <c r="D304" s="1">
        <f>IFERROR(__xludf.DUMMYFUNCTION("""COMPUTED_VALUE"""),83.64)</f>
        <v>83.64</v>
      </c>
      <c r="E304" s="1">
        <f>IFERROR(__xludf.DUMMYFUNCTION("""COMPUTED_VALUE"""),86.12)</f>
        <v>86.12</v>
      </c>
      <c r="F304" s="1">
        <f>IFERROR(__xludf.DUMMYFUNCTION("""COMPUTED_VALUE"""),666814.0)</f>
        <v>666814</v>
      </c>
    </row>
    <row r="305">
      <c r="A305" s="2">
        <f>IFERROR(__xludf.DUMMYFUNCTION("""COMPUTED_VALUE"""),44267.72916666667)</f>
        <v>44267.72917</v>
      </c>
      <c r="B305" s="1">
        <f>IFERROR(__xludf.DUMMYFUNCTION("""COMPUTED_VALUE"""),85.56)</f>
        <v>85.56</v>
      </c>
      <c r="C305" s="1">
        <f>IFERROR(__xludf.DUMMYFUNCTION("""COMPUTED_VALUE"""),86.32)</f>
        <v>86.32</v>
      </c>
      <c r="D305" s="1">
        <f>IFERROR(__xludf.DUMMYFUNCTION("""COMPUTED_VALUE"""),84.44)</f>
        <v>84.44</v>
      </c>
      <c r="E305" s="1">
        <f>IFERROR(__xludf.DUMMYFUNCTION("""COMPUTED_VALUE"""),85.4)</f>
        <v>85.4</v>
      </c>
      <c r="F305" s="1">
        <f>IFERROR(__xludf.DUMMYFUNCTION("""COMPUTED_VALUE"""),502640.0)</f>
        <v>502640</v>
      </c>
    </row>
    <row r="306">
      <c r="A306" s="2">
        <f>IFERROR(__xludf.DUMMYFUNCTION("""COMPUTED_VALUE"""),44270.72916666667)</f>
        <v>44270.72917</v>
      </c>
      <c r="B306" s="1">
        <f>IFERROR(__xludf.DUMMYFUNCTION("""COMPUTED_VALUE"""),86.24)</f>
        <v>86.24</v>
      </c>
      <c r="C306" s="1">
        <f>IFERROR(__xludf.DUMMYFUNCTION("""COMPUTED_VALUE"""),86.88)</f>
        <v>86.88</v>
      </c>
      <c r="D306" s="1">
        <f>IFERROR(__xludf.DUMMYFUNCTION("""COMPUTED_VALUE"""),85.02)</f>
        <v>85.02</v>
      </c>
      <c r="E306" s="1">
        <f>IFERROR(__xludf.DUMMYFUNCTION("""COMPUTED_VALUE"""),86.34)</f>
        <v>86.34</v>
      </c>
      <c r="F306" s="1">
        <f>IFERROR(__xludf.DUMMYFUNCTION("""COMPUTED_VALUE"""),585857.0)</f>
        <v>585857</v>
      </c>
    </row>
    <row r="307">
      <c r="A307" s="2">
        <f>IFERROR(__xludf.DUMMYFUNCTION("""COMPUTED_VALUE"""),44271.72916666667)</f>
        <v>44271.72917</v>
      </c>
      <c r="B307" s="1">
        <f>IFERROR(__xludf.DUMMYFUNCTION("""COMPUTED_VALUE"""),90.84)</f>
        <v>90.84</v>
      </c>
      <c r="C307" s="1">
        <f>IFERROR(__xludf.DUMMYFUNCTION("""COMPUTED_VALUE"""),91.4)</f>
        <v>91.4</v>
      </c>
      <c r="D307" s="1">
        <f>IFERROR(__xludf.DUMMYFUNCTION("""COMPUTED_VALUE"""),89.06)</f>
        <v>89.06</v>
      </c>
      <c r="E307" s="1">
        <f>IFERROR(__xludf.DUMMYFUNCTION("""COMPUTED_VALUE"""),90.68)</f>
        <v>90.68</v>
      </c>
      <c r="F307" s="1">
        <f>IFERROR(__xludf.DUMMYFUNCTION("""COMPUTED_VALUE"""),1159680.0)</f>
        <v>1159680</v>
      </c>
    </row>
    <row r="308">
      <c r="A308" s="2">
        <f>IFERROR(__xludf.DUMMYFUNCTION("""COMPUTED_VALUE"""),44272.72916666667)</f>
        <v>44272.72917</v>
      </c>
      <c r="B308" s="1">
        <f>IFERROR(__xludf.DUMMYFUNCTION("""COMPUTED_VALUE"""),90.8)</f>
        <v>90.8</v>
      </c>
      <c r="C308" s="1">
        <f>IFERROR(__xludf.DUMMYFUNCTION("""COMPUTED_VALUE"""),90.8)</f>
        <v>90.8</v>
      </c>
      <c r="D308" s="1">
        <f>IFERROR(__xludf.DUMMYFUNCTION("""COMPUTED_VALUE"""),86.26)</f>
        <v>86.26</v>
      </c>
      <c r="E308" s="1">
        <f>IFERROR(__xludf.DUMMYFUNCTION("""COMPUTED_VALUE"""),88.4)</f>
        <v>88.4</v>
      </c>
      <c r="F308" s="1">
        <f>IFERROR(__xludf.DUMMYFUNCTION("""COMPUTED_VALUE"""),1249741.0)</f>
        <v>1249741</v>
      </c>
    </row>
    <row r="309">
      <c r="A309" s="2">
        <f>IFERROR(__xludf.DUMMYFUNCTION("""COMPUTED_VALUE"""),44273.72916666667)</f>
        <v>44273.72917</v>
      </c>
      <c r="B309" s="1">
        <f>IFERROR(__xludf.DUMMYFUNCTION("""COMPUTED_VALUE"""),89.26)</f>
        <v>89.26</v>
      </c>
      <c r="C309" s="1">
        <f>IFERROR(__xludf.DUMMYFUNCTION("""COMPUTED_VALUE"""),89.28)</f>
        <v>89.28</v>
      </c>
      <c r="D309" s="1">
        <f>IFERROR(__xludf.DUMMYFUNCTION("""COMPUTED_VALUE"""),85.78)</f>
        <v>85.78</v>
      </c>
      <c r="E309" s="1">
        <f>IFERROR(__xludf.DUMMYFUNCTION("""COMPUTED_VALUE"""),86.56)</f>
        <v>86.56</v>
      </c>
      <c r="F309" s="1">
        <f>IFERROR(__xludf.DUMMYFUNCTION("""COMPUTED_VALUE"""),580550.0)</f>
        <v>580550</v>
      </c>
    </row>
    <row r="310">
      <c r="A310" s="2">
        <f>IFERROR(__xludf.DUMMYFUNCTION("""COMPUTED_VALUE"""),44274.72916666667)</f>
        <v>44274.72917</v>
      </c>
      <c r="B310" s="1">
        <f>IFERROR(__xludf.DUMMYFUNCTION("""COMPUTED_VALUE"""),85.72)</f>
        <v>85.72</v>
      </c>
      <c r="C310" s="1">
        <f>IFERROR(__xludf.DUMMYFUNCTION("""COMPUTED_VALUE"""),86.74)</f>
        <v>86.74</v>
      </c>
      <c r="D310" s="1">
        <f>IFERROR(__xludf.DUMMYFUNCTION("""COMPUTED_VALUE"""),83.58)</f>
        <v>83.58</v>
      </c>
      <c r="E310" s="1">
        <f>IFERROR(__xludf.DUMMYFUNCTION("""COMPUTED_VALUE"""),84.42)</f>
        <v>84.42</v>
      </c>
      <c r="F310" s="1">
        <f>IFERROR(__xludf.DUMMYFUNCTION("""COMPUTED_VALUE"""),1088091.0)</f>
        <v>1088091</v>
      </c>
    </row>
    <row r="311">
      <c r="A311" s="2">
        <f>IFERROR(__xludf.DUMMYFUNCTION("""COMPUTED_VALUE"""),44277.72916666667)</f>
        <v>44277.72917</v>
      </c>
      <c r="B311" s="1">
        <f>IFERROR(__xludf.DUMMYFUNCTION("""COMPUTED_VALUE"""),84.62)</f>
        <v>84.62</v>
      </c>
      <c r="C311" s="1">
        <f>IFERROR(__xludf.DUMMYFUNCTION("""COMPUTED_VALUE"""),86.84)</f>
        <v>86.84</v>
      </c>
      <c r="D311" s="1">
        <f>IFERROR(__xludf.DUMMYFUNCTION("""COMPUTED_VALUE"""),84.3)</f>
        <v>84.3</v>
      </c>
      <c r="E311" s="1">
        <f>IFERROR(__xludf.DUMMYFUNCTION("""COMPUTED_VALUE"""),86.84)</f>
        <v>86.84</v>
      </c>
      <c r="F311" s="1">
        <f>IFERROR(__xludf.DUMMYFUNCTION("""COMPUTED_VALUE"""),573652.0)</f>
        <v>573652</v>
      </c>
    </row>
    <row r="312">
      <c r="A312" s="2">
        <f>IFERROR(__xludf.DUMMYFUNCTION("""COMPUTED_VALUE"""),44278.72916666667)</f>
        <v>44278.72917</v>
      </c>
      <c r="B312" s="1">
        <f>IFERROR(__xludf.DUMMYFUNCTION("""COMPUTED_VALUE"""),86.3)</f>
        <v>86.3</v>
      </c>
      <c r="C312" s="1">
        <f>IFERROR(__xludf.DUMMYFUNCTION("""COMPUTED_VALUE"""),89.68)</f>
        <v>89.68</v>
      </c>
      <c r="D312" s="1">
        <f>IFERROR(__xludf.DUMMYFUNCTION("""COMPUTED_VALUE"""),85.9)</f>
        <v>85.9</v>
      </c>
      <c r="E312" s="1">
        <f>IFERROR(__xludf.DUMMYFUNCTION("""COMPUTED_VALUE"""),89.0)</f>
        <v>89</v>
      </c>
      <c r="F312" s="1">
        <f>IFERROR(__xludf.DUMMYFUNCTION("""COMPUTED_VALUE"""),711588.0)</f>
        <v>711588</v>
      </c>
    </row>
    <row r="313">
      <c r="A313" s="2">
        <f>IFERROR(__xludf.DUMMYFUNCTION("""COMPUTED_VALUE"""),44279.72916666667)</f>
        <v>44279.72917</v>
      </c>
      <c r="B313" s="1">
        <f>IFERROR(__xludf.DUMMYFUNCTION("""COMPUTED_VALUE"""),88.52)</f>
        <v>88.52</v>
      </c>
      <c r="C313" s="1">
        <f>IFERROR(__xludf.DUMMYFUNCTION("""COMPUTED_VALUE"""),88.68)</f>
        <v>88.68</v>
      </c>
      <c r="D313" s="1">
        <f>IFERROR(__xludf.DUMMYFUNCTION("""COMPUTED_VALUE"""),85.84)</f>
        <v>85.84</v>
      </c>
      <c r="E313" s="1">
        <f>IFERROR(__xludf.DUMMYFUNCTION("""COMPUTED_VALUE"""),86.48)</f>
        <v>86.48</v>
      </c>
      <c r="F313" s="1">
        <f>IFERROR(__xludf.DUMMYFUNCTION("""COMPUTED_VALUE"""),458848.0)</f>
        <v>458848</v>
      </c>
    </row>
    <row r="314">
      <c r="A314" s="2">
        <f>IFERROR(__xludf.DUMMYFUNCTION("""COMPUTED_VALUE"""),44280.72916666667)</f>
        <v>44280.72917</v>
      </c>
      <c r="B314" s="1">
        <f>IFERROR(__xludf.DUMMYFUNCTION("""COMPUTED_VALUE"""),85.36)</f>
        <v>85.36</v>
      </c>
      <c r="C314" s="1">
        <f>IFERROR(__xludf.DUMMYFUNCTION("""COMPUTED_VALUE"""),86.2)</f>
        <v>86.2</v>
      </c>
      <c r="D314" s="1">
        <f>IFERROR(__xludf.DUMMYFUNCTION("""COMPUTED_VALUE"""),84.06)</f>
        <v>84.06</v>
      </c>
      <c r="E314" s="1">
        <f>IFERROR(__xludf.DUMMYFUNCTION("""COMPUTED_VALUE"""),85.02)</f>
        <v>85.02</v>
      </c>
      <c r="F314" s="1">
        <f>IFERROR(__xludf.DUMMYFUNCTION("""COMPUTED_VALUE"""),422753.0)</f>
        <v>422753</v>
      </c>
    </row>
    <row r="315">
      <c r="A315" s="2">
        <f>IFERROR(__xludf.DUMMYFUNCTION("""COMPUTED_VALUE"""),44281.72916666667)</f>
        <v>44281.72917</v>
      </c>
      <c r="B315" s="1">
        <f>IFERROR(__xludf.DUMMYFUNCTION("""COMPUTED_VALUE"""),85.2)</f>
        <v>85.2</v>
      </c>
      <c r="C315" s="1">
        <f>IFERROR(__xludf.DUMMYFUNCTION("""COMPUTED_VALUE"""),86.24)</f>
        <v>86.24</v>
      </c>
      <c r="D315" s="1">
        <f>IFERROR(__xludf.DUMMYFUNCTION("""COMPUTED_VALUE"""),85.2)</f>
        <v>85.2</v>
      </c>
      <c r="E315" s="1">
        <f>IFERROR(__xludf.DUMMYFUNCTION("""COMPUTED_VALUE"""),85.8)</f>
        <v>85.8</v>
      </c>
      <c r="F315" s="1">
        <f>IFERROR(__xludf.DUMMYFUNCTION("""COMPUTED_VALUE"""),389289.0)</f>
        <v>389289</v>
      </c>
    </row>
    <row r="316">
      <c r="A316" s="2">
        <f>IFERROR(__xludf.DUMMYFUNCTION("""COMPUTED_VALUE"""),44284.72916666667)</f>
        <v>44284.72917</v>
      </c>
      <c r="B316" s="1">
        <f>IFERROR(__xludf.DUMMYFUNCTION("""COMPUTED_VALUE"""),85.8)</f>
        <v>85.8</v>
      </c>
      <c r="C316" s="1">
        <f>IFERROR(__xludf.DUMMYFUNCTION("""COMPUTED_VALUE"""),85.88)</f>
        <v>85.88</v>
      </c>
      <c r="D316" s="1">
        <f>IFERROR(__xludf.DUMMYFUNCTION("""COMPUTED_VALUE"""),83.42)</f>
        <v>83.42</v>
      </c>
      <c r="E316" s="1">
        <f>IFERROR(__xludf.DUMMYFUNCTION("""COMPUTED_VALUE"""),83.42)</f>
        <v>83.42</v>
      </c>
      <c r="F316" s="1">
        <f>IFERROR(__xludf.DUMMYFUNCTION("""COMPUTED_VALUE"""),411307.0)</f>
        <v>411307</v>
      </c>
    </row>
    <row r="317">
      <c r="A317" s="2">
        <f>IFERROR(__xludf.DUMMYFUNCTION("""COMPUTED_VALUE"""),44285.72916666667)</f>
        <v>44285.72917</v>
      </c>
      <c r="B317" s="1">
        <f>IFERROR(__xludf.DUMMYFUNCTION("""COMPUTED_VALUE"""),83.42)</f>
        <v>83.42</v>
      </c>
      <c r="C317" s="1">
        <f>IFERROR(__xludf.DUMMYFUNCTION("""COMPUTED_VALUE"""),83.78)</f>
        <v>83.78</v>
      </c>
      <c r="D317" s="1">
        <f>IFERROR(__xludf.DUMMYFUNCTION("""COMPUTED_VALUE"""),82.28)</f>
        <v>82.28</v>
      </c>
      <c r="E317" s="1">
        <f>IFERROR(__xludf.DUMMYFUNCTION("""COMPUTED_VALUE"""),82.7)</f>
        <v>82.7</v>
      </c>
      <c r="F317" s="1">
        <f>IFERROR(__xludf.DUMMYFUNCTION("""COMPUTED_VALUE"""),509116.0)</f>
        <v>509116</v>
      </c>
    </row>
    <row r="318">
      <c r="A318" s="2">
        <f>IFERROR(__xludf.DUMMYFUNCTION("""COMPUTED_VALUE"""),44286.72916666667)</f>
        <v>44286.72917</v>
      </c>
      <c r="B318" s="1">
        <f>IFERROR(__xludf.DUMMYFUNCTION("""COMPUTED_VALUE"""),83.12)</f>
        <v>83.12</v>
      </c>
      <c r="C318" s="1">
        <f>IFERROR(__xludf.DUMMYFUNCTION("""COMPUTED_VALUE"""),84.96)</f>
        <v>84.96</v>
      </c>
      <c r="D318" s="1">
        <f>IFERROR(__xludf.DUMMYFUNCTION("""COMPUTED_VALUE"""),82.68)</f>
        <v>82.68</v>
      </c>
      <c r="E318" s="1">
        <f>IFERROR(__xludf.DUMMYFUNCTION("""COMPUTED_VALUE"""),83.64)</f>
        <v>83.64</v>
      </c>
      <c r="F318" s="1">
        <f>IFERROR(__xludf.DUMMYFUNCTION("""COMPUTED_VALUE"""),583926.0)</f>
        <v>583926</v>
      </c>
    </row>
    <row r="319">
      <c r="A319" s="2">
        <f>IFERROR(__xludf.DUMMYFUNCTION("""COMPUTED_VALUE"""),44287.72916666667)</f>
        <v>44287.72917</v>
      </c>
      <c r="B319" s="1">
        <f>IFERROR(__xludf.DUMMYFUNCTION("""COMPUTED_VALUE"""),83.94)</f>
        <v>83.94</v>
      </c>
      <c r="C319" s="1">
        <f>IFERROR(__xludf.DUMMYFUNCTION("""COMPUTED_VALUE"""),85.72)</f>
        <v>85.72</v>
      </c>
      <c r="D319" s="1">
        <f>IFERROR(__xludf.DUMMYFUNCTION("""COMPUTED_VALUE"""),83.46)</f>
        <v>83.46</v>
      </c>
      <c r="E319" s="1">
        <f>IFERROR(__xludf.DUMMYFUNCTION("""COMPUTED_VALUE"""),85.5)</f>
        <v>85.5</v>
      </c>
      <c r="F319" s="1">
        <f>IFERROR(__xludf.DUMMYFUNCTION("""COMPUTED_VALUE"""),312988.0)</f>
        <v>312988</v>
      </c>
    </row>
    <row r="320">
      <c r="A320" s="2">
        <f>IFERROR(__xludf.DUMMYFUNCTION("""COMPUTED_VALUE"""),44292.72916666667)</f>
        <v>44292.72917</v>
      </c>
      <c r="B320" s="1">
        <f>IFERROR(__xludf.DUMMYFUNCTION("""COMPUTED_VALUE"""),86.86)</f>
        <v>86.86</v>
      </c>
      <c r="C320" s="1">
        <f>IFERROR(__xludf.DUMMYFUNCTION("""COMPUTED_VALUE"""),88.22)</f>
        <v>88.22</v>
      </c>
      <c r="D320" s="1">
        <f>IFERROR(__xludf.DUMMYFUNCTION("""COMPUTED_VALUE"""),85.96)</f>
        <v>85.96</v>
      </c>
      <c r="E320" s="1">
        <f>IFERROR(__xludf.DUMMYFUNCTION("""COMPUTED_VALUE"""),86.8)</f>
        <v>86.8</v>
      </c>
      <c r="F320" s="1">
        <f>IFERROR(__xludf.DUMMYFUNCTION("""COMPUTED_VALUE"""),597672.0)</f>
        <v>597672</v>
      </c>
    </row>
    <row r="321">
      <c r="A321" s="2">
        <f>IFERROR(__xludf.DUMMYFUNCTION("""COMPUTED_VALUE"""),44293.72916666667)</f>
        <v>44293.72917</v>
      </c>
      <c r="B321" s="1">
        <f>IFERROR(__xludf.DUMMYFUNCTION("""COMPUTED_VALUE"""),86.8)</f>
        <v>86.8</v>
      </c>
      <c r="C321" s="1">
        <f>IFERROR(__xludf.DUMMYFUNCTION("""COMPUTED_VALUE"""),87.66)</f>
        <v>87.66</v>
      </c>
      <c r="D321" s="1">
        <f>IFERROR(__xludf.DUMMYFUNCTION("""COMPUTED_VALUE"""),86.6)</f>
        <v>86.6</v>
      </c>
      <c r="E321" s="1">
        <f>IFERROR(__xludf.DUMMYFUNCTION("""COMPUTED_VALUE"""),87.0)</f>
        <v>87</v>
      </c>
      <c r="F321" s="1">
        <f>IFERROR(__xludf.DUMMYFUNCTION("""COMPUTED_VALUE"""),374139.0)</f>
        <v>374139</v>
      </c>
    </row>
    <row r="322">
      <c r="A322" s="2">
        <f>IFERROR(__xludf.DUMMYFUNCTION("""COMPUTED_VALUE"""),44294.72916666667)</f>
        <v>44294.72917</v>
      </c>
      <c r="B322" s="1">
        <f>IFERROR(__xludf.DUMMYFUNCTION("""COMPUTED_VALUE"""),87.72)</f>
        <v>87.72</v>
      </c>
      <c r="C322" s="1">
        <f>IFERROR(__xludf.DUMMYFUNCTION("""COMPUTED_VALUE"""),88.3)</f>
        <v>88.3</v>
      </c>
      <c r="D322" s="1">
        <f>IFERROR(__xludf.DUMMYFUNCTION("""COMPUTED_VALUE"""),86.54)</f>
        <v>86.54</v>
      </c>
      <c r="E322" s="1">
        <f>IFERROR(__xludf.DUMMYFUNCTION("""COMPUTED_VALUE"""),87.22)</f>
        <v>87.22</v>
      </c>
      <c r="F322" s="1">
        <f>IFERROR(__xludf.DUMMYFUNCTION("""COMPUTED_VALUE"""),485319.0)</f>
        <v>485319</v>
      </c>
    </row>
    <row r="323">
      <c r="A323" s="2">
        <f>IFERROR(__xludf.DUMMYFUNCTION("""COMPUTED_VALUE"""),44295.72916666667)</f>
        <v>44295.72917</v>
      </c>
      <c r="B323" s="1">
        <f>IFERROR(__xludf.DUMMYFUNCTION("""COMPUTED_VALUE"""),87.54)</f>
        <v>87.54</v>
      </c>
      <c r="C323" s="1">
        <f>IFERROR(__xludf.DUMMYFUNCTION("""COMPUTED_VALUE"""),88.92)</f>
        <v>88.92</v>
      </c>
      <c r="D323" s="1">
        <f>IFERROR(__xludf.DUMMYFUNCTION("""COMPUTED_VALUE"""),87.18)</f>
        <v>87.18</v>
      </c>
      <c r="E323" s="1">
        <f>IFERROR(__xludf.DUMMYFUNCTION("""COMPUTED_VALUE"""),87.54)</f>
        <v>87.54</v>
      </c>
      <c r="F323" s="1">
        <f>IFERROR(__xludf.DUMMYFUNCTION("""COMPUTED_VALUE"""),371249.0)</f>
        <v>371249</v>
      </c>
    </row>
    <row r="324">
      <c r="A324" s="2">
        <f>IFERROR(__xludf.DUMMYFUNCTION("""COMPUTED_VALUE"""),44298.72916666667)</f>
        <v>44298.72917</v>
      </c>
      <c r="B324" s="1">
        <f>IFERROR(__xludf.DUMMYFUNCTION("""COMPUTED_VALUE"""),87.62)</f>
        <v>87.62</v>
      </c>
      <c r="C324" s="1">
        <f>IFERROR(__xludf.DUMMYFUNCTION("""COMPUTED_VALUE"""),87.8)</f>
        <v>87.8</v>
      </c>
      <c r="D324" s="1">
        <f>IFERROR(__xludf.DUMMYFUNCTION("""COMPUTED_VALUE"""),84.08)</f>
        <v>84.08</v>
      </c>
      <c r="E324" s="1">
        <f>IFERROR(__xludf.DUMMYFUNCTION("""COMPUTED_VALUE"""),85.16)</f>
        <v>85.16</v>
      </c>
      <c r="F324" s="1">
        <f>IFERROR(__xludf.DUMMYFUNCTION("""COMPUTED_VALUE"""),531743.0)</f>
        <v>531743</v>
      </c>
    </row>
    <row r="325">
      <c r="A325" s="2">
        <f>IFERROR(__xludf.DUMMYFUNCTION("""COMPUTED_VALUE"""),44299.72916666667)</f>
        <v>44299.72917</v>
      </c>
      <c r="B325" s="1">
        <f>IFERROR(__xludf.DUMMYFUNCTION("""COMPUTED_VALUE"""),85.38)</f>
        <v>85.38</v>
      </c>
      <c r="C325" s="1">
        <f>IFERROR(__xludf.DUMMYFUNCTION("""COMPUTED_VALUE"""),87.8)</f>
        <v>87.8</v>
      </c>
      <c r="D325" s="1">
        <f>IFERROR(__xludf.DUMMYFUNCTION("""COMPUTED_VALUE"""),85.08)</f>
        <v>85.08</v>
      </c>
      <c r="E325" s="1">
        <f>IFERROR(__xludf.DUMMYFUNCTION("""COMPUTED_VALUE"""),87.26)</f>
        <v>87.26</v>
      </c>
      <c r="F325" s="1">
        <f>IFERROR(__xludf.DUMMYFUNCTION("""COMPUTED_VALUE"""),700750.0)</f>
        <v>700750</v>
      </c>
    </row>
    <row r="326">
      <c r="A326" s="2">
        <f>IFERROR(__xludf.DUMMYFUNCTION("""COMPUTED_VALUE"""),44300.72916666667)</f>
        <v>44300.72917</v>
      </c>
      <c r="B326" s="1">
        <f>IFERROR(__xludf.DUMMYFUNCTION("""COMPUTED_VALUE"""),87.88)</f>
        <v>87.88</v>
      </c>
      <c r="C326" s="1">
        <f>IFERROR(__xludf.DUMMYFUNCTION("""COMPUTED_VALUE"""),88.84)</f>
        <v>88.84</v>
      </c>
      <c r="D326" s="1">
        <f>IFERROR(__xludf.DUMMYFUNCTION("""COMPUTED_VALUE"""),87.08)</f>
        <v>87.08</v>
      </c>
      <c r="E326" s="1">
        <f>IFERROR(__xludf.DUMMYFUNCTION("""COMPUTED_VALUE"""),87.18)</f>
        <v>87.18</v>
      </c>
      <c r="F326" s="1">
        <f>IFERROR(__xludf.DUMMYFUNCTION("""COMPUTED_VALUE"""),444532.0)</f>
        <v>444532</v>
      </c>
    </row>
    <row r="327">
      <c r="A327" s="2">
        <f>IFERROR(__xludf.DUMMYFUNCTION("""COMPUTED_VALUE"""),44301.72916666667)</f>
        <v>44301.72917</v>
      </c>
      <c r="B327" s="1">
        <f>IFERROR(__xludf.DUMMYFUNCTION("""COMPUTED_VALUE"""),87.48)</f>
        <v>87.48</v>
      </c>
      <c r="C327" s="1">
        <f>IFERROR(__xludf.DUMMYFUNCTION("""COMPUTED_VALUE"""),89.16)</f>
        <v>89.16</v>
      </c>
      <c r="D327" s="1">
        <f>IFERROR(__xludf.DUMMYFUNCTION("""COMPUTED_VALUE"""),87.42)</f>
        <v>87.42</v>
      </c>
      <c r="E327" s="1">
        <f>IFERROR(__xludf.DUMMYFUNCTION("""COMPUTED_VALUE"""),88.72)</f>
        <v>88.72</v>
      </c>
      <c r="F327" s="1">
        <f>IFERROR(__xludf.DUMMYFUNCTION("""COMPUTED_VALUE"""),366878.0)</f>
        <v>366878</v>
      </c>
    </row>
    <row r="328">
      <c r="A328" s="2">
        <f>IFERROR(__xludf.DUMMYFUNCTION("""COMPUTED_VALUE"""),44302.72916666667)</f>
        <v>44302.72917</v>
      </c>
      <c r="B328" s="1">
        <f>IFERROR(__xludf.DUMMYFUNCTION("""COMPUTED_VALUE"""),89.0)</f>
        <v>89</v>
      </c>
      <c r="C328" s="1">
        <f>IFERROR(__xludf.DUMMYFUNCTION("""COMPUTED_VALUE"""),91.8)</f>
        <v>91.8</v>
      </c>
      <c r="D328" s="1">
        <f>IFERROR(__xludf.DUMMYFUNCTION("""COMPUTED_VALUE"""),88.8)</f>
        <v>88.8</v>
      </c>
      <c r="E328" s="1">
        <f>IFERROR(__xludf.DUMMYFUNCTION("""COMPUTED_VALUE"""),91.56)</f>
        <v>91.56</v>
      </c>
      <c r="F328" s="1">
        <f>IFERROR(__xludf.DUMMYFUNCTION("""COMPUTED_VALUE"""),660045.0)</f>
        <v>660045</v>
      </c>
    </row>
    <row r="329">
      <c r="A329" s="2">
        <f>IFERROR(__xludf.DUMMYFUNCTION("""COMPUTED_VALUE"""),44305.72916666667)</f>
        <v>44305.72917</v>
      </c>
      <c r="B329" s="1">
        <f>IFERROR(__xludf.DUMMYFUNCTION("""COMPUTED_VALUE"""),91.72)</f>
        <v>91.72</v>
      </c>
      <c r="C329" s="1">
        <f>IFERROR(__xludf.DUMMYFUNCTION("""COMPUTED_VALUE"""),93.42)</f>
        <v>93.42</v>
      </c>
      <c r="D329" s="1">
        <f>IFERROR(__xludf.DUMMYFUNCTION("""COMPUTED_VALUE"""),90.5)</f>
        <v>90.5</v>
      </c>
      <c r="E329" s="1">
        <f>IFERROR(__xludf.DUMMYFUNCTION("""COMPUTED_VALUE"""),90.68)</f>
        <v>90.68</v>
      </c>
      <c r="F329" s="1">
        <f>IFERROR(__xludf.DUMMYFUNCTION("""COMPUTED_VALUE"""),395431.0)</f>
        <v>395431</v>
      </c>
    </row>
    <row r="330">
      <c r="A330" s="2">
        <f>IFERROR(__xludf.DUMMYFUNCTION("""COMPUTED_VALUE"""),44306.72916666667)</f>
        <v>44306.72917</v>
      </c>
      <c r="B330" s="1">
        <f>IFERROR(__xludf.DUMMYFUNCTION("""COMPUTED_VALUE"""),90.68)</f>
        <v>90.68</v>
      </c>
      <c r="C330" s="1">
        <f>IFERROR(__xludf.DUMMYFUNCTION("""COMPUTED_VALUE"""),91.5)</f>
        <v>91.5</v>
      </c>
      <c r="D330" s="1">
        <f>IFERROR(__xludf.DUMMYFUNCTION("""COMPUTED_VALUE"""),87.84)</f>
        <v>87.84</v>
      </c>
      <c r="E330" s="1">
        <f>IFERROR(__xludf.DUMMYFUNCTION("""COMPUTED_VALUE"""),88.32)</f>
        <v>88.32</v>
      </c>
      <c r="F330" s="1">
        <f>IFERROR(__xludf.DUMMYFUNCTION("""COMPUTED_VALUE"""),377533.0)</f>
        <v>377533</v>
      </c>
    </row>
    <row r="331">
      <c r="A331" s="2">
        <f>IFERROR(__xludf.DUMMYFUNCTION("""COMPUTED_VALUE"""),44307.72916666667)</f>
        <v>44307.72917</v>
      </c>
      <c r="B331" s="1">
        <f>IFERROR(__xludf.DUMMYFUNCTION("""COMPUTED_VALUE"""),91.96)</f>
        <v>91.96</v>
      </c>
      <c r="C331" s="1">
        <f>IFERROR(__xludf.DUMMYFUNCTION("""COMPUTED_VALUE"""),92.14)</f>
        <v>92.14</v>
      </c>
      <c r="D331" s="1">
        <f>IFERROR(__xludf.DUMMYFUNCTION("""COMPUTED_VALUE"""),86.04)</f>
        <v>86.04</v>
      </c>
      <c r="E331" s="1">
        <f>IFERROR(__xludf.DUMMYFUNCTION("""COMPUTED_VALUE"""),88.64)</f>
        <v>88.64</v>
      </c>
      <c r="F331" s="1">
        <f>IFERROR(__xludf.DUMMYFUNCTION("""COMPUTED_VALUE"""),848210.0)</f>
        <v>848210</v>
      </c>
    </row>
    <row r="332">
      <c r="A332" s="2">
        <f>IFERROR(__xludf.DUMMYFUNCTION("""COMPUTED_VALUE"""),44308.72916666667)</f>
        <v>44308.72917</v>
      </c>
      <c r="B332" s="1">
        <f>IFERROR(__xludf.DUMMYFUNCTION("""COMPUTED_VALUE"""),88.62)</f>
        <v>88.62</v>
      </c>
      <c r="C332" s="1">
        <f>IFERROR(__xludf.DUMMYFUNCTION("""COMPUTED_VALUE"""),91.04)</f>
        <v>91.04</v>
      </c>
      <c r="D332" s="1">
        <f>IFERROR(__xludf.DUMMYFUNCTION("""COMPUTED_VALUE"""),87.96)</f>
        <v>87.96</v>
      </c>
      <c r="E332" s="1">
        <f>IFERROR(__xludf.DUMMYFUNCTION("""COMPUTED_VALUE"""),90.54)</f>
        <v>90.54</v>
      </c>
      <c r="F332" s="1">
        <f>IFERROR(__xludf.DUMMYFUNCTION("""COMPUTED_VALUE"""),448580.0)</f>
        <v>448580</v>
      </c>
    </row>
    <row r="333">
      <c r="A333" s="2">
        <f>IFERROR(__xludf.DUMMYFUNCTION("""COMPUTED_VALUE"""),44309.72916666667)</f>
        <v>44309.72917</v>
      </c>
      <c r="B333" s="1">
        <f>IFERROR(__xludf.DUMMYFUNCTION("""COMPUTED_VALUE"""),90.4)</f>
        <v>90.4</v>
      </c>
      <c r="C333" s="1">
        <f>IFERROR(__xludf.DUMMYFUNCTION("""COMPUTED_VALUE"""),90.78)</f>
        <v>90.78</v>
      </c>
      <c r="D333" s="1">
        <f>IFERROR(__xludf.DUMMYFUNCTION("""COMPUTED_VALUE"""),88.98)</f>
        <v>88.98</v>
      </c>
      <c r="E333" s="1">
        <f>IFERROR(__xludf.DUMMYFUNCTION("""COMPUTED_VALUE"""),90.5)</f>
        <v>90.5</v>
      </c>
      <c r="F333" s="1">
        <f>IFERROR(__xludf.DUMMYFUNCTION("""COMPUTED_VALUE"""),308241.0)</f>
        <v>308241</v>
      </c>
    </row>
    <row r="334">
      <c r="A334" s="2">
        <f>IFERROR(__xludf.DUMMYFUNCTION("""COMPUTED_VALUE"""),44312.72916666667)</f>
        <v>44312.72917</v>
      </c>
      <c r="B334" s="1">
        <f>IFERROR(__xludf.DUMMYFUNCTION("""COMPUTED_VALUE"""),91.02)</f>
        <v>91.02</v>
      </c>
      <c r="C334" s="1">
        <f>IFERROR(__xludf.DUMMYFUNCTION("""COMPUTED_VALUE"""),92.06)</f>
        <v>92.06</v>
      </c>
      <c r="D334" s="1">
        <f>IFERROR(__xludf.DUMMYFUNCTION("""COMPUTED_VALUE"""),89.66)</f>
        <v>89.66</v>
      </c>
      <c r="E334" s="1">
        <f>IFERROR(__xludf.DUMMYFUNCTION("""COMPUTED_VALUE"""),90.08)</f>
        <v>90.08</v>
      </c>
      <c r="F334" s="1">
        <f>IFERROR(__xludf.DUMMYFUNCTION("""COMPUTED_VALUE"""),235915.0)</f>
        <v>235915</v>
      </c>
    </row>
    <row r="335">
      <c r="A335" s="2">
        <f>IFERROR(__xludf.DUMMYFUNCTION("""COMPUTED_VALUE"""),44313.72916666667)</f>
        <v>44313.72917</v>
      </c>
      <c r="B335" s="1">
        <f>IFERROR(__xludf.DUMMYFUNCTION("""COMPUTED_VALUE"""),90.04)</f>
        <v>90.04</v>
      </c>
      <c r="C335" s="1">
        <f>IFERROR(__xludf.DUMMYFUNCTION("""COMPUTED_VALUE"""),90.24)</f>
        <v>90.24</v>
      </c>
      <c r="D335" s="1">
        <f>IFERROR(__xludf.DUMMYFUNCTION("""COMPUTED_VALUE"""),89.2)</f>
        <v>89.2</v>
      </c>
      <c r="E335" s="1">
        <f>IFERROR(__xludf.DUMMYFUNCTION("""COMPUTED_VALUE"""),89.52)</f>
        <v>89.52</v>
      </c>
      <c r="F335" s="1">
        <f>IFERROR(__xludf.DUMMYFUNCTION("""COMPUTED_VALUE"""),253096.0)</f>
        <v>253096</v>
      </c>
    </row>
    <row r="336">
      <c r="A336" s="2">
        <f>IFERROR(__xludf.DUMMYFUNCTION("""COMPUTED_VALUE"""),44314.72916666667)</f>
        <v>44314.72917</v>
      </c>
      <c r="B336" s="1">
        <f>IFERROR(__xludf.DUMMYFUNCTION("""COMPUTED_VALUE"""),90.64)</f>
        <v>90.64</v>
      </c>
      <c r="C336" s="1">
        <f>IFERROR(__xludf.DUMMYFUNCTION("""COMPUTED_VALUE"""),90.64)</f>
        <v>90.64</v>
      </c>
      <c r="D336" s="1">
        <f>IFERROR(__xludf.DUMMYFUNCTION("""COMPUTED_VALUE"""),88.5)</f>
        <v>88.5</v>
      </c>
      <c r="E336" s="1">
        <f>IFERROR(__xludf.DUMMYFUNCTION("""COMPUTED_VALUE"""),88.88)</f>
        <v>88.88</v>
      </c>
      <c r="F336" s="1">
        <f>IFERROR(__xludf.DUMMYFUNCTION("""COMPUTED_VALUE"""),377703.0)</f>
        <v>377703</v>
      </c>
    </row>
    <row r="337">
      <c r="A337" s="2">
        <f>IFERROR(__xludf.DUMMYFUNCTION("""COMPUTED_VALUE"""),44315.72916666667)</f>
        <v>44315.72917</v>
      </c>
      <c r="B337" s="1">
        <f>IFERROR(__xludf.DUMMYFUNCTION("""COMPUTED_VALUE"""),88.74)</f>
        <v>88.74</v>
      </c>
      <c r="C337" s="1">
        <f>IFERROR(__xludf.DUMMYFUNCTION("""COMPUTED_VALUE"""),90.2)</f>
        <v>90.2</v>
      </c>
      <c r="D337" s="1">
        <f>IFERROR(__xludf.DUMMYFUNCTION("""COMPUTED_VALUE"""),88.2)</f>
        <v>88.2</v>
      </c>
      <c r="E337" s="1">
        <f>IFERROR(__xludf.DUMMYFUNCTION("""COMPUTED_VALUE"""),88.92)</f>
        <v>88.92</v>
      </c>
      <c r="F337" s="1">
        <f>IFERROR(__xludf.DUMMYFUNCTION("""COMPUTED_VALUE"""),412817.0)</f>
        <v>412817</v>
      </c>
    </row>
    <row r="338">
      <c r="A338" s="2">
        <f>IFERROR(__xludf.DUMMYFUNCTION("""COMPUTED_VALUE"""),44316.72916666667)</f>
        <v>44316.72917</v>
      </c>
      <c r="B338" s="1">
        <f>IFERROR(__xludf.DUMMYFUNCTION("""COMPUTED_VALUE"""),88.78)</f>
        <v>88.78</v>
      </c>
      <c r="C338" s="1">
        <f>IFERROR(__xludf.DUMMYFUNCTION("""COMPUTED_VALUE"""),89.72)</f>
        <v>89.72</v>
      </c>
      <c r="D338" s="1">
        <f>IFERROR(__xludf.DUMMYFUNCTION("""COMPUTED_VALUE"""),86.3)</f>
        <v>86.3</v>
      </c>
      <c r="E338" s="1">
        <f>IFERROR(__xludf.DUMMYFUNCTION("""COMPUTED_VALUE"""),86.54)</f>
        <v>86.54</v>
      </c>
      <c r="F338" s="1">
        <f>IFERROR(__xludf.DUMMYFUNCTION("""COMPUTED_VALUE"""),541210.0)</f>
        <v>541210</v>
      </c>
    </row>
    <row r="339">
      <c r="A339" s="2">
        <f>IFERROR(__xludf.DUMMYFUNCTION("""COMPUTED_VALUE"""),44319.72916666667)</f>
        <v>44319.72917</v>
      </c>
      <c r="B339" s="1">
        <f>IFERROR(__xludf.DUMMYFUNCTION("""COMPUTED_VALUE"""),86.6)</f>
        <v>86.6</v>
      </c>
      <c r="C339" s="1">
        <f>IFERROR(__xludf.DUMMYFUNCTION("""COMPUTED_VALUE"""),87.26)</f>
        <v>87.26</v>
      </c>
      <c r="D339" s="1">
        <f>IFERROR(__xludf.DUMMYFUNCTION("""COMPUTED_VALUE"""),85.76)</f>
        <v>85.76</v>
      </c>
      <c r="E339" s="1">
        <f>IFERROR(__xludf.DUMMYFUNCTION("""COMPUTED_VALUE"""),86.42)</f>
        <v>86.42</v>
      </c>
      <c r="F339" s="1">
        <f>IFERROR(__xludf.DUMMYFUNCTION("""COMPUTED_VALUE"""),331153.0)</f>
        <v>331153</v>
      </c>
    </row>
    <row r="340">
      <c r="A340" s="2">
        <f>IFERROR(__xludf.DUMMYFUNCTION("""COMPUTED_VALUE"""),44320.72916666667)</f>
        <v>44320.72917</v>
      </c>
      <c r="B340" s="1">
        <f>IFERROR(__xludf.DUMMYFUNCTION("""COMPUTED_VALUE"""),86.22)</f>
        <v>86.22</v>
      </c>
      <c r="C340" s="1">
        <f>IFERROR(__xludf.DUMMYFUNCTION("""COMPUTED_VALUE"""),86.22)</f>
        <v>86.22</v>
      </c>
      <c r="D340" s="1">
        <f>IFERROR(__xludf.DUMMYFUNCTION("""COMPUTED_VALUE"""),83.26)</f>
        <v>83.26</v>
      </c>
      <c r="E340" s="1">
        <f>IFERROR(__xludf.DUMMYFUNCTION("""COMPUTED_VALUE"""),83.6)</f>
        <v>83.6</v>
      </c>
      <c r="F340" s="1">
        <f>IFERROR(__xludf.DUMMYFUNCTION("""COMPUTED_VALUE"""),937630.0)</f>
        <v>937630</v>
      </c>
    </row>
    <row r="341">
      <c r="A341" s="2">
        <f>IFERROR(__xludf.DUMMYFUNCTION("""COMPUTED_VALUE"""),44321.72916666667)</f>
        <v>44321.72917</v>
      </c>
      <c r="B341" s="1">
        <f>IFERROR(__xludf.DUMMYFUNCTION("""COMPUTED_VALUE"""),84.02)</f>
        <v>84.02</v>
      </c>
      <c r="C341" s="1">
        <f>IFERROR(__xludf.DUMMYFUNCTION("""COMPUTED_VALUE"""),85.8)</f>
        <v>85.8</v>
      </c>
      <c r="D341" s="1">
        <f>IFERROR(__xludf.DUMMYFUNCTION("""COMPUTED_VALUE"""),83.28)</f>
        <v>83.28</v>
      </c>
      <c r="E341" s="1">
        <f>IFERROR(__xludf.DUMMYFUNCTION("""COMPUTED_VALUE"""),85.32)</f>
        <v>85.32</v>
      </c>
      <c r="F341" s="1">
        <f>IFERROR(__xludf.DUMMYFUNCTION("""COMPUTED_VALUE"""),567865.0)</f>
        <v>567865</v>
      </c>
    </row>
    <row r="342">
      <c r="A342" s="2">
        <f>IFERROR(__xludf.DUMMYFUNCTION("""COMPUTED_VALUE"""),44322.72916666667)</f>
        <v>44322.72917</v>
      </c>
      <c r="B342" s="1">
        <f>IFERROR(__xludf.DUMMYFUNCTION("""COMPUTED_VALUE"""),85.72)</f>
        <v>85.72</v>
      </c>
      <c r="C342" s="1">
        <f>IFERROR(__xludf.DUMMYFUNCTION("""COMPUTED_VALUE"""),86.14)</f>
        <v>86.14</v>
      </c>
      <c r="D342" s="1">
        <f>IFERROR(__xludf.DUMMYFUNCTION("""COMPUTED_VALUE"""),83.26)</f>
        <v>83.26</v>
      </c>
      <c r="E342" s="1">
        <f>IFERROR(__xludf.DUMMYFUNCTION("""COMPUTED_VALUE"""),85.0)</f>
        <v>85</v>
      </c>
      <c r="F342" s="1">
        <f>IFERROR(__xludf.DUMMYFUNCTION("""COMPUTED_VALUE"""),857746.0)</f>
        <v>857746</v>
      </c>
    </row>
    <row r="343">
      <c r="A343" s="2">
        <f>IFERROR(__xludf.DUMMYFUNCTION("""COMPUTED_VALUE"""),44323.72916666667)</f>
        <v>44323.72917</v>
      </c>
      <c r="B343" s="1">
        <f>IFERROR(__xludf.DUMMYFUNCTION("""COMPUTED_VALUE"""),86.34)</f>
        <v>86.34</v>
      </c>
      <c r="C343" s="1">
        <f>IFERROR(__xludf.DUMMYFUNCTION("""COMPUTED_VALUE"""),86.88)</f>
        <v>86.88</v>
      </c>
      <c r="D343" s="1">
        <f>IFERROR(__xludf.DUMMYFUNCTION("""COMPUTED_VALUE"""),84.88)</f>
        <v>84.88</v>
      </c>
      <c r="E343" s="1">
        <f>IFERROR(__xludf.DUMMYFUNCTION("""COMPUTED_VALUE"""),86.68)</f>
        <v>86.68</v>
      </c>
      <c r="F343" s="1">
        <f>IFERROR(__xludf.DUMMYFUNCTION("""COMPUTED_VALUE"""),531931.0)</f>
        <v>531931</v>
      </c>
    </row>
    <row r="344">
      <c r="A344" s="2">
        <f>IFERROR(__xludf.DUMMYFUNCTION("""COMPUTED_VALUE"""),44326.72916666667)</f>
        <v>44326.72917</v>
      </c>
      <c r="B344" s="1">
        <f>IFERROR(__xludf.DUMMYFUNCTION("""COMPUTED_VALUE"""),86.5)</f>
        <v>86.5</v>
      </c>
      <c r="C344" s="1">
        <f>IFERROR(__xludf.DUMMYFUNCTION("""COMPUTED_VALUE"""),86.5)</f>
        <v>86.5</v>
      </c>
      <c r="D344" s="1">
        <f>IFERROR(__xludf.DUMMYFUNCTION("""COMPUTED_VALUE"""),83.6)</f>
        <v>83.6</v>
      </c>
      <c r="E344" s="1">
        <f>IFERROR(__xludf.DUMMYFUNCTION("""COMPUTED_VALUE"""),83.78)</f>
        <v>83.78</v>
      </c>
      <c r="F344" s="1">
        <f>IFERROR(__xludf.DUMMYFUNCTION("""COMPUTED_VALUE"""),576581.0)</f>
        <v>576581</v>
      </c>
    </row>
    <row r="345">
      <c r="A345" s="2">
        <f>IFERROR(__xludf.DUMMYFUNCTION("""COMPUTED_VALUE"""),44327.72916666667)</f>
        <v>44327.72917</v>
      </c>
      <c r="B345" s="1">
        <f>IFERROR(__xludf.DUMMYFUNCTION("""COMPUTED_VALUE"""),81.36)</f>
        <v>81.36</v>
      </c>
      <c r="C345" s="1">
        <f>IFERROR(__xludf.DUMMYFUNCTION("""COMPUTED_VALUE"""),83.46)</f>
        <v>83.46</v>
      </c>
      <c r="D345" s="1">
        <f>IFERROR(__xludf.DUMMYFUNCTION("""COMPUTED_VALUE"""),80.2)</f>
        <v>80.2</v>
      </c>
      <c r="E345" s="1">
        <f>IFERROR(__xludf.DUMMYFUNCTION("""COMPUTED_VALUE"""),83.46)</f>
        <v>83.46</v>
      </c>
      <c r="F345" s="1">
        <f>IFERROR(__xludf.DUMMYFUNCTION("""COMPUTED_VALUE"""),920622.0)</f>
        <v>920622</v>
      </c>
    </row>
    <row r="346">
      <c r="A346" s="2">
        <f>IFERROR(__xludf.DUMMYFUNCTION("""COMPUTED_VALUE"""),44328.72916666667)</f>
        <v>44328.72917</v>
      </c>
      <c r="B346" s="1">
        <f>IFERROR(__xludf.DUMMYFUNCTION("""COMPUTED_VALUE"""),83.76)</f>
        <v>83.76</v>
      </c>
      <c r="C346" s="1">
        <f>IFERROR(__xludf.DUMMYFUNCTION("""COMPUTED_VALUE"""),85.82)</f>
        <v>85.82</v>
      </c>
      <c r="D346" s="1">
        <f>IFERROR(__xludf.DUMMYFUNCTION("""COMPUTED_VALUE"""),82.28)</f>
        <v>82.28</v>
      </c>
      <c r="E346" s="1">
        <f>IFERROR(__xludf.DUMMYFUNCTION("""COMPUTED_VALUE"""),83.0)</f>
        <v>83</v>
      </c>
      <c r="F346" s="1">
        <f>IFERROR(__xludf.DUMMYFUNCTION("""COMPUTED_VALUE"""),709974.0)</f>
        <v>709974</v>
      </c>
    </row>
    <row r="347">
      <c r="A347" s="2">
        <f>IFERROR(__xludf.DUMMYFUNCTION("""COMPUTED_VALUE"""),44329.72916666667)</f>
        <v>44329.72917</v>
      </c>
      <c r="B347" s="1">
        <f>IFERROR(__xludf.DUMMYFUNCTION("""COMPUTED_VALUE"""),82.2)</f>
        <v>82.2</v>
      </c>
      <c r="C347" s="1">
        <f>IFERROR(__xludf.DUMMYFUNCTION("""COMPUTED_VALUE"""),84.46)</f>
        <v>84.46</v>
      </c>
      <c r="D347" s="1">
        <f>IFERROR(__xludf.DUMMYFUNCTION("""COMPUTED_VALUE"""),80.7)</f>
        <v>80.7</v>
      </c>
      <c r="E347" s="1">
        <f>IFERROR(__xludf.DUMMYFUNCTION("""COMPUTED_VALUE"""),83.68)</f>
        <v>83.68</v>
      </c>
      <c r="F347" s="1">
        <f>IFERROR(__xludf.DUMMYFUNCTION("""COMPUTED_VALUE"""),482466.0)</f>
        <v>482466</v>
      </c>
    </row>
    <row r="348">
      <c r="A348" s="2">
        <f>IFERROR(__xludf.DUMMYFUNCTION("""COMPUTED_VALUE"""),44330.72916666667)</f>
        <v>44330.72917</v>
      </c>
      <c r="B348" s="1">
        <f>IFERROR(__xludf.DUMMYFUNCTION("""COMPUTED_VALUE"""),84.5)</f>
        <v>84.5</v>
      </c>
      <c r="C348" s="1">
        <f>IFERROR(__xludf.DUMMYFUNCTION("""COMPUTED_VALUE"""),84.88)</f>
        <v>84.88</v>
      </c>
      <c r="D348" s="1">
        <f>IFERROR(__xludf.DUMMYFUNCTION("""COMPUTED_VALUE"""),82.22)</f>
        <v>82.22</v>
      </c>
      <c r="E348" s="1">
        <f>IFERROR(__xludf.DUMMYFUNCTION("""COMPUTED_VALUE"""),84.08)</f>
        <v>84.08</v>
      </c>
      <c r="F348" s="1">
        <f>IFERROR(__xludf.DUMMYFUNCTION("""COMPUTED_VALUE"""),858877.0)</f>
        <v>858877</v>
      </c>
    </row>
    <row r="349">
      <c r="A349" s="2">
        <f>IFERROR(__xludf.DUMMYFUNCTION("""COMPUTED_VALUE"""),44333.72916666667)</f>
        <v>44333.72917</v>
      </c>
      <c r="B349" s="1">
        <f>IFERROR(__xludf.DUMMYFUNCTION("""COMPUTED_VALUE"""),85.28)</f>
        <v>85.28</v>
      </c>
      <c r="C349" s="1">
        <f>IFERROR(__xludf.DUMMYFUNCTION("""COMPUTED_VALUE"""),86.28)</f>
        <v>86.28</v>
      </c>
      <c r="D349" s="1">
        <f>IFERROR(__xludf.DUMMYFUNCTION("""COMPUTED_VALUE"""),84.16)</f>
        <v>84.16</v>
      </c>
      <c r="E349" s="1">
        <f>IFERROR(__xludf.DUMMYFUNCTION("""COMPUTED_VALUE"""),85.4)</f>
        <v>85.4</v>
      </c>
      <c r="F349" s="1">
        <f>IFERROR(__xludf.DUMMYFUNCTION("""COMPUTED_VALUE"""),499459.0)</f>
        <v>499459</v>
      </c>
    </row>
    <row r="350">
      <c r="A350" s="2">
        <f>IFERROR(__xludf.DUMMYFUNCTION("""COMPUTED_VALUE"""),44334.72916666667)</f>
        <v>44334.72917</v>
      </c>
      <c r="B350" s="1">
        <f>IFERROR(__xludf.DUMMYFUNCTION("""COMPUTED_VALUE"""),86.22)</f>
        <v>86.22</v>
      </c>
      <c r="C350" s="1">
        <f>IFERROR(__xludf.DUMMYFUNCTION("""COMPUTED_VALUE"""),87.22)</f>
        <v>87.22</v>
      </c>
      <c r="D350" s="1">
        <f>IFERROR(__xludf.DUMMYFUNCTION("""COMPUTED_VALUE"""),85.64)</f>
        <v>85.64</v>
      </c>
      <c r="E350" s="1">
        <f>IFERROR(__xludf.DUMMYFUNCTION("""COMPUTED_VALUE"""),87.1)</f>
        <v>87.1</v>
      </c>
      <c r="F350" s="1">
        <f>IFERROR(__xludf.DUMMYFUNCTION("""COMPUTED_VALUE"""),483342.0)</f>
        <v>483342</v>
      </c>
    </row>
    <row r="351">
      <c r="A351" s="2">
        <f>IFERROR(__xludf.DUMMYFUNCTION("""COMPUTED_VALUE"""),44335.72916666667)</f>
        <v>44335.72917</v>
      </c>
      <c r="B351" s="1">
        <f>IFERROR(__xludf.DUMMYFUNCTION("""COMPUTED_VALUE"""),87.1)</f>
        <v>87.1</v>
      </c>
      <c r="C351" s="1">
        <f>IFERROR(__xludf.DUMMYFUNCTION("""COMPUTED_VALUE"""),87.18)</f>
        <v>87.18</v>
      </c>
      <c r="D351" s="1">
        <f>IFERROR(__xludf.DUMMYFUNCTION("""COMPUTED_VALUE"""),81.96)</f>
        <v>81.96</v>
      </c>
      <c r="E351" s="1">
        <f>IFERROR(__xludf.DUMMYFUNCTION("""COMPUTED_VALUE"""),84.64)</f>
        <v>84.64</v>
      </c>
      <c r="F351" s="1">
        <f>IFERROR(__xludf.DUMMYFUNCTION("""COMPUTED_VALUE"""),1966667.0)</f>
        <v>1966667</v>
      </c>
    </row>
    <row r="352">
      <c r="A352" s="2">
        <f>IFERROR(__xludf.DUMMYFUNCTION("""COMPUTED_VALUE"""),44336.72916666667)</f>
        <v>44336.72917</v>
      </c>
      <c r="B352" s="1">
        <f>IFERROR(__xludf.DUMMYFUNCTION("""COMPUTED_VALUE"""),84.6)</f>
        <v>84.6</v>
      </c>
      <c r="C352" s="1">
        <f>IFERROR(__xludf.DUMMYFUNCTION("""COMPUTED_VALUE"""),87.68)</f>
        <v>87.68</v>
      </c>
      <c r="D352" s="1">
        <f>IFERROR(__xludf.DUMMYFUNCTION("""COMPUTED_VALUE"""),83.32)</f>
        <v>83.32</v>
      </c>
      <c r="E352" s="1">
        <f>IFERROR(__xludf.DUMMYFUNCTION("""COMPUTED_VALUE"""),87.12)</f>
        <v>87.12</v>
      </c>
      <c r="F352" s="1">
        <f>IFERROR(__xludf.DUMMYFUNCTION("""COMPUTED_VALUE"""),1780378.0)</f>
        <v>1780378</v>
      </c>
    </row>
    <row r="353">
      <c r="A353" s="2">
        <f>IFERROR(__xludf.DUMMYFUNCTION("""COMPUTED_VALUE"""),44337.72916666667)</f>
        <v>44337.72917</v>
      </c>
      <c r="B353" s="1">
        <f>IFERROR(__xludf.DUMMYFUNCTION("""COMPUTED_VALUE"""),87.22)</f>
        <v>87.22</v>
      </c>
      <c r="C353" s="1">
        <f>IFERROR(__xludf.DUMMYFUNCTION("""COMPUTED_VALUE"""),87.7)</f>
        <v>87.7</v>
      </c>
      <c r="D353" s="1">
        <f>IFERROR(__xludf.DUMMYFUNCTION("""COMPUTED_VALUE"""),85.82)</f>
        <v>85.82</v>
      </c>
      <c r="E353" s="1">
        <f>IFERROR(__xludf.DUMMYFUNCTION("""COMPUTED_VALUE"""),86.34)</f>
        <v>86.34</v>
      </c>
      <c r="F353" s="1">
        <f>IFERROR(__xludf.DUMMYFUNCTION("""COMPUTED_VALUE"""),1433032.0)</f>
        <v>1433032</v>
      </c>
    </row>
    <row r="354">
      <c r="A354" s="2">
        <f>IFERROR(__xludf.DUMMYFUNCTION("""COMPUTED_VALUE"""),44341.72916666667)</f>
        <v>44341.72917</v>
      </c>
      <c r="B354" s="1">
        <f>IFERROR(__xludf.DUMMYFUNCTION("""COMPUTED_VALUE"""),86.66)</f>
        <v>86.66</v>
      </c>
      <c r="C354" s="1">
        <f>IFERROR(__xludf.DUMMYFUNCTION("""COMPUTED_VALUE"""),89.34)</f>
        <v>89.34</v>
      </c>
      <c r="D354" s="1">
        <f>IFERROR(__xludf.DUMMYFUNCTION("""COMPUTED_VALUE"""),86.5)</f>
        <v>86.5</v>
      </c>
      <c r="E354" s="1">
        <f>IFERROR(__xludf.DUMMYFUNCTION("""COMPUTED_VALUE"""),89.14)</f>
        <v>89.14</v>
      </c>
      <c r="F354" s="1">
        <f>IFERROR(__xludf.DUMMYFUNCTION("""COMPUTED_VALUE"""),1608009.0)</f>
        <v>1608009</v>
      </c>
    </row>
    <row r="355">
      <c r="A355" s="2">
        <f>IFERROR(__xludf.DUMMYFUNCTION("""COMPUTED_VALUE"""),44342.72916666667)</f>
        <v>44342.72917</v>
      </c>
      <c r="B355" s="1">
        <f>IFERROR(__xludf.DUMMYFUNCTION("""COMPUTED_VALUE"""),89.72)</f>
        <v>89.72</v>
      </c>
      <c r="C355" s="1">
        <f>IFERROR(__xludf.DUMMYFUNCTION("""COMPUTED_VALUE"""),89.88)</f>
        <v>89.88</v>
      </c>
      <c r="D355" s="1">
        <f>IFERROR(__xludf.DUMMYFUNCTION("""COMPUTED_VALUE"""),87.96)</f>
        <v>87.96</v>
      </c>
      <c r="E355" s="1">
        <f>IFERROR(__xludf.DUMMYFUNCTION("""COMPUTED_VALUE"""),88.98)</f>
        <v>88.98</v>
      </c>
      <c r="F355" s="1">
        <f>IFERROR(__xludf.DUMMYFUNCTION("""COMPUTED_VALUE"""),1269218.0)</f>
        <v>1269218</v>
      </c>
    </row>
    <row r="356">
      <c r="A356" s="2">
        <f>IFERROR(__xludf.DUMMYFUNCTION("""COMPUTED_VALUE"""),44343.72916666667)</f>
        <v>44343.72917</v>
      </c>
      <c r="B356" s="1">
        <f>IFERROR(__xludf.DUMMYFUNCTION("""COMPUTED_VALUE"""),89.12)</f>
        <v>89.12</v>
      </c>
      <c r="C356" s="1">
        <f>IFERROR(__xludf.DUMMYFUNCTION("""COMPUTED_VALUE"""),89.64)</f>
        <v>89.64</v>
      </c>
      <c r="D356" s="1">
        <f>IFERROR(__xludf.DUMMYFUNCTION("""COMPUTED_VALUE"""),86.84)</f>
        <v>86.84</v>
      </c>
      <c r="E356" s="1">
        <f>IFERROR(__xludf.DUMMYFUNCTION("""COMPUTED_VALUE"""),88.26)</f>
        <v>88.26</v>
      </c>
      <c r="F356" s="1">
        <f>IFERROR(__xludf.DUMMYFUNCTION("""COMPUTED_VALUE"""),1970928.0)</f>
        <v>1970928</v>
      </c>
    </row>
    <row r="357">
      <c r="A357" s="2">
        <f>IFERROR(__xludf.DUMMYFUNCTION("""COMPUTED_VALUE"""),44344.72916666667)</f>
        <v>44344.72917</v>
      </c>
      <c r="B357" s="1">
        <f>IFERROR(__xludf.DUMMYFUNCTION("""COMPUTED_VALUE"""),88.26)</f>
        <v>88.26</v>
      </c>
      <c r="C357" s="1">
        <f>IFERROR(__xludf.DUMMYFUNCTION("""COMPUTED_VALUE"""),88.42)</f>
        <v>88.42</v>
      </c>
      <c r="D357" s="1">
        <f>IFERROR(__xludf.DUMMYFUNCTION("""COMPUTED_VALUE"""),86.46)</f>
        <v>86.46</v>
      </c>
      <c r="E357" s="1">
        <f>IFERROR(__xludf.DUMMYFUNCTION("""COMPUTED_VALUE"""),87.74)</f>
        <v>87.74</v>
      </c>
      <c r="F357" s="1">
        <f>IFERROR(__xludf.DUMMYFUNCTION("""COMPUTED_VALUE"""),913949.0)</f>
        <v>913949</v>
      </c>
    </row>
    <row r="358">
      <c r="A358" s="2">
        <f>IFERROR(__xludf.DUMMYFUNCTION("""COMPUTED_VALUE"""),44347.72916666667)</f>
        <v>44347.72917</v>
      </c>
      <c r="B358" s="1">
        <f>IFERROR(__xludf.DUMMYFUNCTION("""COMPUTED_VALUE"""),87.42)</f>
        <v>87.42</v>
      </c>
      <c r="C358" s="1">
        <f>IFERROR(__xludf.DUMMYFUNCTION("""COMPUTED_VALUE"""),88.32)</f>
        <v>88.32</v>
      </c>
      <c r="D358" s="1">
        <f>IFERROR(__xludf.DUMMYFUNCTION("""COMPUTED_VALUE"""),87.02)</f>
        <v>87.02</v>
      </c>
      <c r="E358" s="1">
        <f>IFERROR(__xludf.DUMMYFUNCTION("""COMPUTED_VALUE"""),87.42)</f>
        <v>87.42</v>
      </c>
      <c r="F358" s="1">
        <f>IFERROR(__xludf.DUMMYFUNCTION("""COMPUTED_VALUE"""),434335.0)</f>
        <v>434335</v>
      </c>
    </row>
    <row r="359">
      <c r="A359" s="2">
        <f>IFERROR(__xludf.DUMMYFUNCTION("""COMPUTED_VALUE"""),44348.72916666667)</f>
        <v>44348.72917</v>
      </c>
      <c r="B359" s="1">
        <f>IFERROR(__xludf.DUMMYFUNCTION("""COMPUTED_VALUE"""),87.58)</f>
        <v>87.58</v>
      </c>
      <c r="C359" s="1">
        <f>IFERROR(__xludf.DUMMYFUNCTION("""COMPUTED_VALUE"""),91.46)</f>
        <v>91.46</v>
      </c>
      <c r="D359" s="1">
        <f>IFERROR(__xludf.DUMMYFUNCTION("""COMPUTED_VALUE"""),87.58)</f>
        <v>87.58</v>
      </c>
      <c r="E359" s="1">
        <f>IFERROR(__xludf.DUMMYFUNCTION("""COMPUTED_VALUE"""),91.22)</f>
        <v>91.22</v>
      </c>
      <c r="F359" s="1">
        <f>IFERROR(__xludf.DUMMYFUNCTION("""COMPUTED_VALUE"""),1345440.0)</f>
        <v>1345440</v>
      </c>
    </row>
    <row r="360">
      <c r="A360" s="2">
        <f>IFERROR(__xludf.DUMMYFUNCTION("""COMPUTED_VALUE"""),44349.72916666667)</f>
        <v>44349.72917</v>
      </c>
      <c r="B360" s="1">
        <f>IFERROR(__xludf.DUMMYFUNCTION("""COMPUTED_VALUE"""),91.2)</f>
        <v>91.2</v>
      </c>
      <c r="C360" s="1">
        <f>IFERROR(__xludf.DUMMYFUNCTION("""COMPUTED_VALUE"""),92.52)</f>
        <v>92.52</v>
      </c>
      <c r="D360" s="1">
        <f>IFERROR(__xludf.DUMMYFUNCTION("""COMPUTED_VALUE"""),89.76)</f>
        <v>89.76</v>
      </c>
      <c r="E360" s="1">
        <f>IFERROR(__xludf.DUMMYFUNCTION("""COMPUTED_VALUE"""),92.18)</f>
        <v>92.18</v>
      </c>
      <c r="F360" s="1">
        <f>IFERROR(__xludf.DUMMYFUNCTION("""COMPUTED_VALUE"""),1184239.0)</f>
        <v>1184239</v>
      </c>
    </row>
    <row r="361">
      <c r="A361" s="2">
        <f>IFERROR(__xludf.DUMMYFUNCTION("""COMPUTED_VALUE"""),44350.72916666667)</f>
        <v>44350.72917</v>
      </c>
      <c r="B361" s="1">
        <f>IFERROR(__xludf.DUMMYFUNCTION("""COMPUTED_VALUE"""),91.98)</f>
        <v>91.98</v>
      </c>
      <c r="C361" s="1">
        <f>IFERROR(__xludf.DUMMYFUNCTION("""COMPUTED_VALUE"""),93.82)</f>
        <v>93.82</v>
      </c>
      <c r="D361" s="1">
        <f>IFERROR(__xludf.DUMMYFUNCTION("""COMPUTED_VALUE"""),91.2)</f>
        <v>91.2</v>
      </c>
      <c r="E361" s="1">
        <f>IFERROR(__xludf.DUMMYFUNCTION("""COMPUTED_VALUE"""),93.6)</f>
        <v>93.6</v>
      </c>
      <c r="F361" s="1">
        <f>IFERROR(__xludf.DUMMYFUNCTION("""COMPUTED_VALUE"""),1346160.0)</f>
        <v>1346160</v>
      </c>
    </row>
    <row r="362">
      <c r="A362" s="2">
        <f>IFERROR(__xludf.DUMMYFUNCTION("""COMPUTED_VALUE"""),44351.72916666667)</f>
        <v>44351.72917</v>
      </c>
      <c r="B362" s="1">
        <f>IFERROR(__xludf.DUMMYFUNCTION("""COMPUTED_VALUE"""),93.5)</f>
        <v>93.5</v>
      </c>
      <c r="C362" s="1">
        <f>IFERROR(__xludf.DUMMYFUNCTION("""COMPUTED_VALUE"""),96.58)</f>
        <v>96.58</v>
      </c>
      <c r="D362" s="1">
        <f>IFERROR(__xludf.DUMMYFUNCTION("""COMPUTED_VALUE"""),93.04)</f>
        <v>93.04</v>
      </c>
      <c r="E362" s="1">
        <f>IFERROR(__xludf.DUMMYFUNCTION("""COMPUTED_VALUE"""),95.5)</f>
        <v>95.5</v>
      </c>
      <c r="F362" s="1">
        <f>IFERROR(__xludf.DUMMYFUNCTION("""COMPUTED_VALUE"""),1390119.0)</f>
        <v>1390119</v>
      </c>
    </row>
    <row r="363">
      <c r="A363" s="2">
        <f>IFERROR(__xludf.DUMMYFUNCTION("""COMPUTED_VALUE"""),44354.72916666667)</f>
        <v>44354.72917</v>
      </c>
      <c r="B363" s="1">
        <f>IFERROR(__xludf.DUMMYFUNCTION("""COMPUTED_VALUE"""),95.72)</f>
        <v>95.72</v>
      </c>
      <c r="C363" s="1">
        <f>IFERROR(__xludf.DUMMYFUNCTION("""COMPUTED_VALUE"""),98.36)</f>
        <v>98.36</v>
      </c>
      <c r="D363" s="1">
        <f>IFERROR(__xludf.DUMMYFUNCTION("""COMPUTED_VALUE"""),94.96)</f>
        <v>94.96</v>
      </c>
      <c r="E363" s="1">
        <f>IFERROR(__xludf.DUMMYFUNCTION("""COMPUTED_VALUE"""),97.84)</f>
        <v>97.84</v>
      </c>
      <c r="F363" s="1">
        <f>IFERROR(__xludf.DUMMYFUNCTION("""COMPUTED_VALUE"""),1466584.0)</f>
        <v>1466584</v>
      </c>
    </row>
    <row r="364">
      <c r="A364" s="2">
        <f>IFERROR(__xludf.DUMMYFUNCTION("""COMPUTED_VALUE"""),44355.72916666667)</f>
        <v>44355.72917</v>
      </c>
      <c r="B364" s="1">
        <f>IFERROR(__xludf.DUMMYFUNCTION("""COMPUTED_VALUE"""),98.0)</f>
        <v>98</v>
      </c>
      <c r="C364" s="1">
        <f>IFERROR(__xludf.DUMMYFUNCTION("""COMPUTED_VALUE"""),99.46)</f>
        <v>99.46</v>
      </c>
      <c r="D364" s="1">
        <f>IFERROR(__xludf.DUMMYFUNCTION("""COMPUTED_VALUE"""),97.42)</f>
        <v>97.42</v>
      </c>
      <c r="E364" s="1">
        <f>IFERROR(__xludf.DUMMYFUNCTION("""COMPUTED_VALUE"""),98.08)</f>
        <v>98.08</v>
      </c>
      <c r="F364" s="1">
        <f>IFERROR(__xludf.DUMMYFUNCTION("""COMPUTED_VALUE"""),1841997.0)</f>
        <v>1841997</v>
      </c>
    </row>
    <row r="365">
      <c r="A365" s="2">
        <f>IFERROR(__xludf.DUMMYFUNCTION("""COMPUTED_VALUE"""),44356.72916666667)</f>
        <v>44356.72917</v>
      </c>
      <c r="B365" s="1">
        <f>IFERROR(__xludf.DUMMYFUNCTION("""COMPUTED_VALUE"""),98.0)</f>
        <v>98</v>
      </c>
      <c r="C365" s="1">
        <f>IFERROR(__xludf.DUMMYFUNCTION("""COMPUTED_VALUE"""),98.22)</f>
        <v>98.22</v>
      </c>
      <c r="D365" s="1">
        <f>IFERROR(__xludf.DUMMYFUNCTION("""COMPUTED_VALUE"""),93.36)</f>
        <v>93.36</v>
      </c>
      <c r="E365" s="1">
        <f>IFERROR(__xludf.DUMMYFUNCTION("""COMPUTED_VALUE"""),93.8)</f>
        <v>93.8</v>
      </c>
      <c r="F365" s="1">
        <f>IFERROR(__xludf.DUMMYFUNCTION("""COMPUTED_VALUE"""),2727170.0)</f>
        <v>2727170</v>
      </c>
    </row>
    <row r="366">
      <c r="A366" s="2">
        <f>IFERROR(__xludf.DUMMYFUNCTION("""COMPUTED_VALUE"""),44357.72916666667)</f>
        <v>44357.72917</v>
      </c>
      <c r="B366" s="1">
        <f>IFERROR(__xludf.DUMMYFUNCTION("""COMPUTED_VALUE"""),94.26)</f>
        <v>94.26</v>
      </c>
      <c r="C366" s="1">
        <f>IFERROR(__xludf.DUMMYFUNCTION("""COMPUTED_VALUE"""),94.3)</f>
        <v>94.3</v>
      </c>
      <c r="D366" s="1">
        <f>IFERROR(__xludf.DUMMYFUNCTION("""COMPUTED_VALUE"""),91.8)</f>
        <v>91.8</v>
      </c>
      <c r="E366" s="1">
        <f>IFERROR(__xludf.DUMMYFUNCTION("""COMPUTED_VALUE"""),93.18)</f>
        <v>93.18</v>
      </c>
      <c r="F366" s="1">
        <f>IFERROR(__xludf.DUMMYFUNCTION("""COMPUTED_VALUE"""),641648.0)</f>
        <v>641648</v>
      </c>
    </row>
    <row r="367">
      <c r="A367" s="2">
        <f>IFERROR(__xludf.DUMMYFUNCTION("""COMPUTED_VALUE"""),44358.72916666667)</f>
        <v>44358.72917</v>
      </c>
      <c r="B367" s="1">
        <f>IFERROR(__xludf.DUMMYFUNCTION("""COMPUTED_VALUE"""),93.52)</f>
        <v>93.52</v>
      </c>
      <c r="C367" s="1">
        <f>IFERROR(__xludf.DUMMYFUNCTION("""COMPUTED_VALUE"""),94.0)</f>
        <v>94</v>
      </c>
      <c r="D367" s="1">
        <f>IFERROR(__xludf.DUMMYFUNCTION("""COMPUTED_VALUE"""),92.6)</f>
        <v>92.6</v>
      </c>
      <c r="E367" s="1">
        <f>IFERROR(__xludf.DUMMYFUNCTION("""COMPUTED_VALUE"""),93.56)</f>
        <v>93.56</v>
      </c>
      <c r="F367" s="1">
        <f>IFERROR(__xludf.DUMMYFUNCTION("""COMPUTED_VALUE"""),483922.0)</f>
        <v>483922</v>
      </c>
    </row>
    <row r="368">
      <c r="A368" s="2">
        <f>IFERROR(__xludf.DUMMYFUNCTION("""COMPUTED_VALUE"""),44361.72916666667)</f>
        <v>44361.72917</v>
      </c>
      <c r="B368" s="1">
        <f>IFERROR(__xludf.DUMMYFUNCTION("""COMPUTED_VALUE"""),94.12)</f>
        <v>94.12</v>
      </c>
      <c r="C368" s="1">
        <f>IFERROR(__xludf.DUMMYFUNCTION("""COMPUTED_VALUE"""),96.02)</f>
        <v>96.02</v>
      </c>
      <c r="D368" s="1">
        <f>IFERROR(__xludf.DUMMYFUNCTION("""COMPUTED_VALUE"""),94.0)</f>
        <v>94</v>
      </c>
      <c r="E368" s="1">
        <f>IFERROR(__xludf.DUMMYFUNCTION("""COMPUTED_VALUE"""),95.46)</f>
        <v>95.46</v>
      </c>
      <c r="F368" s="1">
        <f>IFERROR(__xludf.DUMMYFUNCTION("""COMPUTED_VALUE"""),551274.0)</f>
        <v>551274</v>
      </c>
    </row>
    <row r="369">
      <c r="A369" s="2">
        <f>IFERROR(__xludf.DUMMYFUNCTION("""COMPUTED_VALUE"""),44362.72916666667)</f>
        <v>44362.72917</v>
      </c>
      <c r="B369" s="1">
        <f>IFERROR(__xludf.DUMMYFUNCTION("""COMPUTED_VALUE"""),95.7)</f>
        <v>95.7</v>
      </c>
      <c r="C369" s="1">
        <f>IFERROR(__xludf.DUMMYFUNCTION("""COMPUTED_VALUE"""),96.1)</f>
        <v>96.1</v>
      </c>
      <c r="D369" s="1">
        <f>IFERROR(__xludf.DUMMYFUNCTION("""COMPUTED_VALUE"""),94.64)</f>
        <v>94.64</v>
      </c>
      <c r="E369" s="1">
        <f>IFERROR(__xludf.DUMMYFUNCTION("""COMPUTED_VALUE"""),94.68)</f>
        <v>94.68</v>
      </c>
      <c r="F369" s="1">
        <f>IFERROR(__xludf.DUMMYFUNCTION("""COMPUTED_VALUE"""),491564.0)</f>
        <v>491564</v>
      </c>
    </row>
    <row r="370">
      <c r="A370" s="2">
        <f>IFERROR(__xludf.DUMMYFUNCTION("""COMPUTED_VALUE"""),44363.72916666667)</f>
        <v>44363.72917</v>
      </c>
      <c r="B370" s="1">
        <f>IFERROR(__xludf.DUMMYFUNCTION("""COMPUTED_VALUE"""),94.86)</f>
        <v>94.86</v>
      </c>
      <c r="C370" s="1">
        <f>IFERROR(__xludf.DUMMYFUNCTION("""COMPUTED_VALUE"""),96.42)</f>
        <v>96.42</v>
      </c>
      <c r="D370" s="1">
        <f>IFERROR(__xludf.DUMMYFUNCTION("""COMPUTED_VALUE"""),94.8)</f>
        <v>94.8</v>
      </c>
      <c r="E370" s="1">
        <f>IFERROR(__xludf.DUMMYFUNCTION("""COMPUTED_VALUE"""),95.82)</f>
        <v>95.82</v>
      </c>
      <c r="F370" s="1">
        <f>IFERROR(__xludf.DUMMYFUNCTION("""COMPUTED_VALUE"""),457508.0)</f>
        <v>457508</v>
      </c>
    </row>
    <row r="371">
      <c r="A371" s="2">
        <f>IFERROR(__xludf.DUMMYFUNCTION("""COMPUTED_VALUE"""),44364.72916666667)</f>
        <v>44364.72917</v>
      </c>
      <c r="B371" s="1">
        <f>IFERROR(__xludf.DUMMYFUNCTION("""COMPUTED_VALUE"""),95.16)</f>
        <v>95.16</v>
      </c>
      <c r="C371" s="1">
        <f>IFERROR(__xludf.DUMMYFUNCTION("""COMPUTED_VALUE"""),98.58)</f>
        <v>98.58</v>
      </c>
      <c r="D371" s="1">
        <f>IFERROR(__xludf.DUMMYFUNCTION("""COMPUTED_VALUE"""),95.02)</f>
        <v>95.02</v>
      </c>
      <c r="E371" s="1">
        <f>IFERROR(__xludf.DUMMYFUNCTION("""COMPUTED_VALUE"""),98.56)</f>
        <v>98.56</v>
      </c>
      <c r="F371" s="1">
        <f>IFERROR(__xludf.DUMMYFUNCTION("""COMPUTED_VALUE"""),602744.0)</f>
        <v>602744</v>
      </c>
    </row>
    <row r="372">
      <c r="A372" s="2">
        <f>IFERROR(__xludf.DUMMYFUNCTION("""COMPUTED_VALUE"""),44365.72916666667)</f>
        <v>44365.72917</v>
      </c>
      <c r="B372" s="1">
        <f>IFERROR(__xludf.DUMMYFUNCTION("""COMPUTED_VALUE"""),99.0)</f>
        <v>99</v>
      </c>
      <c r="C372" s="1">
        <f>IFERROR(__xludf.DUMMYFUNCTION("""COMPUTED_VALUE"""),100.15)</f>
        <v>100.15</v>
      </c>
      <c r="D372" s="1">
        <f>IFERROR(__xludf.DUMMYFUNCTION("""COMPUTED_VALUE"""),98.76)</f>
        <v>98.76</v>
      </c>
      <c r="E372" s="1">
        <f>IFERROR(__xludf.DUMMYFUNCTION("""COMPUTED_VALUE"""),99.26)</f>
        <v>99.26</v>
      </c>
      <c r="F372" s="1">
        <f>IFERROR(__xludf.DUMMYFUNCTION("""COMPUTED_VALUE"""),1042120.0)</f>
        <v>1042120</v>
      </c>
    </row>
    <row r="373">
      <c r="A373" s="2">
        <f>IFERROR(__xludf.DUMMYFUNCTION("""COMPUTED_VALUE"""),44368.72916666667)</f>
        <v>44368.72917</v>
      </c>
      <c r="B373" s="1">
        <f>IFERROR(__xludf.DUMMYFUNCTION("""COMPUTED_VALUE"""),99.0)</f>
        <v>99</v>
      </c>
      <c r="C373" s="1">
        <f>IFERROR(__xludf.DUMMYFUNCTION("""COMPUTED_VALUE"""),100.15)</f>
        <v>100.15</v>
      </c>
      <c r="D373" s="1">
        <f>IFERROR(__xludf.DUMMYFUNCTION("""COMPUTED_VALUE"""),98.6)</f>
        <v>98.6</v>
      </c>
      <c r="E373" s="1">
        <f>IFERROR(__xludf.DUMMYFUNCTION("""COMPUTED_VALUE"""),99.98)</f>
        <v>99.98</v>
      </c>
      <c r="F373" s="1">
        <f>IFERROR(__xludf.DUMMYFUNCTION("""COMPUTED_VALUE"""),527345.0)</f>
        <v>527345</v>
      </c>
    </row>
    <row r="374">
      <c r="A374" s="2">
        <f>IFERROR(__xludf.DUMMYFUNCTION("""COMPUTED_VALUE"""),44369.72916666667)</f>
        <v>44369.72917</v>
      </c>
      <c r="B374" s="1">
        <f>IFERROR(__xludf.DUMMYFUNCTION("""COMPUTED_VALUE"""),100.1)</f>
        <v>100.1</v>
      </c>
      <c r="C374" s="1">
        <f>IFERROR(__xludf.DUMMYFUNCTION("""COMPUTED_VALUE"""),100.5)</f>
        <v>100.5</v>
      </c>
      <c r="D374" s="1">
        <f>IFERROR(__xludf.DUMMYFUNCTION("""COMPUTED_VALUE"""),98.3)</f>
        <v>98.3</v>
      </c>
      <c r="E374" s="1">
        <f>IFERROR(__xludf.DUMMYFUNCTION("""COMPUTED_VALUE"""),100.35)</f>
        <v>100.35</v>
      </c>
      <c r="F374" s="1">
        <f>IFERROR(__xludf.DUMMYFUNCTION("""COMPUTED_VALUE"""),799989.0)</f>
        <v>799989</v>
      </c>
    </row>
    <row r="375">
      <c r="A375" s="2">
        <f>IFERROR(__xludf.DUMMYFUNCTION("""COMPUTED_VALUE"""),44370.72916666667)</f>
        <v>44370.72917</v>
      </c>
      <c r="B375" s="1">
        <f>IFERROR(__xludf.DUMMYFUNCTION("""COMPUTED_VALUE"""),100.45)</f>
        <v>100.45</v>
      </c>
      <c r="C375" s="1">
        <f>IFERROR(__xludf.DUMMYFUNCTION("""COMPUTED_VALUE"""),101.0)</f>
        <v>101</v>
      </c>
      <c r="D375" s="1">
        <f>IFERROR(__xludf.DUMMYFUNCTION("""COMPUTED_VALUE"""),98.62)</f>
        <v>98.62</v>
      </c>
      <c r="E375" s="1">
        <f>IFERROR(__xludf.DUMMYFUNCTION("""COMPUTED_VALUE"""),98.78)</f>
        <v>98.78</v>
      </c>
      <c r="F375" s="1">
        <f>IFERROR(__xludf.DUMMYFUNCTION("""COMPUTED_VALUE"""),455189.0)</f>
        <v>455189</v>
      </c>
    </row>
    <row r="376">
      <c r="A376" s="2">
        <f>IFERROR(__xludf.DUMMYFUNCTION("""COMPUTED_VALUE"""),44371.72916666667)</f>
        <v>44371.72917</v>
      </c>
      <c r="B376" s="1">
        <f>IFERROR(__xludf.DUMMYFUNCTION("""COMPUTED_VALUE"""),99.0)</f>
        <v>99</v>
      </c>
      <c r="C376" s="1">
        <f>IFERROR(__xludf.DUMMYFUNCTION("""COMPUTED_VALUE"""),102.15)</f>
        <v>102.15</v>
      </c>
      <c r="D376" s="1">
        <f>IFERROR(__xludf.DUMMYFUNCTION("""COMPUTED_VALUE"""),99.0)</f>
        <v>99</v>
      </c>
      <c r="E376" s="1">
        <f>IFERROR(__xludf.DUMMYFUNCTION("""COMPUTED_VALUE"""),101.95)</f>
        <v>101.95</v>
      </c>
      <c r="F376" s="1">
        <f>IFERROR(__xludf.DUMMYFUNCTION("""COMPUTED_VALUE"""),748117.0)</f>
        <v>748117</v>
      </c>
    </row>
    <row r="377">
      <c r="A377" s="2">
        <f>IFERROR(__xludf.DUMMYFUNCTION("""COMPUTED_VALUE"""),44372.72916666667)</f>
        <v>44372.72917</v>
      </c>
      <c r="B377" s="1">
        <f>IFERROR(__xludf.DUMMYFUNCTION("""COMPUTED_VALUE"""),102.1)</f>
        <v>102.1</v>
      </c>
      <c r="C377" s="1">
        <f>IFERROR(__xludf.DUMMYFUNCTION("""COMPUTED_VALUE"""),103.35)</f>
        <v>103.35</v>
      </c>
      <c r="D377" s="1">
        <f>IFERROR(__xludf.DUMMYFUNCTION("""COMPUTED_VALUE"""),101.85)</f>
        <v>101.85</v>
      </c>
      <c r="E377" s="1">
        <f>IFERROR(__xludf.DUMMYFUNCTION("""COMPUTED_VALUE"""),101.85)</f>
        <v>101.85</v>
      </c>
      <c r="F377" s="1">
        <f>IFERROR(__xludf.DUMMYFUNCTION("""COMPUTED_VALUE"""),540913.0)</f>
        <v>540913</v>
      </c>
    </row>
    <row r="378">
      <c r="A378" s="2">
        <f>IFERROR(__xludf.DUMMYFUNCTION("""COMPUTED_VALUE"""),44375.72916666667)</f>
        <v>44375.72917</v>
      </c>
      <c r="B378" s="1">
        <f>IFERROR(__xludf.DUMMYFUNCTION("""COMPUTED_VALUE"""),101.75)</f>
        <v>101.75</v>
      </c>
      <c r="C378" s="1">
        <f>IFERROR(__xludf.DUMMYFUNCTION("""COMPUTED_VALUE"""),101.85)</f>
        <v>101.85</v>
      </c>
      <c r="D378" s="1">
        <f>IFERROR(__xludf.DUMMYFUNCTION("""COMPUTED_VALUE"""),99.98)</f>
        <v>99.98</v>
      </c>
      <c r="E378" s="1">
        <f>IFERROR(__xludf.DUMMYFUNCTION("""COMPUTED_VALUE"""),100.85)</f>
        <v>100.85</v>
      </c>
      <c r="F378" s="1">
        <f>IFERROR(__xludf.DUMMYFUNCTION("""COMPUTED_VALUE"""),481224.0)</f>
        <v>481224</v>
      </c>
    </row>
    <row r="379">
      <c r="A379" s="2">
        <f>IFERROR(__xludf.DUMMYFUNCTION("""COMPUTED_VALUE"""),44376.72916666667)</f>
        <v>44376.72917</v>
      </c>
      <c r="B379" s="1">
        <f>IFERROR(__xludf.DUMMYFUNCTION("""COMPUTED_VALUE"""),100.8)</f>
        <v>100.8</v>
      </c>
      <c r="C379" s="1">
        <f>IFERROR(__xludf.DUMMYFUNCTION("""COMPUTED_VALUE"""),102.8)</f>
        <v>102.8</v>
      </c>
      <c r="D379" s="1">
        <f>IFERROR(__xludf.DUMMYFUNCTION("""COMPUTED_VALUE"""),100.6)</f>
        <v>100.6</v>
      </c>
      <c r="E379" s="1">
        <f>IFERROR(__xludf.DUMMYFUNCTION("""COMPUTED_VALUE"""),102.45)</f>
        <v>102.45</v>
      </c>
      <c r="F379" s="1">
        <f>IFERROR(__xludf.DUMMYFUNCTION("""COMPUTED_VALUE"""),564784.0)</f>
        <v>564784</v>
      </c>
    </row>
    <row r="380">
      <c r="A380" s="2">
        <f>IFERROR(__xludf.DUMMYFUNCTION("""COMPUTED_VALUE"""),44377.72916666667)</f>
        <v>44377.72917</v>
      </c>
      <c r="B380" s="1">
        <f>IFERROR(__xludf.DUMMYFUNCTION("""COMPUTED_VALUE"""),102.3)</f>
        <v>102.3</v>
      </c>
      <c r="C380" s="1">
        <f>IFERROR(__xludf.DUMMYFUNCTION("""COMPUTED_VALUE"""),103.05)</f>
        <v>103.05</v>
      </c>
      <c r="D380" s="1">
        <f>IFERROR(__xludf.DUMMYFUNCTION("""COMPUTED_VALUE"""),101.3)</f>
        <v>101.3</v>
      </c>
      <c r="E380" s="1">
        <f>IFERROR(__xludf.DUMMYFUNCTION("""COMPUTED_VALUE"""),101.95)</f>
        <v>101.95</v>
      </c>
      <c r="F380" s="1">
        <f>IFERROR(__xludf.DUMMYFUNCTION("""COMPUTED_VALUE"""),592009.0)</f>
        <v>592009</v>
      </c>
    </row>
    <row r="381">
      <c r="A381" s="2">
        <f>IFERROR(__xludf.DUMMYFUNCTION("""COMPUTED_VALUE"""),44378.72916666667)</f>
        <v>44378.72917</v>
      </c>
      <c r="B381" s="1">
        <f>IFERROR(__xludf.DUMMYFUNCTION("""COMPUTED_VALUE"""),102.3)</f>
        <v>102.3</v>
      </c>
      <c r="C381" s="1">
        <f>IFERROR(__xludf.DUMMYFUNCTION("""COMPUTED_VALUE"""),103.35)</f>
        <v>103.35</v>
      </c>
      <c r="D381" s="1">
        <f>IFERROR(__xludf.DUMMYFUNCTION("""COMPUTED_VALUE"""),99.66)</f>
        <v>99.66</v>
      </c>
      <c r="E381" s="1">
        <f>IFERROR(__xludf.DUMMYFUNCTION("""COMPUTED_VALUE"""),101.25)</f>
        <v>101.25</v>
      </c>
      <c r="F381" s="1">
        <f>IFERROR(__xludf.DUMMYFUNCTION("""COMPUTED_VALUE"""),785544.0)</f>
        <v>785544</v>
      </c>
    </row>
    <row r="382">
      <c r="A382" s="2">
        <f>IFERROR(__xludf.DUMMYFUNCTION("""COMPUTED_VALUE"""),44379.72916666667)</f>
        <v>44379.72917</v>
      </c>
      <c r="B382" s="1">
        <f>IFERROR(__xludf.DUMMYFUNCTION("""COMPUTED_VALUE"""),101.2)</f>
        <v>101.2</v>
      </c>
      <c r="C382" s="1">
        <f>IFERROR(__xludf.DUMMYFUNCTION("""COMPUTED_VALUE"""),102.95)</f>
        <v>102.95</v>
      </c>
      <c r="D382" s="1">
        <f>IFERROR(__xludf.DUMMYFUNCTION("""COMPUTED_VALUE"""),100.4)</f>
        <v>100.4</v>
      </c>
      <c r="E382" s="1">
        <f>IFERROR(__xludf.DUMMYFUNCTION("""COMPUTED_VALUE"""),102.95)</f>
        <v>102.95</v>
      </c>
      <c r="F382" s="1">
        <f>IFERROR(__xludf.DUMMYFUNCTION("""COMPUTED_VALUE"""),460450.0)</f>
        <v>460450</v>
      </c>
    </row>
    <row r="383">
      <c r="A383" s="2">
        <f>IFERROR(__xludf.DUMMYFUNCTION("""COMPUTED_VALUE"""),44382.72916666667)</f>
        <v>44382.72917</v>
      </c>
      <c r="B383" s="1">
        <f>IFERROR(__xludf.DUMMYFUNCTION("""COMPUTED_VALUE"""),102.75)</f>
        <v>102.75</v>
      </c>
      <c r="C383" s="1">
        <f>IFERROR(__xludf.DUMMYFUNCTION("""COMPUTED_VALUE"""),103.15)</f>
        <v>103.15</v>
      </c>
      <c r="D383" s="1">
        <f>IFERROR(__xludf.DUMMYFUNCTION("""COMPUTED_VALUE"""),101.85)</f>
        <v>101.85</v>
      </c>
      <c r="E383" s="1">
        <f>IFERROR(__xludf.DUMMYFUNCTION("""COMPUTED_VALUE"""),102.65)</f>
        <v>102.65</v>
      </c>
      <c r="F383" s="1">
        <f>IFERROR(__xludf.DUMMYFUNCTION("""COMPUTED_VALUE"""),382696.0)</f>
        <v>382696</v>
      </c>
    </row>
    <row r="384">
      <c r="A384" s="2">
        <f>IFERROR(__xludf.DUMMYFUNCTION("""COMPUTED_VALUE"""),44383.72916666667)</f>
        <v>44383.72917</v>
      </c>
      <c r="B384" s="1">
        <f>IFERROR(__xludf.DUMMYFUNCTION("""COMPUTED_VALUE"""),102.75)</f>
        <v>102.75</v>
      </c>
      <c r="C384" s="1">
        <f>IFERROR(__xludf.DUMMYFUNCTION("""COMPUTED_VALUE"""),104.2)</f>
        <v>104.2</v>
      </c>
      <c r="D384" s="1">
        <f>IFERROR(__xludf.DUMMYFUNCTION("""COMPUTED_VALUE"""),102.25)</f>
        <v>102.25</v>
      </c>
      <c r="E384" s="1">
        <f>IFERROR(__xludf.DUMMYFUNCTION("""COMPUTED_VALUE"""),103.2)</f>
        <v>103.2</v>
      </c>
      <c r="F384" s="1">
        <f>IFERROR(__xludf.DUMMYFUNCTION("""COMPUTED_VALUE"""),596415.0)</f>
        <v>596415</v>
      </c>
    </row>
    <row r="385">
      <c r="A385" s="2">
        <f>IFERROR(__xludf.DUMMYFUNCTION("""COMPUTED_VALUE"""),44384.72916666667)</f>
        <v>44384.72917</v>
      </c>
      <c r="B385" s="1">
        <f>IFERROR(__xludf.DUMMYFUNCTION("""COMPUTED_VALUE"""),103.15)</f>
        <v>103.15</v>
      </c>
      <c r="C385" s="1">
        <f>IFERROR(__xludf.DUMMYFUNCTION("""COMPUTED_VALUE"""),105.9)</f>
        <v>105.9</v>
      </c>
      <c r="D385" s="1">
        <f>IFERROR(__xludf.DUMMYFUNCTION("""COMPUTED_VALUE"""),102.15)</f>
        <v>102.15</v>
      </c>
      <c r="E385" s="1">
        <f>IFERROR(__xludf.DUMMYFUNCTION("""COMPUTED_VALUE"""),104.65)</f>
        <v>104.65</v>
      </c>
      <c r="F385" s="1">
        <f>IFERROR(__xludf.DUMMYFUNCTION("""COMPUTED_VALUE"""),579229.0)</f>
        <v>579229</v>
      </c>
    </row>
    <row r="386">
      <c r="A386" s="2">
        <f>IFERROR(__xludf.DUMMYFUNCTION("""COMPUTED_VALUE"""),44385.72916666667)</f>
        <v>44385.72917</v>
      </c>
      <c r="B386" s="1">
        <f>IFERROR(__xludf.DUMMYFUNCTION("""COMPUTED_VALUE"""),104.4)</f>
        <v>104.4</v>
      </c>
      <c r="C386" s="1">
        <f>IFERROR(__xludf.DUMMYFUNCTION("""COMPUTED_VALUE"""),104.8)</f>
        <v>104.8</v>
      </c>
      <c r="D386" s="1">
        <f>IFERROR(__xludf.DUMMYFUNCTION("""COMPUTED_VALUE"""),100.2)</f>
        <v>100.2</v>
      </c>
      <c r="E386" s="1">
        <f>IFERROR(__xludf.DUMMYFUNCTION("""COMPUTED_VALUE"""),101.15)</f>
        <v>101.15</v>
      </c>
      <c r="F386" s="1">
        <f>IFERROR(__xludf.DUMMYFUNCTION("""COMPUTED_VALUE"""),737914.0)</f>
        <v>737914</v>
      </c>
    </row>
    <row r="387">
      <c r="A387" s="2">
        <f>IFERROR(__xludf.DUMMYFUNCTION("""COMPUTED_VALUE"""),44386.72916666667)</f>
        <v>44386.72917</v>
      </c>
      <c r="B387" s="1">
        <f>IFERROR(__xludf.DUMMYFUNCTION("""COMPUTED_VALUE"""),101.55)</f>
        <v>101.55</v>
      </c>
      <c r="C387" s="1">
        <f>IFERROR(__xludf.DUMMYFUNCTION("""COMPUTED_VALUE"""),102.0)</f>
        <v>102</v>
      </c>
      <c r="D387" s="1">
        <f>IFERROR(__xludf.DUMMYFUNCTION("""COMPUTED_VALUE"""),100.25)</f>
        <v>100.25</v>
      </c>
      <c r="E387" s="1">
        <f>IFERROR(__xludf.DUMMYFUNCTION("""COMPUTED_VALUE"""),101.5)</f>
        <v>101.5</v>
      </c>
      <c r="F387" s="1">
        <f>IFERROR(__xludf.DUMMYFUNCTION("""COMPUTED_VALUE"""),475352.0)</f>
        <v>475352</v>
      </c>
    </row>
    <row r="388">
      <c r="A388" s="2">
        <f>IFERROR(__xludf.DUMMYFUNCTION("""COMPUTED_VALUE"""),44389.72916666667)</f>
        <v>44389.72917</v>
      </c>
      <c r="B388" s="1">
        <f>IFERROR(__xludf.DUMMYFUNCTION("""COMPUTED_VALUE"""),101.5)</f>
        <v>101.5</v>
      </c>
      <c r="C388" s="1">
        <f>IFERROR(__xludf.DUMMYFUNCTION("""COMPUTED_VALUE"""),102.75)</f>
        <v>102.75</v>
      </c>
      <c r="D388" s="1">
        <f>IFERROR(__xludf.DUMMYFUNCTION("""COMPUTED_VALUE"""),100.6)</f>
        <v>100.6</v>
      </c>
      <c r="E388" s="1">
        <f>IFERROR(__xludf.DUMMYFUNCTION("""COMPUTED_VALUE"""),101.65)</f>
        <v>101.65</v>
      </c>
      <c r="F388" s="1">
        <f>IFERROR(__xludf.DUMMYFUNCTION("""COMPUTED_VALUE"""),530539.0)</f>
        <v>530539</v>
      </c>
    </row>
    <row r="389">
      <c r="A389" s="2">
        <f>IFERROR(__xludf.DUMMYFUNCTION("""COMPUTED_VALUE"""),44390.72916666667)</f>
        <v>44390.72917</v>
      </c>
      <c r="B389" s="1">
        <f>IFERROR(__xludf.DUMMYFUNCTION("""COMPUTED_VALUE"""),100.35)</f>
        <v>100.35</v>
      </c>
      <c r="C389" s="1">
        <f>IFERROR(__xludf.DUMMYFUNCTION("""COMPUTED_VALUE"""),102.65)</f>
        <v>102.65</v>
      </c>
      <c r="D389" s="1">
        <f>IFERROR(__xludf.DUMMYFUNCTION("""COMPUTED_VALUE"""),100.3)</f>
        <v>100.3</v>
      </c>
      <c r="E389" s="1">
        <f>IFERROR(__xludf.DUMMYFUNCTION("""COMPUTED_VALUE"""),102.55)</f>
        <v>102.55</v>
      </c>
      <c r="F389" s="1">
        <f>IFERROR(__xludf.DUMMYFUNCTION("""COMPUTED_VALUE"""),360684.0)</f>
        <v>360684</v>
      </c>
    </row>
    <row r="390">
      <c r="A390" s="2">
        <f>IFERROR(__xludf.DUMMYFUNCTION("""COMPUTED_VALUE"""),44391.72916666667)</f>
        <v>44391.72917</v>
      </c>
      <c r="B390" s="1">
        <f>IFERROR(__xludf.DUMMYFUNCTION("""COMPUTED_VALUE"""),102.25)</f>
        <v>102.25</v>
      </c>
      <c r="C390" s="1">
        <f>IFERROR(__xludf.DUMMYFUNCTION("""COMPUTED_VALUE"""),103.05)</f>
        <v>103.05</v>
      </c>
      <c r="D390" s="1">
        <f>IFERROR(__xludf.DUMMYFUNCTION("""COMPUTED_VALUE"""),100.9)</f>
        <v>100.9</v>
      </c>
      <c r="E390" s="1">
        <f>IFERROR(__xludf.DUMMYFUNCTION("""COMPUTED_VALUE"""),101.9)</f>
        <v>101.9</v>
      </c>
      <c r="F390" s="1">
        <f>IFERROR(__xludf.DUMMYFUNCTION("""COMPUTED_VALUE"""),405050.0)</f>
        <v>405050</v>
      </c>
    </row>
    <row r="391">
      <c r="A391" s="2">
        <f>IFERROR(__xludf.DUMMYFUNCTION("""COMPUTED_VALUE"""),44392.72916666667)</f>
        <v>44392.72917</v>
      </c>
      <c r="B391" s="1">
        <f>IFERROR(__xludf.DUMMYFUNCTION("""COMPUTED_VALUE"""),101.5)</f>
        <v>101.5</v>
      </c>
      <c r="C391" s="1">
        <f>IFERROR(__xludf.DUMMYFUNCTION("""COMPUTED_VALUE"""),101.55)</f>
        <v>101.55</v>
      </c>
      <c r="D391" s="1">
        <f>IFERROR(__xludf.DUMMYFUNCTION("""COMPUTED_VALUE"""),98.36)</f>
        <v>98.36</v>
      </c>
      <c r="E391" s="1">
        <f>IFERROR(__xludf.DUMMYFUNCTION("""COMPUTED_VALUE"""),98.9)</f>
        <v>98.9</v>
      </c>
      <c r="F391" s="1">
        <f>IFERROR(__xludf.DUMMYFUNCTION("""COMPUTED_VALUE"""),837726.0)</f>
        <v>837726</v>
      </c>
    </row>
    <row r="392">
      <c r="A392" s="2">
        <f>IFERROR(__xludf.DUMMYFUNCTION("""COMPUTED_VALUE"""),44393.72916666667)</f>
        <v>44393.72917</v>
      </c>
      <c r="B392" s="1">
        <f>IFERROR(__xludf.DUMMYFUNCTION("""COMPUTED_VALUE"""),99.28)</f>
        <v>99.28</v>
      </c>
      <c r="C392" s="1">
        <f>IFERROR(__xludf.DUMMYFUNCTION("""COMPUTED_VALUE"""),99.38)</f>
        <v>99.38</v>
      </c>
      <c r="D392" s="1">
        <f>IFERROR(__xludf.DUMMYFUNCTION("""COMPUTED_VALUE"""),96.0)</f>
        <v>96</v>
      </c>
      <c r="E392" s="1">
        <f>IFERROR(__xludf.DUMMYFUNCTION("""COMPUTED_VALUE"""),96.7)</f>
        <v>96.7</v>
      </c>
      <c r="F392" s="1">
        <f>IFERROR(__xludf.DUMMYFUNCTION("""COMPUTED_VALUE"""),655673.0)</f>
        <v>655673</v>
      </c>
    </row>
    <row r="393">
      <c r="A393" s="2">
        <f>IFERROR(__xludf.DUMMYFUNCTION("""COMPUTED_VALUE"""),44396.72916666667)</f>
        <v>44396.72917</v>
      </c>
      <c r="B393" s="1">
        <f>IFERROR(__xludf.DUMMYFUNCTION("""COMPUTED_VALUE"""),96.28)</f>
        <v>96.28</v>
      </c>
      <c r="C393" s="1">
        <f>IFERROR(__xludf.DUMMYFUNCTION("""COMPUTED_VALUE"""),97.34)</f>
        <v>97.34</v>
      </c>
      <c r="D393" s="1">
        <f>IFERROR(__xludf.DUMMYFUNCTION("""COMPUTED_VALUE"""),95.18)</f>
        <v>95.18</v>
      </c>
      <c r="E393" s="1">
        <f>IFERROR(__xludf.DUMMYFUNCTION("""COMPUTED_VALUE"""),97.14)</f>
        <v>97.14</v>
      </c>
      <c r="F393" s="1">
        <f>IFERROR(__xludf.DUMMYFUNCTION("""COMPUTED_VALUE"""),556143.0)</f>
        <v>556143</v>
      </c>
    </row>
    <row r="394">
      <c r="A394" s="2">
        <f>IFERROR(__xludf.DUMMYFUNCTION("""COMPUTED_VALUE"""),44397.72916666667)</f>
        <v>44397.72917</v>
      </c>
      <c r="B394" s="1">
        <f>IFERROR(__xludf.DUMMYFUNCTION("""COMPUTED_VALUE"""),97.42)</f>
        <v>97.42</v>
      </c>
      <c r="C394" s="1">
        <f>IFERROR(__xludf.DUMMYFUNCTION("""COMPUTED_VALUE"""),97.56)</f>
        <v>97.56</v>
      </c>
      <c r="D394" s="1">
        <f>IFERROR(__xludf.DUMMYFUNCTION("""COMPUTED_VALUE"""),94.14)</f>
        <v>94.14</v>
      </c>
      <c r="E394" s="1">
        <f>IFERROR(__xludf.DUMMYFUNCTION("""COMPUTED_VALUE"""),94.44)</f>
        <v>94.44</v>
      </c>
      <c r="F394" s="1">
        <f>IFERROR(__xludf.DUMMYFUNCTION("""COMPUTED_VALUE"""),813810.0)</f>
        <v>813810</v>
      </c>
    </row>
    <row r="395">
      <c r="A395" s="2">
        <f>IFERROR(__xludf.DUMMYFUNCTION("""COMPUTED_VALUE"""),44398.72916666667)</f>
        <v>44398.72917</v>
      </c>
      <c r="B395" s="1">
        <f>IFERROR(__xludf.DUMMYFUNCTION("""COMPUTED_VALUE"""),95.08)</f>
        <v>95.08</v>
      </c>
      <c r="C395" s="1">
        <f>IFERROR(__xludf.DUMMYFUNCTION("""COMPUTED_VALUE"""),99.0)</f>
        <v>99</v>
      </c>
      <c r="D395" s="1">
        <f>IFERROR(__xludf.DUMMYFUNCTION("""COMPUTED_VALUE"""),94.84)</f>
        <v>94.84</v>
      </c>
      <c r="E395" s="1">
        <f>IFERROR(__xludf.DUMMYFUNCTION("""COMPUTED_VALUE"""),98.1)</f>
        <v>98.1</v>
      </c>
      <c r="F395" s="1">
        <f>IFERROR(__xludf.DUMMYFUNCTION("""COMPUTED_VALUE"""),1838709.0)</f>
        <v>1838709</v>
      </c>
    </row>
    <row r="396">
      <c r="A396" s="2">
        <f>IFERROR(__xludf.DUMMYFUNCTION("""COMPUTED_VALUE"""),44399.72916666667)</f>
        <v>44399.72917</v>
      </c>
      <c r="B396" s="1">
        <f>IFERROR(__xludf.DUMMYFUNCTION("""COMPUTED_VALUE"""),98.68)</f>
        <v>98.68</v>
      </c>
      <c r="C396" s="1">
        <f>IFERROR(__xludf.DUMMYFUNCTION("""COMPUTED_VALUE"""),100.45)</f>
        <v>100.45</v>
      </c>
      <c r="D396" s="1">
        <f>IFERROR(__xludf.DUMMYFUNCTION("""COMPUTED_VALUE"""),98.02)</f>
        <v>98.02</v>
      </c>
      <c r="E396" s="1">
        <f>IFERROR(__xludf.DUMMYFUNCTION("""COMPUTED_VALUE"""),100.15)</f>
        <v>100.15</v>
      </c>
      <c r="F396" s="1">
        <f>IFERROR(__xludf.DUMMYFUNCTION("""COMPUTED_VALUE"""),557377.0)</f>
        <v>557377</v>
      </c>
    </row>
    <row r="397">
      <c r="A397" s="2">
        <f>IFERROR(__xludf.DUMMYFUNCTION("""COMPUTED_VALUE"""),44400.72916666667)</f>
        <v>44400.72917</v>
      </c>
      <c r="B397" s="1">
        <f>IFERROR(__xludf.DUMMYFUNCTION("""COMPUTED_VALUE"""),100.4)</f>
        <v>100.4</v>
      </c>
      <c r="C397" s="1">
        <f>IFERROR(__xludf.DUMMYFUNCTION("""COMPUTED_VALUE"""),101.3)</f>
        <v>101.3</v>
      </c>
      <c r="D397" s="1">
        <f>IFERROR(__xludf.DUMMYFUNCTION("""COMPUTED_VALUE"""),99.52)</f>
        <v>99.52</v>
      </c>
      <c r="E397" s="1">
        <f>IFERROR(__xludf.DUMMYFUNCTION("""COMPUTED_VALUE"""),100.85)</f>
        <v>100.85</v>
      </c>
      <c r="F397" s="1">
        <f>IFERROR(__xludf.DUMMYFUNCTION("""COMPUTED_VALUE"""),444156.0)</f>
        <v>444156</v>
      </c>
    </row>
    <row r="398">
      <c r="A398" s="2">
        <f>IFERROR(__xludf.DUMMYFUNCTION("""COMPUTED_VALUE"""),44403.72916666667)</f>
        <v>44403.72917</v>
      </c>
      <c r="B398" s="1">
        <f>IFERROR(__xludf.DUMMYFUNCTION("""COMPUTED_VALUE"""),100.5)</f>
        <v>100.5</v>
      </c>
      <c r="C398" s="1">
        <f>IFERROR(__xludf.DUMMYFUNCTION("""COMPUTED_VALUE"""),101.55)</f>
        <v>101.55</v>
      </c>
      <c r="D398" s="1">
        <f>IFERROR(__xludf.DUMMYFUNCTION("""COMPUTED_VALUE"""),99.8)</f>
        <v>99.8</v>
      </c>
      <c r="E398" s="1">
        <f>IFERROR(__xludf.DUMMYFUNCTION("""COMPUTED_VALUE"""),100.1)</f>
        <v>100.1</v>
      </c>
      <c r="F398" s="1">
        <f>IFERROR(__xludf.DUMMYFUNCTION("""COMPUTED_VALUE"""),414169.0)</f>
        <v>414169</v>
      </c>
    </row>
    <row r="399">
      <c r="A399" s="2">
        <f>IFERROR(__xludf.DUMMYFUNCTION("""COMPUTED_VALUE"""),44404.72916666667)</f>
        <v>44404.72917</v>
      </c>
      <c r="B399" s="1">
        <f>IFERROR(__xludf.DUMMYFUNCTION("""COMPUTED_VALUE"""),99.7)</f>
        <v>99.7</v>
      </c>
      <c r="C399" s="1">
        <f>IFERROR(__xludf.DUMMYFUNCTION("""COMPUTED_VALUE"""),99.9)</f>
        <v>99.9</v>
      </c>
      <c r="D399" s="1">
        <f>IFERROR(__xludf.DUMMYFUNCTION("""COMPUTED_VALUE"""),97.4)</f>
        <v>97.4</v>
      </c>
      <c r="E399" s="1">
        <f>IFERROR(__xludf.DUMMYFUNCTION("""COMPUTED_VALUE"""),97.58)</f>
        <v>97.58</v>
      </c>
      <c r="F399" s="1">
        <f>IFERROR(__xludf.DUMMYFUNCTION("""COMPUTED_VALUE"""),593585.0)</f>
        <v>593585</v>
      </c>
    </row>
    <row r="400">
      <c r="A400" s="2">
        <f>IFERROR(__xludf.DUMMYFUNCTION("""COMPUTED_VALUE"""),44405.72916666667)</f>
        <v>44405.72917</v>
      </c>
      <c r="B400" s="1">
        <f>IFERROR(__xludf.DUMMYFUNCTION("""COMPUTED_VALUE"""),97.58)</f>
        <v>97.58</v>
      </c>
      <c r="C400" s="1">
        <f>IFERROR(__xludf.DUMMYFUNCTION("""COMPUTED_VALUE"""),98.74)</f>
        <v>98.74</v>
      </c>
      <c r="D400" s="1">
        <f>IFERROR(__xludf.DUMMYFUNCTION("""COMPUTED_VALUE"""),96.56)</f>
        <v>96.56</v>
      </c>
      <c r="E400" s="1">
        <f>IFERROR(__xludf.DUMMYFUNCTION("""COMPUTED_VALUE"""),97.9)</f>
        <v>97.9</v>
      </c>
      <c r="F400" s="1">
        <f>IFERROR(__xludf.DUMMYFUNCTION("""COMPUTED_VALUE"""),466314.0)</f>
        <v>466314</v>
      </c>
    </row>
    <row r="401">
      <c r="A401" s="2">
        <f>IFERROR(__xludf.DUMMYFUNCTION("""COMPUTED_VALUE"""),44406.72916666667)</f>
        <v>44406.72917</v>
      </c>
      <c r="B401" s="1">
        <f>IFERROR(__xludf.DUMMYFUNCTION("""COMPUTED_VALUE"""),98.1)</f>
        <v>98.1</v>
      </c>
      <c r="C401" s="1">
        <f>IFERROR(__xludf.DUMMYFUNCTION("""COMPUTED_VALUE"""),98.74)</f>
        <v>98.74</v>
      </c>
      <c r="D401" s="1">
        <f>IFERROR(__xludf.DUMMYFUNCTION("""COMPUTED_VALUE"""),96.14)</f>
        <v>96.14</v>
      </c>
      <c r="E401" s="1">
        <f>IFERROR(__xludf.DUMMYFUNCTION("""COMPUTED_VALUE"""),97.3)</f>
        <v>97.3</v>
      </c>
      <c r="F401" s="1">
        <f>IFERROR(__xludf.DUMMYFUNCTION("""COMPUTED_VALUE"""),491258.0)</f>
        <v>491258</v>
      </c>
    </row>
    <row r="402">
      <c r="A402" s="2">
        <f>IFERROR(__xludf.DUMMYFUNCTION("""COMPUTED_VALUE"""),44407.72916666667)</f>
        <v>44407.72917</v>
      </c>
      <c r="B402" s="1">
        <f>IFERROR(__xludf.DUMMYFUNCTION("""COMPUTED_VALUE"""),95.8)</f>
        <v>95.8</v>
      </c>
      <c r="C402" s="1">
        <f>IFERROR(__xludf.DUMMYFUNCTION("""COMPUTED_VALUE"""),95.8)</f>
        <v>95.8</v>
      </c>
      <c r="D402" s="1">
        <f>IFERROR(__xludf.DUMMYFUNCTION("""COMPUTED_VALUE"""),92.76)</f>
        <v>92.76</v>
      </c>
      <c r="E402" s="1">
        <f>IFERROR(__xludf.DUMMYFUNCTION("""COMPUTED_VALUE"""),93.76)</f>
        <v>93.76</v>
      </c>
      <c r="F402" s="1">
        <f>IFERROR(__xludf.DUMMYFUNCTION("""COMPUTED_VALUE"""),867332.0)</f>
        <v>867332</v>
      </c>
    </row>
    <row r="403">
      <c r="A403" s="2">
        <f>IFERROR(__xludf.DUMMYFUNCTION("""COMPUTED_VALUE"""),44410.72916666667)</f>
        <v>44410.72917</v>
      </c>
      <c r="B403" s="1">
        <f>IFERROR(__xludf.DUMMYFUNCTION("""COMPUTED_VALUE"""),93.92)</f>
        <v>93.92</v>
      </c>
      <c r="C403" s="1">
        <f>IFERROR(__xludf.DUMMYFUNCTION("""COMPUTED_VALUE"""),95.8)</f>
        <v>95.8</v>
      </c>
      <c r="D403" s="1">
        <f>IFERROR(__xludf.DUMMYFUNCTION("""COMPUTED_VALUE"""),93.52)</f>
        <v>93.52</v>
      </c>
      <c r="E403" s="1">
        <f>IFERROR(__xludf.DUMMYFUNCTION("""COMPUTED_VALUE"""),95.42)</f>
        <v>95.42</v>
      </c>
      <c r="F403" s="1">
        <f>IFERROR(__xludf.DUMMYFUNCTION("""COMPUTED_VALUE"""),590520.0)</f>
        <v>590520</v>
      </c>
    </row>
    <row r="404">
      <c r="A404" s="2">
        <f>IFERROR(__xludf.DUMMYFUNCTION("""COMPUTED_VALUE"""),44411.72916666667)</f>
        <v>44411.72917</v>
      </c>
      <c r="B404" s="1">
        <f>IFERROR(__xludf.DUMMYFUNCTION("""COMPUTED_VALUE"""),95.7)</f>
        <v>95.7</v>
      </c>
      <c r="C404" s="1">
        <f>IFERROR(__xludf.DUMMYFUNCTION("""COMPUTED_VALUE"""),96.92)</f>
        <v>96.92</v>
      </c>
      <c r="D404" s="1">
        <f>IFERROR(__xludf.DUMMYFUNCTION("""COMPUTED_VALUE"""),95.04)</f>
        <v>95.04</v>
      </c>
      <c r="E404" s="1">
        <f>IFERROR(__xludf.DUMMYFUNCTION("""COMPUTED_VALUE"""),95.84)</f>
        <v>95.84</v>
      </c>
      <c r="F404" s="1">
        <f>IFERROR(__xludf.DUMMYFUNCTION("""COMPUTED_VALUE"""),600662.0)</f>
        <v>600662</v>
      </c>
    </row>
    <row r="405">
      <c r="A405" s="2">
        <f>IFERROR(__xludf.DUMMYFUNCTION("""COMPUTED_VALUE"""),44412.72916666667)</f>
        <v>44412.72917</v>
      </c>
      <c r="B405" s="1">
        <f>IFERROR(__xludf.DUMMYFUNCTION("""COMPUTED_VALUE"""),96.28)</f>
        <v>96.28</v>
      </c>
      <c r="C405" s="1">
        <f>IFERROR(__xludf.DUMMYFUNCTION("""COMPUTED_VALUE"""),98.42)</f>
        <v>98.42</v>
      </c>
      <c r="D405" s="1">
        <f>IFERROR(__xludf.DUMMYFUNCTION("""COMPUTED_VALUE"""),96.0)</f>
        <v>96</v>
      </c>
      <c r="E405" s="1">
        <f>IFERROR(__xludf.DUMMYFUNCTION("""COMPUTED_VALUE"""),97.38)</f>
        <v>97.38</v>
      </c>
      <c r="F405" s="1">
        <f>IFERROR(__xludf.DUMMYFUNCTION("""COMPUTED_VALUE"""),472810.0)</f>
        <v>472810</v>
      </c>
    </row>
    <row r="406">
      <c r="A406" s="2">
        <f>IFERROR(__xludf.DUMMYFUNCTION("""COMPUTED_VALUE"""),44413.72916666667)</f>
        <v>44413.72917</v>
      </c>
      <c r="B406" s="1">
        <f>IFERROR(__xludf.DUMMYFUNCTION("""COMPUTED_VALUE"""),92.44)</f>
        <v>92.44</v>
      </c>
      <c r="C406" s="1">
        <f>IFERROR(__xludf.DUMMYFUNCTION("""COMPUTED_VALUE"""),93.54)</f>
        <v>93.54</v>
      </c>
      <c r="D406" s="1">
        <f>IFERROR(__xludf.DUMMYFUNCTION("""COMPUTED_VALUE"""),88.16)</f>
        <v>88.16</v>
      </c>
      <c r="E406" s="1">
        <f>IFERROR(__xludf.DUMMYFUNCTION("""COMPUTED_VALUE"""),92.68)</f>
        <v>92.68</v>
      </c>
      <c r="F406" s="1">
        <f>IFERROR(__xludf.DUMMYFUNCTION("""COMPUTED_VALUE"""),2005510.0)</f>
        <v>2005510</v>
      </c>
    </row>
    <row r="407">
      <c r="A407" s="2">
        <f>IFERROR(__xludf.DUMMYFUNCTION("""COMPUTED_VALUE"""),44414.72916666667)</f>
        <v>44414.72917</v>
      </c>
      <c r="B407" s="1">
        <f>IFERROR(__xludf.DUMMYFUNCTION("""COMPUTED_VALUE"""),92.14)</f>
        <v>92.14</v>
      </c>
      <c r="C407" s="1">
        <f>IFERROR(__xludf.DUMMYFUNCTION("""COMPUTED_VALUE"""),94.62)</f>
        <v>94.62</v>
      </c>
      <c r="D407" s="1">
        <f>IFERROR(__xludf.DUMMYFUNCTION("""COMPUTED_VALUE"""),91.82)</f>
        <v>91.82</v>
      </c>
      <c r="E407" s="1">
        <f>IFERROR(__xludf.DUMMYFUNCTION("""COMPUTED_VALUE"""),92.5)</f>
        <v>92.5</v>
      </c>
      <c r="F407" s="1">
        <f>IFERROR(__xludf.DUMMYFUNCTION("""COMPUTED_VALUE"""),728588.0)</f>
        <v>728588</v>
      </c>
    </row>
    <row r="408">
      <c r="A408" s="2">
        <f>IFERROR(__xludf.DUMMYFUNCTION("""COMPUTED_VALUE"""),44417.72916666667)</f>
        <v>44417.72917</v>
      </c>
      <c r="B408" s="1">
        <f>IFERROR(__xludf.DUMMYFUNCTION("""COMPUTED_VALUE"""),92.18)</f>
        <v>92.18</v>
      </c>
      <c r="C408" s="1">
        <f>IFERROR(__xludf.DUMMYFUNCTION("""COMPUTED_VALUE"""),92.42)</f>
        <v>92.42</v>
      </c>
      <c r="D408" s="1">
        <f>IFERROR(__xludf.DUMMYFUNCTION("""COMPUTED_VALUE"""),90.74)</f>
        <v>90.74</v>
      </c>
      <c r="E408" s="1">
        <f>IFERROR(__xludf.DUMMYFUNCTION("""COMPUTED_VALUE"""),90.96)</f>
        <v>90.96</v>
      </c>
      <c r="F408" s="1">
        <f>IFERROR(__xludf.DUMMYFUNCTION("""COMPUTED_VALUE"""),472011.0)</f>
        <v>472011</v>
      </c>
    </row>
    <row r="409">
      <c r="A409" s="2">
        <f>IFERROR(__xludf.DUMMYFUNCTION("""COMPUTED_VALUE"""),44418.72916666667)</f>
        <v>44418.72917</v>
      </c>
      <c r="B409" s="1">
        <f>IFERROR(__xludf.DUMMYFUNCTION("""COMPUTED_VALUE"""),91.18)</f>
        <v>91.18</v>
      </c>
      <c r="C409" s="1">
        <f>IFERROR(__xludf.DUMMYFUNCTION("""COMPUTED_VALUE"""),91.68)</f>
        <v>91.68</v>
      </c>
      <c r="D409" s="1">
        <f>IFERROR(__xludf.DUMMYFUNCTION("""COMPUTED_VALUE"""),90.22)</f>
        <v>90.22</v>
      </c>
      <c r="E409" s="1">
        <f>IFERROR(__xludf.DUMMYFUNCTION("""COMPUTED_VALUE"""),90.88)</f>
        <v>90.88</v>
      </c>
      <c r="F409" s="1">
        <f>IFERROR(__xludf.DUMMYFUNCTION("""COMPUTED_VALUE"""),411025.0)</f>
        <v>411025</v>
      </c>
    </row>
    <row r="410">
      <c r="A410" s="2">
        <f>IFERROR(__xludf.DUMMYFUNCTION("""COMPUTED_VALUE"""),44419.72916666667)</f>
        <v>44419.72917</v>
      </c>
      <c r="B410" s="1">
        <f>IFERROR(__xludf.DUMMYFUNCTION("""COMPUTED_VALUE"""),90.88)</f>
        <v>90.88</v>
      </c>
      <c r="C410" s="1">
        <f>IFERROR(__xludf.DUMMYFUNCTION("""COMPUTED_VALUE"""),91.7)</f>
        <v>91.7</v>
      </c>
      <c r="D410" s="1">
        <f>IFERROR(__xludf.DUMMYFUNCTION("""COMPUTED_VALUE"""),89.34)</f>
        <v>89.34</v>
      </c>
      <c r="E410" s="1">
        <f>IFERROR(__xludf.DUMMYFUNCTION("""COMPUTED_VALUE"""),90.0)</f>
        <v>90</v>
      </c>
      <c r="F410" s="1">
        <f>IFERROR(__xludf.DUMMYFUNCTION("""COMPUTED_VALUE"""),494288.0)</f>
        <v>494288</v>
      </c>
    </row>
    <row r="411">
      <c r="A411" s="2">
        <f>IFERROR(__xludf.DUMMYFUNCTION("""COMPUTED_VALUE"""),44420.72916666667)</f>
        <v>44420.72917</v>
      </c>
      <c r="B411" s="1">
        <f>IFERROR(__xludf.DUMMYFUNCTION("""COMPUTED_VALUE"""),90.1)</f>
        <v>90.1</v>
      </c>
      <c r="C411" s="1">
        <f>IFERROR(__xludf.DUMMYFUNCTION("""COMPUTED_VALUE"""),92.94)</f>
        <v>92.94</v>
      </c>
      <c r="D411" s="1">
        <f>IFERROR(__xludf.DUMMYFUNCTION("""COMPUTED_VALUE"""),88.86)</f>
        <v>88.86</v>
      </c>
      <c r="E411" s="1">
        <f>IFERROR(__xludf.DUMMYFUNCTION("""COMPUTED_VALUE"""),92.0)</f>
        <v>92</v>
      </c>
      <c r="F411" s="1">
        <f>IFERROR(__xludf.DUMMYFUNCTION("""COMPUTED_VALUE"""),499029.0)</f>
        <v>499029</v>
      </c>
    </row>
    <row r="412">
      <c r="A412" s="2">
        <f>IFERROR(__xludf.DUMMYFUNCTION("""COMPUTED_VALUE"""),44421.72916666667)</f>
        <v>44421.72917</v>
      </c>
      <c r="B412" s="1">
        <f>IFERROR(__xludf.DUMMYFUNCTION("""COMPUTED_VALUE"""),92.36)</f>
        <v>92.36</v>
      </c>
      <c r="C412" s="1">
        <f>IFERROR(__xludf.DUMMYFUNCTION("""COMPUTED_VALUE"""),94.32)</f>
        <v>94.32</v>
      </c>
      <c r="D412" s="1">
        <f>IFERROR(__xludf.DUMMYFUNCTION("""COMPUTED_VALUE"""),92.32)</f>
        <v>92.32</v>
      </c>
      <c r="E412" s="1">
        <f>IFERROR(__xludf.DUMMYFUNCTION("""COMPUTED_VALUE"""),93.98)</f>
        <v>93.98</v>
      </c>
      <c r="F412" s="1">
        <f>IFERROR(__xludf.DUMMYFUNCTION("""COMPUTED_VALUE"""),559355.0)</f>
        <v>559355</v>
      </c>
    </row>
    <row r="413">
      <c r="A413" s="2">
        <f>IFERROR(__xludf.DUMMYFUNCTION("""COMPUTED_VALUE"""),44424.72916666667)</f>
        <v>44424.72917</v>
      </c>
      <c r="B413" s="1">
        <f>IFERROR(__xludf.DUMMYFUNCTION("""COMPUTED_VALUE"""),93.1)</f>
        <v>93.1</v>
      </c>
      <c r="C413" s="1">
        <f>IFERROR(__xludf.DUMMYFUNCTION("""COMPUTED_VALUE"""),94.0)</f>
        <v>94</v>
      </c>
      <c r="D413" s="1">
        <f>IFERROR(__xludf.DUMMYFUNCTION("""COMPUTED_VALUE"""),92.7)</f>
        <v>92.7</v>
      </c>
      <c r="E413" s="1">
        <f>IFERROR(__xludf.DUMMYFUNCTION("""COMPUTED_VALUE"""),92.7)</f>
        <v>92.7</v>
      </c>
      <c r="F413" s="1">
        <f>IFERROR(__xludf.DUMMYFUNCTION("""COMPUTED_VALUE"""),310321.0)</f>
        <v>310321</v>
      </c>
    </row>
    <row r="414">
      <c r="A414" s="2">
        <f>IFERROR(__xludf.DUMMYFUNCTION("""COMPUTED_VALUE"""),44425.72916666667)</f>
        <v>44425.72917</v>
      </c>
      <c r="B414" s="1">
        <f>IFERROR(__xludf.DUMMYFUNCTION("""COMPUTED_VALUE"""),92.32)</f>
        <v>92.32</v>
      </c>
      <c r="C414" s="1">
        <f>IFERROR(__xludf.DUMMYFUNCTION("""COMPUTED_VALUE"""),92.6)</f>
        <v>92.6</v>
      </c>
      <c r="D414" s="1">
        <f>IFERROR(__xludf.DUMMYFUNCTION("""COMPUTED_VALUE"""),91.58)</f>
        <v>91.58</v>
      </c>
      <c r="E414" s="1">
        <f>IFERROR(__xludf.DUMMYFUNCTION("""COMPUTED_VALUE"""),92.6)</f>
        <v>92.6</v>
      </c>
      <c r="F414" s="1">
        <f>IFERROR(__xludf.DUMMYFUNCTION("""COMPUTED_VALUE"""),412175.0)</f>
        <v>412175</v>
      </c>
    </row>
    <row r="415">
      <c r="A415" s="2">
        <f>IFERROR(__xludf.DUMMYFUNCTION("""COMPUTED_VALUE"""),44426.72916666667)</f>
        <v>44426.72917</v>
      </c>
      <c r="B415" s="1">
        <f>IFERROR(__xludf.DUMMYFUNCTION("""COMPUTED_VALUE"""),93.04)</f>
        <v>93.04</v>
      </c>
      <c r="C415" s="1">
        <f>IFERROR(__xludf.DUMMYFUNCTION("""COMPUTED_VALUE"""),94.5)</f>
        <v>94.5</v>
      </c>
      <c r="D415" s="1">
        <f>IFERROR(__xludf.DUMMYFUNCTION("""COMPUTED_VALUE"""),92.3)</f>
        <v>92.3</v>
      </c>
      <c r="E415" s="1">
        <f>IFERROR(__xludf.DUMMYFUNCTION("""COMPUTED_VALUE"""),94.4)</f>
        <v>94.4</v>
      </c>
      <c r="F415" s="1">
        <f>IFERROR(__xludf.DUMMYFUNCTION("""COMPUTED_VALUE"""),485867.0)</f>
        <v>485867</v>
      </c>
    </row>
    <row r="416">
      <c r="A416" s="2">
        <f>IFERROR(__xludf.DUMMYFUNCTION("""COMPUTED_VALUE"""),44427.72916666667)</f>
        <v>44427.72917</v>
      </c>
      <c r="B416" s="1">
        <f>IFERROR(__xludf.DUMMYFUNCTION("""COMPUTED_VALUE"""),93.18)</f>
        <v>93.18</v>
      </c>
      <c r="C416" s="1">
        <f>IFERROR(__xludf.DUMMYFUNCTION("""COMPUTED_VALUE"""),93.58)</f>
        <v>93.58</v>
      </c>
      <c r="D416" s="1">
        <f>IFERROR(__xludf.DUMMYFUNCTION("""COMPUTED_VALUE"""),90.76)</f>
        <v>90.76</v>
      </c>
      <c r="E416" s="1">
        <f>IFERROR(__xludf.DUMMYFUNCTION("""COMPUTED_VALUE"""),92.48)</f>
        <v>92.48</v>
      </c>
      <c r="F416" s="1">
        <f>IFERROR(__xludf.DUMMYFUNCTION("""COMPUTED_VALUE"""),488146.0)</f>
        <v>488146</v>
      </c>
    </row>
    <row r="417">
      <c r="A417" s="2">
        <f>IFERROR(__xludf.DUMMYFUNCTION("""COMPUTED_VALUE"""),44428.72916666667)</f>
        <v>44428.72917</v>
      </c>
      <c r="B417" s="1">
        <f>IFERROR(__xludf.DUMMYFUNCTION("""COMPUTED_VALUE"""),92.42)</f>
        <v>92.42</v>
      </c>
      <c r="C417" s="1">
        <f>IFERROR(__xludf.DUMMYFUNCTION("""COMPUTED_VALUE"""),93.74)</f>
        <v>93.74</v>
      </c>
      <c r="D417" s="1">
        <f>IFERROR(__xludf.DUMMYFUNCTION("""COMPUTED_VALUE"""),91.78)</f>
        <v>91.78</v>
      </c>
      <c r="E417" s="1">
        <f>IFERROR(__xludf.DUMMYFUNCTION("""COMPUTED_VALUE"""),93.0)</f>
        <v>93</v>
      </c>
      <c r="F417" s="1">
        <f>IFERROR(__xludf.DUMMYFUNCTION("""COMPUTED_VALUE"""),348851.0)</f>
        <v>348851</v>
      </c>
    </row>
    <row r="418">
      <c r="A418" s="2">
        <f>IFERROR(__xludf.DUMMYFUNCTION("""COMPUTED_VALUE"""),44431.72916666667)</f>
        <v>44431.72917</v>
      </c>
      <c r="B418" s="1">
        <f>IFERROR(__xludf.DUMMYFUNCTION("""COMPUTED_VALUE"""),93.3)</f>
        <v>93.3</v>
      </c>
      <c r="C418" s="1">
        <f>IFERROR(__xludf.DUMMYFUNCTION("""COMPUTED_VALUE"""),94.68)</f>
        <v>94.68</v>
      </c>
      <c r="D418" s="1">
        <f>IFERROR(__xludf.DUMMYFUNCTION("""COMPUTED_VALUE"""),93.26)</f>
        <v>93.26</v>
      </c>
      <c r="E418" s="1">
        <f>IFERROR(__xludf.DUMMYFUNCTION("""COMPUTED_VALUE"""),94.68)</f>
        <v>94.68</v>
      </c>
      <c r="F418" s="1">
        <f>IFERROR(__xludf.DUMMYFUNCTION("""COMPUTED_VALUE"""),369436.0)</f>
        <v>369436</v>
      </c>
    </row>
    <row r="419">
      <c r="A419" s="2">
        <f>IFERROR(__xludf.DUMMYFUNCTION("""COMPUTED_VALUE"""),44432.72916666667)</f>
        <v>44432.72917</v>
      </c>
      <c r="B419" s="1">
        <f>IFERROR(__xludf.DUMMYFUNCTION("""COMPUTED_VALUE"""),94.18)</f>
        <v>94.18</v>
      </c>
      <c r="C419" s="1">
        <f>IFERROR(__xludf.DUMMYFUNCTION("""COMPUTED_VALUE"""),95.52)</f>
        <v>95.52</v>
      </c>
      <c r="D419" s="1">
        <f>IFERROR(__xludf.DUMMYFUNCTION("""COMPUTED_VALUE"""),94.16)</f>
        <v>94.16</v>
      </c>
      <c r="E419" s="1">
        <f>IFERROR(__xludf.DUMMYFUNCTION("""COMPUTED_VALUE"""),94.8)</f>
        <v>94.8</v>
      </c>
      <c r="F419" s="1">
        <f>IFERROR(__xludf.DUMMYFUNCTION("""COMPUTED_VALUE"""),299905.0)</f>
        <v>299905</v>
      </c>
    </row>
    <row r="420">
      <c r="A420" s="2">
        <f>IFERROR(__xludf.DUMMYFUNCTION("""COMPUTED_VALUE"""),44433.72916666667)</f>
        <v>44433.72917</v>
      </c>
      <c r="B420" s="1">
        <f>IFERROR(__xludf.DUMMYFUNCTION("""COMPUTED_VALUE"""),95.32)</f>
        <v>95.32</v>
      </c>
      <c r="C420" s="1">
        <f>IFERROR(__xludf.DUMMYFUNCTION("""COMPUTED_VALUE"""),96.68)</f>
        <v>96.68</v>
      </c>
      <c r="D420" s="1">
        <f>IFERROR(__xludf.DUMMYFUNCTION("""COMPUTED_VALUE"""),95.0)</f>
        <v>95</v>
      </c>
      <c r="E420" s="1">
        <f>IFERROR(__xludf.DUMMYFUNCTION("""COMPUTED_VALUE"""),95.56)</f>
        <v>95.56</v>
      </c>
      <c r="F420" s="1">
        <f>IFERROR(__xludf.DUMMYFUNCTION("""COMPUTED_VALUE"""),350464.0)</f>
        <v>350464</v>
      </c>
    </row>
    <row r="421">
      <c r="A421" s="2">
        <f>IFERROR(__xludf.DUMMYFUNCTION("""COMPUTED_VALUE"""),44434.72916666667)</f>
        <v>44434.72917</v>
      </c>
      <c r="B421" s="1">
        <f>IFERROR(__xludf.DUMMYFUNCTION("""COMPUTED_VALUE"""),94.86)</f>
        <v>94.86</v>
      </c>
      <c r="C421" s="1">
        <f>IFERROR(__xludf.DUMMYFUNCTION("""COMPUTED_VALUE"""),95.18)</f>
        <v>95.18</v>
      </c>
      <c r="D421" s="1">
        <f>IFERROR(__xludf.DUMMYFUNCTION("""COMPUTED_VALUE"""),93.68)</f>
        <v>93.68</v>
      </c>
      <c r="E421" s="1">
        <f>IFERROR(__xludf.DUMMYFUNCTION("""COMPUTED_VALUE"""),94.36)</f>
        <v>94.36</v>
      </c>
      <c r="F421" s="1">
        <f>IFERROR(__xludf.DUMMYFUNCTION("""COMPUTED_VALUE"""),228805.0)</f>
        <v>228805</v>
      </c>
    </row>
    <row r="422">
      <c r="A422" s="2">
        <f>IFERROR(__xludf.DUMMYFUNCTION("""COMPUTED_VALUE"""),44435.72916666667)</f>
        <v>44435.72917</v>
      </c>
      <c r="B422" s="1">
        <f>IFERROR(__xludf.DUMMYFUNCTION("""COMPUTED_VALUE"""),94.04)</f>
        <v>94.04</v>
      </c>
      <c r="C422" s="1">
        <f>IFERROR(__xludf.DUMMYFUNCTION("""COMPUTED_VALUE"""),94.44)</f>
        <v>94.44</v>
      </c>
      <c r="D422" s="1">
        <f>IFERROR(__xludf.DUMMYFUNCTION("""COMPUTED_VALUE"""),92.94)</f>
        <v>92.94</v>
      </c>
      <c r="E422" s="1">
        <f>IFERROR(__xludf.DUMMYFUNCTION("""COMPUTED_VALUE"""),94.12)</f>
        <v>94.12</v>
      </c>
      <c r="F422" s="1">
        <f>IFERROR(__xludf.DUMMYFUNCTION("""COMPUTED_VALUE"""),280262.0)</f>
        <v>280262</v>
      </c>
    </row>
    <row r="423">
      <c r="A423" s="2">
        <f>IFERROR(__xludf.DUMMYFUNCTION("""COMPUTED_VALUE"""),44438.72916666667)</f>
        <v>44438.72917</v>
      </c>
      <c r="B423" s="1">
        <f>IFERROR(__xludf.DUMMYFUNCTION("""COMPUTED_VALUE"""),94.32)</f>
        <v>94.32</v>
      </c>
      <c r="C423" s="1">
        <f>IFERROR(__xludf.DUMMYFUNCTION("""COMPUTED_VALUE"""),96.16)</f>
        <v>96.16</v>
      </c>
      <c r="D423" s="1">
        <f>IFERROR(__xludf.DUMMYFUNCTION("""COMPUTED_VALUE"""),94.32)</f>
        <v>94.32</v>
      </c>
      <c r="E423" s="1">
        <f>IFERROR(__xludf.DUMMYFUNCTION("""COMPUTED_VALUE"""),95.32)</f>
        <v>95.32</v>
      </c>
      <c r="F423" s="1">
        <f>IFERROR(__xludf.DUMMYFUNCTION("""COMPUTED_VALUE"""),240483.0)</f>
        <v>240483</v>
      </c>
    </row>
    <row r="424">
      <c r="A424" s="2">
        <f>IFERROR(__xludf.DUMMYFUNCTION("""COMPUTED_VALUE"""),44439.72916666667)</f>
        <v>44439.72917</v>
      </c>
      <c r="B424" s="1">
        <f>IFERROR(__xludf.DUMMYFUNCTION("""COMPUTED_VALUE"""),95.46)</f>
        <v>95.46</v>
      </c>
      <c r="C424" s="1">
        <f>IFERROR(__xludf.DUMMYFUNCTION("""COMPUTED_VALUE"""),96.68)</f>
        <v>96.68</v>
      </c>
      <c r="D424" s="1">
        <f>IFERROR(__xludf.DUMMYFUNCTION("""COMPUTED_VALUE"""),93.06)</f>
        <v>93.06</v>
      </c>
      <c r="E424" s="1">
        <f>IFERROR(__xludf.DUMMYFUNCTION("""COMPUTED_VALUE"""),93.8)</f>
        <v>93.8</v>
      </c>
      <c r="F424" s="1">
        <f>IFERROR(__xludf.DUMMYFUNCTION("""COMPUTED_VALUE"""),994193.0)</f>
        <v>994193</v>
      </c>
    </row>
    <row r="425">
      <c r="A425" s="2">
        <f>IFERROR(__xludf.DUMMYFUNCTION("""COMPUTED_VALUE"""),44440.72916666667)</f>
        <v>44440.72917</v>
      </c>
      <c r="B425" s="1">
        <f>IFERROR(__xludf.DUMMYFUNCTION("""COMPUTED_VALUE"""),94.18)</f>
        <v>94.18</v>
      </c>
      <c r="C425" s="1">
        <f>IFERROR(__xludf.DUMMYFUNCTION("""COMPUTED_VALUE"""),95.54)</f>
        <v>95.54</v>
      </c>
      <c r="D425" s="1">
        <f>IFERROR(__xludf.DUMMYFUNCTION("""COMPUTED_VALUE"""),93.8)</f>
        <v>93.8</v>
      </c>
      <c r="E425" s="1">
        <f>IFERROR(__xludf.DUMMYFUNCTION("""COMPUTED_VALUE"""),94.18)</f>
        <v>94.18</v>
      </c>
      <c r="F425" s="1">
        <f>IFERROR(__xludf.DUMMYFUNCTION("""COMPUTED_VALUE"""),339681.0)</f>
        <v>339681</v>
      </c>
    </row>
    <row r="426">
      <c r="A426" s="2">
        <f>IFERROR(__xludf.DUMMYFUNCTION("""COMPUTED_VALUE"""),44441.72916666667)</f>
        <v>44441.72917</v>
      </c>
      <c r="B426" s="1">
        <f>IFERROR(__xludf.DUMMYFUNCTION("""COMPUTED_VALUE"""),95.1)</f>
        <v>95.1</v>
      </c>
      <c r="C426" s="1">
        <f>IFERROR(__xludf.DUMMYFUNCTION("""COMPUTED_VALUE"""),96.82)</f>
        <v>96.82</v>
      </c>
      <c r="D426" s="1">
        <f>IFERROR(__xludf.DUMMYFUNCTION("""COMPUTED_VALUE"""),94.94)</f>
        <v>94.94</v>
      </c>
      <c r="E426" s="1">
        <f>IFERROR(__xludf.DUMMYFUNCTION("""COMPUTED_VALUE"""),95.4)</f>
        <v>95.4</v>
      </c>
      <c r="F426" s="1">
        <f>IFERROR(__xludf.DUMMYFUNCTION("""COMPUTED_VALUE"""),487772.0)</f>
        <v>487772</v>
      </c>
    </row>
    <row r="427">
      <c r="A427" s="2">
        <f>IFERROR(__xludf.DUMMYFUNCTION("""COMPUTED_VALUE"""),44442.72916666667)</f>
        <v>44442.72917</v>
      </c>
      <c r="B427" s="1">
        <f>IFERROR(__xludf.DUMMYFUNCTION("""COMPUTED_VALUE"""),94.98)</f>
        <v>94.98</v>
      </c>
      <c r="C427" s="1">
        <f>IFERROR(__xludf.DUMMYFUNCTION("""COMPUTED_VALUE"""),96.24)</f>
        <v>96.24</v>
      </c>
      <c r="D427" s="1">
        <f>IFERROR(__xludf.DUMMYFUNCTION("""COMPUTED_VALUE"""),93.98)</f>
        <v>93.98</v>
      </c>
      <c r="E427" s="1">
        <f>IFERROR(__xludf.DUMMYFUNCTION("""COMPUTED_VALUE"""),94.7)</f>
        <v>94.7</v>
      </c>
      <c r="F427" s="1">
        <f>IFERROR(__xludf.DUMMYFUNCTION("""COMPUTED_VALUE"""),315540.0)</f>
        <v>315540</v>
      </c>
    </row>
    <row r="428">
      <c r="A428" s="2">
        <f>IFERROR(__xludf.DUMMYFUNCTION("""COMPUTED_VALUE"""),44445.72916666667)</f>
        <v>44445.72917</v>
      </c>
      <c r="B428" s="1">
        <f>IFERROR(__xludf.DUMMYFUNCTION("""COMPUTED_VALUE"""),95.0)</f>
        <v>95</v>
      </c>
      <c r="C428" s="1">
        <f>IFERROR(__xludf.DUMMYFUNCTION("""COMPUTED_VALUE"""),96.06)</f>
        <v>96.06</v>
      </c>
      <c r="D428" s="1">
        <f>IFERROR(__xludf.DUMMYFUNCTION("""COMPUTED_VALUE"""),94.74)</f>
        <v>94.74</v>
      </c>
      <c r="E428" s="1">
        <f>IFERROR(__xludf.DUMMYFUNCTION("""COMPUTED_VALUE"""),95.74)</f>
        <v>95.74</v>
      </c>
      <c r="F428" s="1">
        <f>IFERROR(__xludf.DUMMYFUNCTION("""COMPUTED_VALUE"""),293261.0)</f>
        <v>293261</v>
      </c>
    </row>
    <row r="429">
      <c r="A429" s="2">
        <f>IFERROR(__xludf.DUMMYFUNCTION("""COMPUTED_VALUE"""),44446.72916666667)</f>
        <v>44446.72917</v>
      </c>
      <c r="B429" s="1">
        <f>IFERROR(__xludf.DUMMYFUNCTION("""COMPUTED_VALUE"""),95.54)</f>
        <v>95.54</v>
      </c>
      <c r="C429" s="1">
        <f>IFERROR(__xludf.DUMMYFUNCTION("""COMPUTED_VALUE"""),97.0)</f>
        <v>97</v>
      </c>
      <c r="D429" s="1">
        <f>IFERROR(__xludf.DUMMYFUNCTION("""COMPUTED_VALUE"""),95.48)</f>
        <v>95.48</v>
      </c>
      <c r="E429" s="1">
        <f>IFERROR(__xludf.DUMMYFUNCTION("""COMPUTED_VALUE"""),96.98)</f>
        <v>96.98</v>
      </c>
      <c r="F429" s="1">
        <f>IFERROR(__xludf.DUMMYFUNCTION("""COMPUTED_VALUE"""),329037.0)</f>
        <v>329037</v>
      </c>
    </row>
    <row r="430">
      <c r="A430" s="2">
        <f>IFERROR(__xludf.DUMMYFUNCTION("""COMPUTED_VALUE"""),44447.72916666667)</f>
        <v>44447.72917</v>
      </c>
      <c r="B430" s="1">
        <f>IFERROR(__xludf.DUMMYFUNCTION("""COMPUTED_VALUE"""),96.74)</f>
        <v>96.74</v>
      </c>
      <c r="C430" s="1">
        <f>IFERROR(__xludf.DUMMYFUNCTION("""COMPUTED_VALUE"""),97.76)</f>
        <v>97.76</v>
      </c>
      <c r="D430" s="1">
        <f>IFERROR(__xludf.DUMMYFUNCTION("""COMPUTED_VALUE"""),95.4)</f>
        <v>95.4</v>
      </c>
      <c r="E430" s="1">
        <f>IFERROR(__xludf.DUMMYFUNCTION("""COMPUTED_VALUE"""),96.92)</f>
        <v>96.92</v>
      </c>
      <c r="F430" s="1">
        <f>IFERROR(__xludf.DUMMYFUNCTION("""COMPUTED_VALUE"""),487759.0)</f>
        <v>487759</v>
      </c>
    </row>
    <row r="431">
      <c r="A431" s="2">
        <f>IFERROR(__xludf.DUMMYFUNCTION("""COMPUTED_VALUE"""),44448.72916666667)</f>
        <v>44448.72917</v>
      </c>
      <c r="B431" s="1">
        <f>IFERROR(__xludf.DUMMYFUNCTION("""COMPUTED_VALUE"""),96.48)</f>
        <v>96.48</v>
      </c>
      <c r="C431" s="1">
        <f>IFERROR(__xludf.DUMMYFUNCTION("""COMPUTED_VALUE"""),97.48)</f>
        <v>97.48</v>
      </c>
      <c r="D431" s="1">
        <f>IFERROR(__xludf.DUMMYFUNCTION("""COMPUTED_VALUE"""),95.6)</f>
        <v>95.6</v>
      </c>
      <c r="E431" s="1">
        <f>IFERROR(__xludf.DUMMYFUNCTION("""COMPUTED_VALUE"""),97.48)</f>
        <v>97.48</v>
      </c>
      <c r="F431" s="1">
        <f>IFERROR(__xludf.DUMMYFUNCTION("""COMPUTED_VALUE"""),262847.0)</f>
        <v>262847</v>
      </c>
    </row>
    <row r="432">
      <c r="A432" s="2">
        <f>IFERROR(__xludf.DUMMYFUNCTION("""COMPUTED_VALUE"""),44449.72916666667)</f>
        <v>44449.72917</v>
      </c>
      <c r="B432" s="1">
        <f>IFERROR(__xludf.DUMMYFUNCTION("""COMPUTED_VALUE"""),97.82)</f>
        <v>97.82</v>
      </c>
      <c r="C432" s="1">
        <f>IFERROR(__xludf.DUMMYFUNCTION("""COMPUTED_VALUE"""),99.0)</f>
        <v>99</v>
      </c>
      <c r="D432" s="1">
        <f>IFERROR(__xludf.DUMMYFUNCTION("""COMPUTED_VALUE"""),97.08)</f>
        <v>97.08</v>
      </c>
      <c r="E432" s="1">
        <f>IFERROR(__xludf.DUMMYFUNCTION("""COMPUTED_VALUE"""),97.82)</f>
        <v>97.82</v>
      </c>
      <c r="F432" s="1">
        <f>IFERROR(__xludf.DUMMYFUNCTION("""COMPUTED_VALUE"""),409590.0)</f>
        <v>409590</v>
      </c>
    </row>
    <row r="433">
      <c r="A433" s="2">
        <f>IFERROR(__xludf.DUMMYFUNCTION("""COMPUTED_VALUE"""),44452.72916666667)</f>
        <v>44452.72917</v>
      </c>
      <c r="B433" s="1">
        <f>IFERROR(__xludf.DUMMYFUNCTION("""COMPUTED_VALUE"""),97.72)</f>
        <v>97.72</v>
      </c>
      <c r="C433" s="1">
        <f>IFERROR(__xludf.DUMMYFUNCTION("""COMPUTED_VALUE"""),97.84)</f>
        <v>97.84</v>
      </c>
      <c r="D433" s="1">
        <f>IFERROR(__xludf.DUMMYFUNCTION("""COMPUTED_VALUE"""),94.1)</f>
        <v>94.1</v>
      </c>
      <c r="E433" s="1">
        <f>IFERROR(__xludf.DUMMYFUNCTION("""COMPUTED_VALUE"""),94.98)</f>
        <v>94.98</v>
      </c>
      <c r="F433" s="1">
        <f>IFERROR(__xludf.DUMMYFUNCTION("""COMPUTED_VALUE"""),822315.0)</f>
        <v>822315</v>
      </c>
    </row>
    <row r="434">
      <c r="A434" s="2">
        <f>IFERROR(__xludf.DUMMYFUNCTION("""COMPUTED_VALUE"""),44453.72916666667)</f>
        <v>44453.72917</v>
      </c>
      <c r="B434" s="1">
        <f>IFERROR(__xludf.DUMMYFUNCTION("""COMPUTED_VALUE"""),94.7)</f>
        <v>94.7</v>
      </c>
      <c r="C434" s="1">
        <f>IFERROR(__xludf.DUMMYFUNCTION("""COMPUTED_VALUE"""),95.0)</f>
        <v>95</v>
      </c>
      <c r="D434" s="1">
        <f>IFERROR(__xludf.DUMMYFUNCTION("""COMPUTED_VALUE"""),92.88)</f>
        <v>92.88</v>
      </c>
      <c r="E434" s="1">
        <f>IFERROR(__xludf.DUMMYFUNCTION("""COMPUTED_VALUE"""),95.0)</f>
        <v>95</v>
      </c>
      <c r="F434" s="1">
        <f>IFERROR(__xludf.DUMMYFUNCTION("""COMPUTED_VALUE"""),385239.0)</f>
        <v>385239</v>
      </c>
    </row>
    <row r="435">
      <c r="A435" s="2">
        <f>IFERROR(__xludf.DUMMYFUNCTION("""COMPUTED_VALUE"""),44454.72916666667)</f>
        <v>44454.72917</v>
      </c>
      <c r="B435" s="1">
        <f>IFERROR(__xludf.DUMMYFUNCTION("""COMPUTED_VALUE"""),94.5)</f>
        <v>94.5</v>
      </c>
      <c r="C435" s="1">
        <f>IFERROR(__xludf.DUMMYFUNCTION("""COMPUTED_VALUE"""),94.7)</f>
        <v>94.7</v>
      </c>
      <c r="D435" s="1">
        <f>IFERROR(__xludf.DUMMYFUNCTION("""COMPUTED_VALUE"""),93.1)</f>
        <v>93.1</v>
      </c>
      <c r="E435" s="1">
        <f>IFERROR(__xludf.DUMMYFUNCTION("""COMPUTED_VALUE"""),94.24)</f>
        <v>94.24</v>
      </c>
      <c r="F435" s="1">
        <f>IFERROR(__xludf.DUMMYFUNCTION("""COMPUTED_VALUE"""),467962.0)</f>
        <v>467962</v>
      </c>
    </row>
    <row r="436">
      <c r="A436" s="2">
        <f>IFERROR(__xludf.DUMMYFUNCTION("""COMPUTED_VALUE"""),44455.72916666667)</f>
        <v>44455.72917</v>
      </c>
      <c r="B436" s="1">
        <f>IFERROR(__xludf.DUMMYFUNCTION("""COMPUTED_VALUE"""),93.96)</f>
        <v>93.96</v>
      </c>
      <c r="C436" s="1">
        <f>IFERROR(__xludf.DUMMYFUNCTION("""COMPUTED_VALUE"""),94.06)</f>
        <v>94.06</v>
      </c>
      <c r="D436" s="1">
        <f>IFERROR(__xludf.DUMMYFUNCTION("""COMPUTED_VALUE"""),91.02)</f>
        <v>91.02</v>
      </c>
      <c r="E436" s="1">
        <f>IFERROR(__xludf.DUMMYFUNCTION("""COMPUTED_VALUE"""),94.0)</f>
        <v>94</v>
      </c>
      <c r="F436" s="1">
        <f>IFERROR(__xludf.DUMMYFUNCTION("""COMPUTED_VALUE"""),845491.0)</f>
        <v>845491</v>
      </c>
    </row>
    <row r="437">
      <c r="A437" s="2">
        <f>IFERROR(__xludf.DUMMYFUNCTION("""COMPUTED_VALUE"""),44456.72916666667)</f>
        <v>44456.72917</v>
      </c>
      <c r="B437" s="1">
        <f>IFERROR(__xludf.DUMMYFUNCTION("""COMPUTED_VALUE"""),94.88)</f>
        <v>94.88</v>
      </c>
      <c r="C437" s="1">
        <f>IFERROR(__xludf.DUMMYFUNCTION("""COMPUTED_VALUE"""),96.06)</f>
        <v>96.06</v>
      </c>
      <c r="D437" s="1">
        <f>IFERROR(__xludf.DUMMYFUNCTION("""COMPUTED_VALUE"""),94.6)</f>
        <v>94.6</v>
      </c>
      <c r="E437" s="1">
        <f>IFERROR(__xludf.DUMMYFUNCTION("""COMPUTED_VALUE"""),95.58)</f>
        <v>95.58</v>
      </c>
      <c r="F437" s="1">
        <f>IFERROR(__xludf.DUMMYFUNCTION("""COMPUTED_VALUE"""),4025157.0)</f>
        <v>4025157</v>
      </c>
    </row>
    <row r="438">
      <c r="A438" s="2">
        <f>IFERROR(__xludf.DUMMYFUNCTION("""COMPUTED_VALUE"""),44459.72916666667)</f>
        <v>44459.72917</v>
      </c>
      <c r="B438" s="1">
        <f>IFERROR(__xludf.DUMMYFUNCTION("""COMPUTED_VALUE"""),94.22)</f>
        <v>94.22</v>
      </c>
      <c r="C438" s="1">
        <f>IFERROR(__xludf.DUMMYFUNCTION("""COMPUTED_VALUE"""),94.32)</f>
        <v>94.32</v>
      </c>
      <c r="D438" s="1">
        <f>IFERROR(__xludf.DUMMYFUNCTION("""COMPUTED_VALUE"""),90.68)</f>
        <v>90.68</v>
      </c>
      <c r="E438" s="1">
        <f>IFERROR(__xludf.DUMMYFUNCTION("""COMPUTED_VALUE"""),90.72)</f>
        <v>90.72</v>
      </c>
      <c r="F438" s="1">
        <f>IFERROR(__xludf.DUMMYFUNCTION("""COMPUTED_VALUE"""),793576.0)</f>
        <v>793576</v>
      </c>
    </row>
    <row r="439">
      <c r="A439" s="2">
        <f>IFERROR(__xludf.DUMMYFUNCTION("""COMPUTED_VALUE"""),44460.72916666667)</f>
        <v>44460.72917</v>
      </c>
      <c r="B439" s="1">
        <f>IFERROR(__xludf.DUMMYFUNCTION("""COMPUTED_VALUE"""),91.0)</f>
        <v>91</v>
      </c>
      <c r="C439" s="1">
        <f>IFERROR(__xludf.DUMMYFUNCTION("""COMPUTED_VALUE"""),91.92)</f>
        <v>91.92</v>
      </c>
      <c r="D439" s="1">
        <f>IFERROR(__xludf.DUMMYFUNCTION("""COMPUTED_VALUE"""),87.8)</f>
        <v>87.8</v>
      </c>
      <c r="E439" s="1">
        <f>IFERROR(__xludf.DUMMYFUNCTION("""COMPUTED_VALUE"""),87.98)</f>
        <v>87.98</v>
      </c>
      <c r="F439" s="1">
        <f>IFERROR(__xludf.DUMMYFUNCTION("""COMPUTED_VALUE"""),746196.0)</f>
        <v>746196</v>
      </c>
    </row>
    <row r="440">
      <c r="A440" s="2">
        <f>IFERROR(__xludf.DUMMYFUNCTION("""COMPUTED_VALUE"""),44461.72916666667)</f>
        <v>44461.72917</v>
      </c>
      <c r="B440" s="1">
        <f>IFERROR(__xludf.DUMMYFUNCTION("""COMPUTED_VALUE"""),88.24)</f>
        <v>88.24</v>
      </c>
      <c r="C440" s="1">
        <f>IFERROR(__xludf.DUMMYFUNCTION("""COMPUTED_VALUE"""),89.06)</f>
        <v>89.06</v>
      </c>
      <c r="D440" s="1">
        <f>IFERROR(__xludf.DUMMYFUNCTION("""COMPUTED_VALUE"""),85.22)</f>
        <v>85.22</v>
      </c>
      <c r="E440" s="1">
        <f>IFERROR(__xludf.DUMMYFUNCTION("""COMPUTED_VALUE"""),86.02)</f>
        <v>86.02</v>
      </c>
      <c r="F440" s="1">
        <f>IFERROR(__xludf.DUMMYFUNCTION("""COMPUTED_VALUE"""),837545.0)</f>
        <v>837545</v>
      </c>
    </row>
    <row r="441">
      <c r="A441" s="2">
        <f>IFERROR(__xludf.DUMMYFUNCTION("""COMPUTED_VALUE"""),44462.72916666667)</f>
        <v>44462.72917</v>
      </c>
      <c r="B441" s="1">
        <f>IFERROR(__xludf.DUMMYFUNCTION("""COMPUTED_VALUE"""),86.62)</f>
        <v>86.62</v>
      </c>
      <c r="C441" s="1">
        <f>IFERROR(__xludf.DUMMYFUNCTION("""COMPUTED_VALUE"""),89.0)</f>
        <v>89</v>
      </c>
      <c r="D441" s="1">
        <f>IFERROR(__xludf.DUMMYFUNCTION("""COMPUTED_VALUE"""),86.42)</f>
        <v>86.42</v>
      </c>
      <c r="E441" s="1">
        <f>IFERROR(__xludf.DUMMYFUNCTION("""COMPUTED_VALUE"""),87.8)</f>
        <v>87.8</v>
      </c>
      <c r="F441" s="1">
        <f>IFERROR(__xludf.DUMMYFUNCTION("""COMPUTED_VALUE"""),637108.0)</f>
        <v>637108</v>
      </c>
    </row>
    <row r="442">
      <c r="A442" s="2">
        <f>IFERROR(__xludf.DUMMYFUNCTION("""COMPUTED_VALUE"""),44463.72916666667)</f>
        <v>44463.72917</v>
      </c>
      <c r="B442" s="1">
        <f>IFERROR(__xludf.DUMMYFUNCTION("""COMPUTED_VALUE"""),87.3)</f>
        <v>87.3</v>
      </c>
      <c r="C442" s="1">
        <f>IFERROR(__xludf.DUMMYFUNCTION("""COMPUTED_VALUE"""),87.32)</f>
        <v>87.32</v>
      </c>
      <c r="D442" s="1">
        <f>IFERROR(__xludf.DUMMYFUNCTION("""COMPUTED_VALUE"""),84.94)</f>
        <v>84.94</v>
      </c>
      <c r="E442" s="1">
        <f>IFERROR(__xludf.DUMMYFUNCTION("""COMPUTED_VALUE"""),85.0)</f>
        <v>85</v>
      </c>
      <c r="F442" s="1">
        <f>IFERROR(__xludf.DUMMYFUNCTION("""COMPUTED_VALUE"""),573990.0)</f>
        <v>573990</v>
      </c>
    </row>
    <row r="443">
      <c r="A443" s="2">
        <f>IFERROR(__xludf.DUMMYFUNCTION("""COMPUTED_VALUE"""),44466.72916666667)</f>
        <v>44466.72917</v>
      </c>
      <c r="B443" s="1">
        <f>IFERROR(__xludf.DUMMYFUNCTION("""COMPUTED_VALUE"""),84.06)</f>
        <v>84.06</v>
      </c>
      <c r="C443" s="1">
        <f>IFERROR(__xludf.DUMMYFUNCTION("""COMPUTED_VALUE"""),84.94)</f>
        <v>84.94</v>
      </c>
      <c r="D443" s="1">
        <f>IFERROR(__xludf.DUMMYFUNCTION("""COMPUTED_VALUE"""),82.28)</f>
        <v>82.28</v>
      </c>
      <c r="E443" s="1">
        <f>IFERROR(__xludf.DUMMYFUNCTION("""COMPUTED_VALUE"""),82.6)</f>
        <v>82.6</v>
      </c>
      <c r="F443" s="1">
        <f>IFERROR(__xludf.DUMMYFUNCTION("""COMPUTED_VALUE"""),716290.0)</f>
        <v>716290</v>
      </c>
    </row>
    <row r="444">
      <c r="A444" s="2">
        <f>IFERROR(__xludf.DUMMYFUNCTION("""COMPUTED_VALUE"""),44467.72916666667)</f>
        <v>44467.72917</v>
      </c>
      <c r="B444" s="1">
        <f>IFERROR(__xludf.DUMMYFUNCTION("""COMPUTED_VALUE"""),82.26)</f>
        <v>82.26</v>
      </c>
      <c r="C444" s="1">
        <f>IFERROR(__xludf.DUMMYFUNCTION("""COMPUTED_VALUE"""),82.42)</f>
        <v>82.42</v>
      </c>
      <c r="D444" s="1">
        <f>IFERROR(__xludf.DUMMYFUNCTION("""COMPUTED_VALUE"""),80.1)</f>
        <v>80.1</v>
      </c>
      <c r="E444" s="1">
        <f>IFERROR(__xludf.DUMMYFUNCTION("""COMPUTED_VALUE"""),80.82)</f>
        <v>80.82</v>
      </c>
      <c r="F444" s="1">
        <f>IFERROR(__xludf.DUMMYFUNCTION("""COMPUTED_VALUE"""),754985.0)</f>
        <v>754985</v>
      </c>
    </row>
    <row r="445">
      <c r="A445" s="2">
        <f>IFERROR(__xludf.DUMMYFUNCTION("""COMPUTED_VALUE"""),44468.72916666667)</f>
        <v>44468.72917</v>
      </c>
      <c r="B445" s="1">
        <f>IFERROR(__xludf.DUMMYFUNCTION("""COMPUTED_VALUE"""),81.22)</f>
        <v>81.22</v>
      </c>
      <c r="C445" s="1">
        <f>IFERROR(__xludf.DUMMYFUNCTION("""COMPUTED_VALUE"""),81.66)</f>
        <v>81.66</v>
      </c>
      <c r="D445" s="1">
        <f>IFERROR(__xludf.DUMMYFUNCTION("""COMPUTED_VALUE"""),79.9)</f>
        <v>79.9</v>
      </c>
      <c r="E445" s="1">
        <f>IFERROR(__xludf.DUMMYFUNCTION("""COMPUTED_VALUE"""),80.16)</f>
        <v>80.16</v>
      </c>
      <c r="F445" s="1">
        <f>IFERROR(__xludf.DUMMYFUNCTION("""COMPUTED_VALUE"""),666462.0)</f>
        <v>666462</v>
      </c>
    </row>
    <row r="446">
      <c r="A446" s="2">
        <f>IFERROR(__xludf.DUMMYFUNCTION("""COMPUTED_VALUE"""),44469.72916666667)</f>
        <v>44469.72917</v>
      </c>
      <c r="B446" s="1">
        <f>IFERROR(__xludf.DUMMYFUNCTION("""COMPUTED_VALUE"""),79.72)</f>
        <v>79.72</v>
      </c>
      <c r="C446" s="1">
        <f>IFERROR(__xludf.DUMMYFUNCTION("""COMPUTED_VALUE"""),80.2)</f>
        <v>80.2</v>
      </c>
      <c r="D446" s="1">
        <f>IFERROR(__xludf.DUMMYFUNCTION("""COMPUTED_VALUE"""),78.56)</f>
        <v>78.56</v>
      </c>
      <c r="E446" s="1">
        <f>IFERROR(__xludf.DUMMYFUNCTION("""COMPUTED_VALUE"""),79.32)</f>
        <v>79.32</v>
      </c>
      <c r="F446" s="1">
        <f>IFERROR(__xludf.DUMMYFUNCTION("""COMPUTED_VALUE"""),1403358.0)</f>
        <v>1403358</v>
      </c>
    </row>
    <row r="447">
      <c r="A447" s="2">
        <f>IFERROR(__xludf.DUMMYFUNCTION("""COMPUTED_VALUE"""),44470.72916666667)</f>
        <v>44470.72917</v>
      </c>
      <c r="B447" s="1">
        <f>IFERROR(__xludf.DUMMYFUNCTION("""COMPUTED_VALUE"""),78.54)</f>
        <v>78.54</v>
      </c>
      <c r="C447" s="1">
        <f>IFERROR(__xludf.DUMMYFUNCTION("""COMPUTED_VALUE"""),78.76)</f>
        <v>78.76</v>
      </c>
      <c r="D447" s="1">
        <f>IFERROR(__xludf.DUMMYFUNCTION("""COMPUTED_VALUE"""),77.06)</f>
        <v>77.06</v>
      </c>
      <c r="E447" s="1">
        <f>IFERROR(__xludf.DUMMYFUNCTION("""COMPUTED_VALUE"""),77.24)</f>
        <v>77.24</v>
      </c>
      <c r="F447" s="1">
        <f>IFERROR(__xludf.DUMMYFUNCTION("""COMPUTED_VALUE"""),831162.0)</f>
        <v>831162</v>
      </c>
    </row>
    <row r="448">
      <c r="A448" s="2">
        <f>IFERROR(__xludf.DUMMYFUNCTION("""COMPUTED_VALUE"""),44473.72916666667)</f>
        <v>44473.72917</v>
      </c>
      <c r="B448" s="1">
        <f>IFERROR(__xludf.DUMMYFUNCTION("""COMPUTED_VALUE"""),76.88)</f>
        <v>76.88</v>
      </c>
      <c r="C448" s="1">
        <f>IFERROR(__xludf.DUMMYFUNCTION("""COMPUTED_VALUE"""),77.6)</f>
        <v>77.6</v>
      </c>
      <c r="D448" s="1">
        <f>IFERROR(__xludf.DUMMYFUNCTION("""COMPUTED_VALUE"""),76.14)</f>
        <v>76.14</v>
      </c>
      <c r="E448" s="1">
        <f>IFERROR(__xludf.DUMMYFUNCTION("""COMPUTED_VALUE"""),77.18)</f>
        <v>77.18</v>
      </c>
      <c r="F448" s="1">
        <f>IFERROR(__xludf.DUMMYFUNCTION("""COMPUTED_VALUE"""),754891.0)</f>
        <v>754891</v>
      </c>
    </row>
    <row r="449">
      <c r="A449" s="2">
        <f>IFERROR(__xludf.DUMMYFUNCTION("""COMPUTED_VALUE"""),44474.72916666667)</f>
        <v>44474.72917</v>
      </c>
      <c r="B449" s="1">
        <f>IFERROR(__xludf.DUMMYFUNCTION("""COMPUTED_VALUE"""),77.3)</f>
        <v>77.3</v>
      </c>
      <c r="C449" s="1">
        <f>IFERROR(__xludf.DUMMYFUNCTION("""COMPUTED_VALUE"""),79.34)</f>
        <v>79.34</v>
      </c>
      <c r="D449" s="1">
        <f>IFERROR(__xludf.DUMMYFUNCTION("""COMPUTED_VALUE"""),77.28)</f>
        <v>77.28</v>
      </c>
      <c r="E449" s="1">
        <f>IFERROR(__xludf.DUMMYFUNCTION("""COMPUTED_VALUE"""),78.42)</f>
        <v>78.42</v>
      </c>
      <c r="F449" s="1">
        <f>IFERROR(__xludf.DUMMYFUNCTION("""COMPUTED_VALUE"""),626773.0)</f>
        <v>626773</v>
      </c>
    </row>
    <row r="450">
      <c r="A450" s="2">
        <f>IFERROR(__xludf.DUMMYFUNCTION("""COMPUTED_VALUE"""),44475.72916666667)</f>
        <v>44475.72917</v>
      </c>
      <c r="B450" s="1">
        <f>IFERROR(__xludf.DUMMYFUNCTION("""COMPUTED_VALUE"""),77.66)</f>
        <v>77.66</v>
      </c>
      <c r="C450" s="1">
        <f>IFERROR(__xludf.DUMMYFUNCTION("""COMPUTED_VALUE"""),77.74)</f>
        <v>77.74</v>
      </c>
      <c r="D450" s="1">
        <f>IFERROR(__xludf.DUMMYFUNCTION("""COMPUTED_VALUE"""),76.42)</f>
        <v>76.42</v>
      </c>
      <c r="E450" s="1">
        <f>IFERROR(__xludf.DUMMYFUNCTION("""COMPUTED_VALUE"""),76.92)</f>
        <v>76.92</v>
      </c>
      <c r="F450" s="1">
        <f>IFERROR(__xludf.DUMMYFUNCTION("""COMPUTED_VALUE"""),741157.0)</f>
        <v>741157</v>
      </c>
    </row>
    <row r="451">
      <c r="A451" s="2">
        <f>IFERROR(__xludf.DUMMYFUNCTION("""COMPUTED_VALUE"""),44476.72916666667)</f>
        <v>44476.72917</v>
      </c>
      <c r="B451" s="1">
        <f>IFERROR(__xludf.DUMMYFUNCTION("""COMPUTED_VALUE"""),77.48)</f>
        <v>77.48</v>
      </c>
      <c r="C451" s="1">
        <f>IFERROR(__xludf.DUMMYFUNCTION("""COMPUTED_VALUE"""),78.04)</f>
        <v>78.04</v>
      </c>
      <c r="D451" s="1">
        <f>IFERROR(__xludf.DUMMYFUNCTION("""COMPUTED_VALUE"""),75.7)</f>
        <v>75.7</v>
      </c>
      <c r="E451" s="1">
        <f>IFERROR(__xludf.DUMMYFUNCTION("""COMPUTED_VALUE"""),77.66)</f>
        <v>77.66</v>
      </c>
      <c r="F451" s="1">
        <f>IFERROR(__xludf.DUMMYFUNCTION("""COMPUTED_VALUE"""),810670.0)</f>
        <v>810670</v>
      </c>
    </row>
    <row r="452">
      <c r="A452" s="2">
        <f>IFERROR(__xludf.DUMMYFUNCTION("""COMPUTED_VALUE"""),44477.72916666667)</f>
        <v>44477.72917</v>
      </c>
      <c r="B452" s="1">
        <f>IFERROR(__xludf.DUMMYFUNCTION("""COMPUTED_VALUE"""),77.78)</f>
        <v>77.78</v>
      </c>
      <c r="C452" s="1">
        <f>IFERROR(__xludf.DUMMYFUNCTION("""COMPUTED_VALUE"""),78.02)</f>
        <v>78.02</v>
      </c>
      <c r="D452" s="1">
        <f>IFERROR(__xludf.DUMMYFUNCTION("""COMPUTED_VALUE"""),76.82)</f>
        <v>76.82</v>
      </c>
      <c r="E452" s="1">
        <f>IFERROR(__xludf.DUMMYFUNCTION("""COMPUTED_VALUE"""),77.28)</f>
        <v>77.28</v>
      </c>
      <c r="F452" s="1">
        <f>IFERROR(__xludf.DUMMYFUNCTION("""COMPUTED_VALUE"""),535903.0)</f>
        <v>535903</v>
      </c>
    </row>
    <row r="453">
      <c r="A453" s="2">
        <f>IFERROR(__xludf.DUMMYFUNCTION("""COMPUTED_VALUE"""),44480.72916666667)</f>
        <v>44480.72917</v>
      </c>
      <c r="B453" s="1">
        <f>IFERROR(__xludf.DUMMYFUNCTION("""COMPUTED_VALUE"""),76.0)</f>
        <v>76</v>
      </c>
      <c r="C453" s="1">
        <f>IFERROR(__xludf.DUMMYFUNCTION("""COMPUTED_VALUE"""),76.32)</f>
        <v>76.32</v>
      </c>
      <c r="D453" s="1">
        <f>IFERROR(__xludf.DUMMYFUNCTION("""COMPUTED_VALUE"""),74.22)</f>
        <v>74.22</v>
      </c>
      <c r="E453" s="1">
        <f>IFERROR(__xludf.DUMMYFUNCTION("""COMPUTED_VALUE"""),75.28)</f>
        <v>75.28</v>
      </c>
      <c r="F453" s="1">
        <f>IFERROR(__xludf.DUMMYFUNCTION("""COMPUTED_VALUE"""),734661.0)</f>
        <v>734661</v>
      </c>
    </row>
    <row r="454">
      <c r="A454" s="2">
        <f>IFERROR(__xludf.DUMMYFUNCTION("""COMPUTED_VALUE"""),44481.72916666667)</f>
        <v>44481.72917</v>
      </c>
      <c r="B454" s="1">
        <f>IFERROR(__xludf.DUMMYFUNCTION("""COMPUTED_VALUE"""),74.76)</f>
        <v>74.76</v>
      </c>
      <c r="C454" s="1">
        <f>IFERROR(__xludf.DUMMYFUNCTION("""COMPUTED_VALUE"""),76.2)</f>
        <v>76.2</v>
      </c>
      <c r="D454" s="1">
        <f>IFERROR(__xludf.DUMMYFUNCTION("""COMPUTED_VALUE"""),73.82)</f>
        <v>73.82</v>
      </c>
      <c r="E454" s="1">
        <f>IFERROR(__xludf.DUMMYFUNCTION("""COMPUTED_VALUE"""),73.98)</f>
        <v>73.98</v>
      </c>
      <c r="F454" s="1">
        <f>IFERROR(__xludf.DUMMYFUNCTION("""COMPUTED_VALUE"""),938497.0)</f>
        <v>938497</v>
      </c>
    </row>
    <row r="455">
      <c r="A455" s="2">
        <f>IFERROR(__xludf.DUMMYFUNCTION("""COMPUTED_VALUE"""),44482.72916666667)</f>
        <v>44482.72917</v>
      </c>
      <c r="B455" s="1">
        <f>IFERROR(__xludf.DUMMYFUNCTION("""COMPUTED_VALUE"""),73.88)</f>
        <v>73.88</v>
      </c>
      <c r="C455" s="1">
        <f>IFERROR(__xludf.DUMMYFUNCTION("""COMPUTED_VALUE"""),76.68)</f>
        <v>76.68</v>
      </c>
      <c r="D455" s="1">
        <f>IFERROR(__xludf.DUMMYFUNCTION("""COMPUTED_VALUE"""),73.6)</f>
        <v>73.6</v>
      </c>
      <c r="E455" s="1">
        <f>IFERROR(__xludf.DUMMYFUNCTION("""COMPUTED_VALUE"""),76.56)</f>
        <v>76.56</v>
      </c>
      <c r="F455" s="1">
        <f>IFERROR(__xludf.DUMMYFUNCTION("""COMPUTED_VALUE"""),769366.0)</f>
        <v>769366</v>
      </c>
    </row>
    <row r="456">
      <c r="A456" s="2">
        <f>IFERROR(__xludf.DUMMYFUNCTION("""COMPUTED_VALUE"""),44483.72916666667)</f>
        <v>44483.72917</v>
      </c>
      <c r="B456" s="1">
        <f>IFERROR(__xludf.DUMMYFUNCTION("""COMPUTED_VALUE"""),75.1)</f>
        <v>75.1</v>
      </c>
      <c r="C456" s="1">
        <f>IFERROR(__xludf.DUMMYFUNCTION("""COMPUTED_VALUE"""),78.24)</f>
        <v>78.24</v>
      </c>
      <c r="D456" s="1">
        <f>IFERROR(__xludf.DUMMYFUNCTION("""COMPUTED_VALUE"""),74.9)</f>
        <v>74.9</v>
      </c>
      <c r="E456" s="1">
        <f>IFERROR(__xludf.DUMMYFUNCTION("""COMPUTED_VALUE"""),78.02)</f>
        <v>78.02</v>
      </c>
      <c r="F456" s="1">
        <f>IFERROR(__xludf.DUMMYFUNCTION("""COMPUTED_VALUE"""),904099.0)</f>
        <v>904099</v>
      </c>
    </row>
    <row r="457">
      <c r="A457" s="2">
        <f>IFERROR(__xludf.DUMMYFUNCTION("""COMPUTED_VALUE"""),44484.72916666667)</f>
        <v>44484.72917</v>
      </c>
      <c r="B457" s="1">
        <f>IFERROR(__xludf.DUMMYFUNCTION("""COMPUTED_VALUE"""),78.6)</f>
        <v>78.6</v>
      </c>
      <c r="C457" s="1">
        <f>IFERROR(__xludf.DUMMYFUNCTION("""COMPUTED_VALUE"""),79.54)</f>
        <v>79.54</v>
      </c>
      <c r="D457" s="1">
        <f>IFERROR(__xludf.DUMMYFUNCTION("""COMPUTED_VALUE"""),77.86)</f>
        <v>77.86</v>
      </c>
      <c r="E457" s="1">
        <f>IFERROR(__xludf.DUMMYFUNCTION("""COMPUTED_VALUE"""),79.36)</f>
        <v>79.36</v>
      </c>
      <c r="F457" s="1">
        <f>IFERROR(__xludf.DUMMYFUNCTION("""COMPUTED_VALUE"""),527734.0)</f>
        <v>527734</v>
      </c>
    </row>
    <row r="458">
      <c r="A458" s="2">
        <f>IFERROR(__xludf.DUMMYFUNCTION("""COMPUTED_VALUE"""),44487.72916666667)</f>
        <v>44487.72917</v>
      </c>
      <c r="B458" s="1">
        <f>IFERROR(__xludf.DUMMYFUNCTION("""COMPUTED_VALUE"""),79.14)</f>
        <v>79.14</v>
      </c>
      <c r="C458" s="1">
        <f>IFERROR(__xludf.DUMMYFUNCTION("""COMPUTED_VALUE"""),79.78)</f>
        <v>79.78</v>
      </c>
      <c r="D458" s="1">
        <f>IFERROR(__xludf.DUMMYFUNCTION("""COMPUTED_VALUE"""),78.26)</f>
        <v>78.26</v>
      </c>
      <c r="E458" s="1">
        <f>IFERROR(__xludf.DUMMYFUNCTION("""COMPUTED_VALUE"""),79.54)</f>
        <v>79.54</v>
      </c>
      <c r="F458" s="1">
        <f>IFERROR(__xludf.DUMMYFUNCTION("""COMPUTED_VALUE"""),351769.0)</f>
        <v>351769</v>
      </c>
    </row>
    <row r="459">
      <c r="A459" s="2">
        <f>IFERROR(__xludf.DUMMYFUNCTION("""COMPUTED_VALUE"""),44488.72916666667)</f>
        <v>44488.72917</v>
      </c>
      <c r="B459" s="1">
        <f>IFERROR(__xludf.DUMMYFUNCTION("""COMPUTED_VALUE"""),80.04)</f>
        <v>80.04</v>
      </c>
      <c r="C459" s="1">
        <f>IFERROR(__xludf.DUMMYFUNCTION("""COMPUTED_VALUE"""),80.74)</f>
        <v>80.74</v>
      </c>
      <c r="D459" s="1">
        <f>IFERROR(__xludf.DUMMYFUNCTION("""COMPUTED_VALUE"""),79.06)</f>
        <v>79.06</v>
      </c>
      <c r="E459" s="1">
        <f>IFERROR(__xludf.DUMMYFUNCTION("""COMPUTED_VALUE"""),79.72)</f>
        <v>79.72</v>
      </c>
      <c r="F459" s="1">
        <f>IFERROR(__xludf.DUMMYFUNCTION("""COMPUTED_VALUE"""),534572.0)</f>
        <v>534572</v>
      </c>
    </row>
    <row r="460">
      <c r="A460" s="2">
        <f>IFERROR(__xludf.DUMMYFUNCTION("""COMPUTED_VALUE"""),44489.72916666667)</f>
        <v>44489.72917</v>
      </c>
      <c r="B460" s="1">
        <f>IFERROR(__xludf.DUMMYFUNCTION("""COMPUTED_VALUE"""),79.68)</f>
        <v>79.68</v>
      </c>
      <c r="C460" s="1">
        <f>IFERROR(__xludf.DUMMYFUNCTION("""COMPUTED_VALUE"""),81.14)</f>
        <v>81.14</v>
      </c>
      <c r="D460" s="1">
        <f>IFERROR(__xludf.DUMMYFUNCTION("""COMPUTED_VALUE"""),79.6)</f>
        <v>79.6</v>
      </c>
      <c r="E460" s="1">
        <f>IFERROR(__xludf.DUMMYFUNCTION("""COMPUTED_VALUE"""),80.36)</f>
        <v>80.36</v>
      </c>
      <c r="F460" s="1">
        <f>IFERROR(__xludf.DUMMYFUNCTION("""COMPUTED_VALUE"""),465862.0)</f>
        <v>465862</v>
      </c>
    </row>
    <row r="461">
      <c r="A461" s="2">
        <f>IFERROR(__xludf.DUMMYFUNCTION("""COMPUTED_VALUE"""),44490.72916666667)</f>
        <v>44490.72917</v>
      </c>
      <c r="B461" s="1">
        <f>IFERROR(__xludf.DUMMYFUNCTION("""COMPUTED_VALUE"""),79.58)</f>
        <v>79.58</v>
      </c>
      <c r="C461" s="1">
        <f>IFERROR(__xludf.DUMMYFUNCTION("""COMPUTED_VALUE"""),81.48)</f>
        <v>81.48</v>
      </c>
      <c r="D461" s="1">
        <f>IFERROR(__xludf.DUMMYFUNCTION("""COMPUTED_VALUE"""),79.28)</f>
        <v>79.28</v>
      </c>
      <c r="E461" s="1">
        <f>IFERROR(__xludf.DUMMYFUNCTION("""COMPUTED_VALUE"""),81.34)</f>
        <v>81.34</v>
      </c>
      <c r="F461" s="1">
        <f>IFERROR(__xludf.DUMMYFUNCTION("""COMPUTED_VALUE"""),587107.0)</f>
        <v>587107</v>
      </c>
    </row>
    <row r="462">
      <c r="A462" s="2">
        <f>IFERROR(__xludf.DUMMYFUNCTION("""COMPUTED_VALUE"""),44491.72916666667)</f>
        <v>44491.72917</v>
      </c>
      <c r="B462" s="1">
        <f>IFERROR(__xludf.DUMMYFUNCTION("""COMPUTED_VALUE"""),81.82)</f>
        <v>81.82</v>
      </c>
      <c r="C462" s="1">
        <f>IFERROR(__xludf.DUMMYFUNCTION("""COMPUTED_VALUE"""),82.06)</f>
        <v>82.06</v>
      </c>
      <c r="D462" s="1">
        <f>IFERROR(__xludf.DUMMYFUNCTION("""COMPUTED_VALUE"""),80.14)</f>
        <v>80.14</v>
      </c>
      <c r="E462" s="1">
        <f>IFERROR(__xludf.DUMMYFUNCTION("""COMPUTED_VALUE"""),80.14)</f>
        <v>80.14</v>
      </c>
      <c r="F462" s="1">
        <f>IFERROR(__xludf.DUMMYFUNCTION("""COMPUTED_VALUE"""),552747.0)</f>
        <v>552747</v>
      </c>
    </row>
    <row r="463">
      <c r="A463" s="2">
        <f>IFERROR(__xludf.DUMMYFUNCTION("""COMPUTED_VALUE"""),44494.72916666667)</f>
        <v>44494.72917</v>
      </c>
      <c r="B463" s="1">
        <f>IFERROR(__xludf.DUMMYFUNCTION("""COMPUTED_VALUE"""),80.18)</f>
        <v>80.18</v>
      </c>
      <c r="C463" s="1">
        <f>IFERROR(__xludf.DUMMYFUNCTION("""COMPUTED_VALUE"""),80.66)</f>
        <v>80.66</v>
      </c>
      <c r="D463" s="1">
        <f>IFERROR(__xludf.DUMMYFUNCTION("""COMPUTED_VALUE"""),79.72)</f>
        <v>79.72</v>
      </c>
      <c r="E463" s="1">
        <f>IFERROR(__xludf.DUMMYFUNCTION("""COMPUTED_VALUE"""),80.0)</f>
        <v>80</v>
      </c>
      <c r="F463" s="1">
        <f>IFERROR(__xludf.DUMMYFUNCTION("""COMPUTED_VALUE"""),532089.0)</f>
        <v>532089</v>
      </c>
    </row>
    <row r="464">
      <c r="A464" s="2">
        <f>IFERROR(__xludf.DUMMYFUNCTION("""COMPUTED_VALUE"""),44495.72916666667)</f>
        <v>44495.72917</v>
      </c>
      <c r="B464" s="1">
        <f>IFERROR(__xludf.DUMMYFUNCTION("""COMPUTED_VALUE"""),80.46)</f>
        <v>80.46</v>
      </c>
      <c r="C464" s="1">
        <f>IFERROR(__xludf.DUMMYFUNCTION("""COMPUTED_VALUE"""),81.5)</f>
        <v>81.5</v>
      </c>
      <c r="D464" s="1">
        <f>IFERROR(__xludf.DUMMYFUNCTION("""COMPUTED_VALUE"""),80.06)</f>
        <v>80.06</v>
      </c>
      <c r="E464" s="1">
        <f>IFERROR(__xludf.DUMMYFUNCTION("""COMPUTED_VALUE"""),81.04)</f>
        <v>81.04</v>
      </c>
      <c r="F464" s="1">
        <f>IFERROR(__xludf.DUMMYFUNCTION("""COMPUTED_VALUE"""),504629.0)</f>
        <v>504629</v>
      </c>
    </row>
    <row r="465">
      <c r="A465" s="2">
        <f>IFERROR(__xludf.DUMMYFUNCTION("""COMPUTED_VALUE"""),44496.72916666667)</f>
        <v>44496.72917</v>
      </c>
      <c r="B465" s="1">
        <f>IFERROR(__xludf.DUMMYFUNCTION("""COMPUTED_VALUE"""),80.94)</f>
        <v>80.94</v>
      </c>
      <c r="C465" s="1">
        <f>IFERROR(__xludf.DUMMYFUNCTION("""COMPUTED_VALUE"""),81.24)</f>
        <v>81.24</v>
      </c>
      <c r="D465" s="1">
        <f>IFERROR(__xludf.DUMMYFUNCTION("""COMPUTED_VALUE"""),80.12)</f>
        <v>80.12</v>
      </c>
      <c r="E465" s="1">
        <f>IFERROR(__xludf.DUMMYFUNCTION("""COMPUTED_VALUE"""),80.38)</f>
        <v>80.38</v>
      </c>
      <c r="F465" s="1">
        <f>IFERROR(__xludf.DUMMYFUNCTION("""COMPUTED_VALUE"""),394426.0)</f>
        <v>394426</v>
      </c>
    </row>
    <row r="466">
      <c r="A466" s="2">
        <f>IFERROR(__xludf.DUMMYFUNCTION("""COMPUTED_VALUE"""),44497.72916666667)</f>
        <v>44497.72917</v>
      </c>
      <c r="B466" s="1">
        <f>IFERROR(__xludf.DUMMYFUNCTION("""COMPUTED_VALUE"""),80.52)</f>
        <v>80.52</v>
      </c>
      <c r="C466" s="1">
        <f>IFERROR(__xludf.DUMMYFUNCTION("""COMPUTED_VALUE"""),81.32)</f>
        <v>81.32</v>
      </c>
      <c r="D466" s="1">
        <f>IFERROR(__xludf.DUMMYFUNCTION("""COMPUTED_VALUE"""),80.04)</f>
        <v>80.04</v>
      </c>
      <c r="E466" s="1">
        <f>IFERROR(__xludf.DUMMYFUNCTION("""COMPUTED_VALUE"""),80.74)</f>
        <v>80.74</v>
      </c>
      <c r="F466" s="1">
        <f>IFERROR(__xludf.DUMMYFUNCTION("""COMPUTED_VALUE"""),547781.0)</f>
        <v>547781</v>
      </c>
    </row>
    <row r="467">
      <c r="A467" s="2">
        <f>IFERROR(__xludf.DUMMYFUNCTION("""COMPUTED_VALUE"""),44498.72916666667)</f>
        <v>44498.72917</v>
      </c>
      <c r="B467" s="1">
        <f>IFERROR(__xludf.DUMMYFUNCTION("""COMPUTED_VALUE"""),80.26)</f>
        <v>80.26</v>
      </c>
      <c r="C467" s="1">
        <f>IFERROR(__xludf.DUMMYFUNCTION("""COMPUTED_VALUE"""),81.98)</f>
        <v>81.98</v>
      </c>
      <c r="D467" s="1">
        <f>IFERROR(__xludf.DUMMYFUNCTION("""COMPUTED_VALUE"""),79.94)</f>
        <v>79.94</v>
      </c>
      <c r="E467" s="1">
        <f>IFERROR(__xludf.DUMMYFUNCTION("""COMPUTED_VALUE"""),81.58)</f>
        <v>81.58</v>
      </c>
      <c r="F467" s="1">
        <f>IFERROR(__xludf.DUMMYFUNCTION("""COMPUTED_VALUE"""),757187.0)</f>
        <v>757187</v>
      </c>
    </row>
    <row r="468">
      <c r="A468" s="2">
        <f>IFERROR(__xludf.DUMMYFUNCTION("""COMPUTED_VALUE"""),44501.72916666667)</f>
        <v>44501.72917</v>
      </c>
      <c r="B468" s="1">
        <f>IFERROR(__xludf.DUMMYFUNCTION("""COMPUTED_VALUE"""),81.68)</f>
        <v>81.68</v>
      </c>
      <c r="C468" s="1">
        <f>IFERROR(__xludf.DUMMYFUNCTION("""COMPUTED_VALUE"""),82.6)</f>
        <v>82.6</v>
      </c>
      <c r="D468" s="1">
        <f>IFERROR(__xludf.DUMMYFUNCTION("""COMPUTED_VALUE"""),81.14)</f>
        <v>81.14</v>
      </c>
      <c r="E468" s="1">
        <f>IFERROR(__xludf.DUMMYFUNCTION("""COMPUTED_VALUE"""),82.22)</f>
        <v>82.22</v>
      </c>
      <c r="F468" s="1">
        <f>IFERROR(__xludf.DUMMYFUNCTION("""COMPUTED_VALUE"""),457931.0)</f>
        <v>457931</v>
      </c>
    </row>
    <row r="469">
      <c r="A469" s="2">
        <f>IFERROR(__xludf.DUMMYFUNCTION("""COMPUTED_VALUE"""),44502.72916666667)</f>
        <v>44502.72917</v>
      </c>
      <c r="B469" s="1">
        <f>IFERROR(__xludf.DUMMYFUNCTION("""COMPUTED_VALUE"""),82.14)</f>
        <v>82.14</v>
      </c>
      <c r="C469" s="1">
        <f>IFERROR(__xludf.DUMMYFUNCTION("""COMPUTED_VALUE"""),84.12)</f>
        <v>84.12</v>
      </c>
      <c r="D469" s="1">
        <f>IFERROR(__xludf.DUMMYFUNCTION("""COMPUTED_VALUE"""),82.12)</f>
        <v>82.12</v>
      </c>
      <c r="E469" s="1">
        <f>IFERROR(__xludf.DUMMYFUNCTION("""COMPUTED_VALUE"""),83.22)</f>
        <v>83.22</v>
      </c>
      <c r="F469" s="1">
        <f>IFERROR(__xludf.DUMMYFUNCTION("""COMPUTED_VALUE"""),746602.0)</f>
        <v>746602</v>
      </c>
    </row>
    <row r="470">
      <c r="A470" s="2">
        <f>IFERROR(__xludf.DUMMYFUNCTION("""COMPUTED_VALUE"""),44503.72916666667)</f>
        <v>44503.72917</v>
      </c>
      <c r="B470" s="1">
        <f>IFERROR(__xludf.DUMMYFUNCTION("""COMPUTED_VALUE"""),82.14)</f>
        <v>82.14</v>
      </c>
      <c r="C470" s="1">
        <f>IFERROR(__xludf.DUMMYFUNCTION("""COMPUTED_VALUE"""),82.58)</f>
        <v>82.58</v>
      </c>
      <c r="D470" s="1">
        <f>IFERROR(__xludf.DUMMYFUNCTION("""COMPUTED_VALUE"""),75.22)</f>
        <v>75.22</v>
      </c>
      <c r="E470" s="1">
        <f>IFERROR(__xludf.DUMMYFUNCTION("""COMPUTED_VALUE"""),75.34)</f>
        <v>75.34</v>
      </c>
      <c r="F470" s="1">
        <f>IFERROR(__xludf.DUMMYFUNCTION("""COMPUTED_VALUE"""),2546360.0)</f>
        <v>2546360</v>
      </c>
    </row>
    <row r="471">
      <c r="A471" s="2">
        <f>IFERROR(__xludf.DUMMYFUNCTION("""COMPUTED_VALUE"""),44504.72916666667)</f>
        <v>44504.72917</v>
      </c>
      <c r="B471" s="1">
        <f>IFERROR(__xludf.DUMMYFUNCTION("""COMPUTED_VALUE"""),75.52)</f>
        <v>75.52</v>
      </c>
      <c r="C471" s="1">
        <f>IFERROR(__xludf.DUMMYFUNCTION("""COMPUTED_VALUE"""),78.86)</f>
        <v>78.86</v>
      </c>
      <c r="D471" s="1">
        <f>IFERROR(__xludf.DUMMYFUNCTION("""COMPUTED_VALUE"""),75.04)</f>
        <v>75.04</v>
      </c>
      <c r="E471" s="1">
        <f>IFERROR(__xludf.DUMMYFUNCTION("""COMPUTED_VALUE"""),78.74)</f>
        <v>78.74</v>
      </c>
      <c r="F471" s="1">
        <f>IFERROR(__xludf.DUMMYFUNCTION("""COMPUTED_VALUE"""),1124844.0)</f>
        <v>1124844</v>
      </c>
    </row>
    <row r="472">
      <c r="A472" s="2">
        <f>IFERROR(__xludf.DUMMYFUNCTION("""COMPUTED_VALUE"""),44505.72916666667)</f>
        <v>44505.72917</v>
      </c>
      <c r="B472" s="1">
        <f>IFERROR(__xludf.DUMMYFUNCTION("""COMPUTED_VALUE"""),78.94)</f>
        <v>78.94</v>
      </c>
      <c r="C472" s="1">
        <f>IFERROR(__xludf.DUMMYFUNCTION("""COMPUTED_VALUE"""),80.6)</f>
        <v>80.6</v>
      </c>
      <c r="D472" s="1">
        <f>IFERROR(__xludf.DUMMYFUNCTION("""COMPUTED_VALUE"""),75.6)</f>
        <v>75.6</v>
      </c>
      <c r="E472" s="1">
        <f>IFERROR(__xludf.DUMMYFUNCTION("""COMPUTED_VALUE"""),75.96)</f>
        <v>75.96</v>
      </c>
      <c r="F472" s="1">
        <f>IFERROR(__xludf.DUMMYFUNCTION("""COMPUTED_VALUE"""),1321455.0)</f>
        <v>1321455</v>
      </c>
    </row>
    <row r="473">
      <c r="A473" s="2">
        <f>IFERROR(__xludf.DUMMYFUNCTION("""COMPUTED_VALUE"""),44508.72916666667)</f>
        <v>44508.72917</v>
      </c>
      <c r="B473" s="1">
        <f>IFERROR(__xludf.DUMMYFUNCTION("""COMPUTED_VALUE"""),76.0)</f>
        <v>76</v>
      </c>
      <c r="C473" s="1">
        <f>IFERROR(__xludf.DUMMYFUNCTION("""COMPUTED_VALUE"""),76.84)</f>
        <v>76.84</v>
      </c>
      <c r="D473" s="1">
        <f>IFERROR(__xludf.DUMMYFUNCTION("""COMPUTED_VALUE"""),75.36)</f>
        <v>75.36</v>
      </c>
      <c r="E473" s="1">
        <f>IFERROR(__xludf.DUMMYFUNCTION("""COMPUTED_VALUE"""),75.84)</f>
        <v>75.84</v>
      </c>
      <c r="F473" s="1">
        <f>IFERROR(__xludf.DUMMYFUNCTION("""COMPUTED_VALUE"""),621013.0)</f>
        <v>621013</v>
      </c>
    </row>
    <row r="474">
      <c r="A474" s="2">
        <f>IFERROR(__xludf.DUMMYFUNCTION("""COMPUTED_VALUE"""),44509.72916666667)</f>
        <v>44509.72917</v>
      </c>
      <c r="B474" s="1">
        <f>IFERROR(__xludf.DUMMYFUNCTION("""COMPUTED_VALUE"""),76.0)</f>
        <v>76</v>
      </c>
      <c r="C474" s="1">
        <f>IFERROR(__xludf.DUMMYFUNCTION("""COMPUTED_VALUE"""),77.14)</f>
        <v>77.14</v>
      </c>
      <c r="D474" s="1">
        <f>IFERROR(__xludf.DUMMYFUNCTION("""COMPUTED_VALUE"""),75.3)</f>
        <v>75.3</v>
      </c>
      <c r="E474" s="1">
        <f>IFERROR(__xludf.DUMMYFUNCTION("""COMPUTED_VALUE"""),76.44)</f>
        <v>76.44</v>
      </c>
      <c r="F474" s="1">
        <f>IFERROR(__xludf.DUMMYFUNCTION("""COMPUTED_VALUE"""),530416.0)</f>
        <v>530416</v>
      </c>
    </row>
    <row r="475">
      <c r="A475" s="2">
        <f>IFERROR(__xludf.DUMMYFUNCTION("""COMPUTED_VALUE"""),44510.72916666667)</f>
        <v>44510.72917</v>
      </c>
      <c r="B475" s="1">
        <f>IFERROR(__xludf.DUMMYFUNCTION("""COMPUTED_VALUE"""),76.42)</f>
        <v>76.42</v>
      </c>
      <c r="C475" s="1">
        <f>IFERROR(__xludf.DUMMYFUNCTION("""COMPUTED_VALUE"""),76.86)</f>
        <v>76.86</v>
      </c>
      <c r="D475" s="1">
        <f>IFERROR(__xludf.DUMMYFUNCTION("""COMPUTED_VALUE"""),74.36)</f>
        <v>74.36</v>
      </c>
      <c r="E475" s="1">
        <f>IFERROR(__xludf.DUMMYFUNCTION("""COMPUTED_VALUE"""),75.18)</f>
        <v>75.18</v>
      </c>
      <c r="F475" s="1">
        <f>IFERROR(__xludf.DUMMYFUNCTION("""COMPUTED_VALUE"""),647050.0)</f>
        <v>647050</v>
      </c>
    </row>
    <row r="476">
      <c r="A476" s="2">
        <f>IFERROR(__xludf.DUMMYFUNCTION("""COMPUTED_VALUE"""),44511.72916666667)</f>
        <v>44511.72917</v>
      </c>
      <c r="B476" s="1">
        <f>IFERROR(__xludf.DUMMYFUNCTION("""COMPUTED_VALUE"""),74.96)</f>
        <v>74.96</v>
      </c>
      <c r="C476" s="1">
        <f>IFERROR(__xludf.DUMMYFUNCTION("""COMPUTED_VALUE"""),75.96)</f>
        <v>75.96</v>
      </c>
      <c r="D476" s="1">
        <f>IFERROR(__xludf.DUMMYFUNCTION("""COMPUTED_VALUE"""),73.78)</f>
        <v>73.78</v>
      </c>
      <c r="E476" s="1">
        <f>IFERROR(__xludf.DUMMYFUNCTION("""COMPUTED_VALUE"""),75.6)</f>
        <v>75.6</v>
      </c>
      <c r="F476" s="1">
        <f>IFERROR(__xludf.DUMMYFUNCTION("""COMPUTED_VALUE"""),687955.0)</f>
        <v>687955</v>
      </c>
    </row>
    <row r="477">
      <c r="A477" s="2">
        <f>IFERROR(__xludf.DUMMYFUNCTION("""COMPUTED_VALUE"""),44512.72916666667)</f>
        <v>44512.72917</v>
      </c>
      <c r="B477" s="1">
        <f>IFERROR(__xludf.DUMMYFUNCTION("""COMPUTED_VALUE"""),75.6)</f>
        <v>75.6</v>
      </c>
      <c r="C477" s="1">
        <f>IFERROR(__xludf.DUMMYFUNCTION("""COMPUTED_VALUE"""),77.38)</f>
        <v>77.38</v>
      </c>
      <c r="D477" s="1">
        <f>IFERROR(__xludf.DUMMYFUNCTION("""COMPUTED_VALUE"""),75.44)</f>
        <v>75.44</v>
      </c>
      <c r="E477" s="1">
        <f>IFERROR(__xludf.DUMMYFUNCTION("""COMPUTED_VALUE"""),77.38)</f>
        <v>77.38</v>
      </c>
      <c r="F477" s="1">
        <f>IFERROR(__xludf.DUMMYFUNCTION("""COMPUTED_VALUE"""),588603.0)</f>
        <v>588603</v>
      </c>
    </row>
    <row r="478">
      <c r="A478" s="2">
        <f>IFERROR(__xludf.DUMMYFUNCTION("""COMPUTED_VALUE"""),44515.72916666667)</f>
        <v>44515.72917</v>
      </c>
      <c r="B478" s="1">
        <f>IFERROR(__xludf.DUMMYFUNCTION("""COMPUTED_VALUE"""),77.08)</f>
        <v>77.08</v>
      </c>
      <c r="C478" s="1">
        <f>IFERROR(__xludf.DUMMYFUNCTION("""COMPUTED_VALUE"""),81.06)</f>
        <v>81.06</v>
      </c>
      <c r="D478" s="1">
        <f>IFERROR(__xludf.DUMMYFUNCTION("""COMPUTED_VALUE"""),76.82)</f>
        <v>76.82</v>
      </c>
      <c r="E478" s="1">
        <f>IFERROR(__xludf.DUMMYFUNCTION("""COMPUTED_VALUE"""),80.7)</f>
        <v>80.7</v>
      </c>
      <c r="F478" s="1">
        <f>IFERROR(__xludf.DUMMYFUNCTION("""COMPUTED_VALUE"""),853856.0)</f>
        <v>853856</v>
      </c>
    </row>
    <row r="479">
      <c r="A479" s="2">
        <f>IFERROR(__xludf.DUMMYFUNCTION("""COMPUTED_VALUE"""),44516.72916666667)</f>
        <v>44516.72917</v>
      </c>
      <c r="B479" s="1">
        <f>IFERROR(__xludf.DUMMYFUNCTION("""COMPUTED_VALUE"""),81.0)</f>
        <v>81</v>
      </c>
      <c r="C479" s="1">
        <f>IFERROR(__xludf.DUMMYFUNCTION("""COMPUTED_VALUE"""),81.4)</f>
        <v>81.4</v>
      </c>
      <c r="D479" s="1">
        <f>IFERROR(__xludf.DUMMYFUNCTION("""COMPUTED_VALUE"""),80.04)</f>
        <v>80.04</v>
      </c>
      <c r="E479" s="1">
        <f>IFERROR(__xludf.DUMMYFUNCTION("""COMPUTED_VALUE"""),80.58)</f>
        <v>80.58</v>
      </c>
      <c r="F479" s="1">
        <f>IFERROR(__xludf.DUMMYFUNCTION("""COMPUTED_VALUE"""),554013.0)</f>
        <v>554013</v>
      </c>
    </row>
    <row r="480">
      <c r="A480" s="2">
        <f>IFERROR(__xludf.DUMMYFUNCTION("""COMPUTED_VALUE"""),44517.72916666667)</f>
        <v>44517.72917</v>
      </c>
      <c r="B480" s="1">
        <f>IFERROR(__xludf.DUMMYFUNCTION("""COMPUTED_VALUE"""),80.6)</f>
        <v>80.6</v>
      </c>
      <c r="C480" s="1">
        <f>IFERROR(__xludf.DUMMYFUNCTION("""COMPUTED_VALUE"""),82.08)</f>
        <v>82.08</v>
      </c>
      <c r="D480" s="1">
        <f>IFERROR(__xludf.DUMMYFUNCTION("""COMPUTED_VALUE"""),80.12)</f>
        <v>80.12</v>
      </c>
      <c r="E480" s="1">
        <f>IFERROR(__xludf.DUMMYFUNCTION("""COMPUTED_VALUE"""),82.0)</f>
        <v>82</v>
      </c>
      <c r="F480" s="1">
        <f>IFERROR(__xludf.DUMMYFUNCTION("""COMPUTED_VALUE"""),721529.0)</f>
        <v>721529</v>
      </c>
    </row>
    <row r="481">
      <c r="A481" s="2">
        <f>IFERROR(__xludf.DUMMYFUNCTION("""COMPUTED_VALUE"""),44518.72916666667)</f>
        <v>44518.72917</v>
      </c>
      <c r="B481" s="1">
        <f>IFERROR(__xludf.DUMMYFUNCTION("""COMPUTED_VALUE"""),81.86)</f>
        <v>81.86</v>
      </c>
      <c r="C481" s="1">
        <f>IFERROR(__xludf.DUMMYFUNCTION("""COMPUTED_VALUE"""),82.96)</f>
        <v>82.96</v>
      </c>
      <c r="D481" s="1">
        <f>IFERROR(__xludf.DUMMYFUNCTION("""COMPUTED_VALUE"""),80.8)</f>
        <v>80.8</v>
      </c>
      <c r="E481" s="1">
        <f>IFERROR(__xludf.DUMMYFUNCTION("""COMPUTED_VALUE"""),82.24)</f>
        <v>82.24</v>
      </c>
      <c r="F481" s="1">
        <f>IFERROR(__xludf.DUMMYFUNCTION("""COMPUTED_VALUE"""),608758.0)</f>
        <v>608758</v>
      </c>
    </row>
    <row r="482">
      <c r="A482" s="2">
        <f>IFERROR(__xludf.DUMMYFUNCTION("""COMPUTED_VALUE"""),44519.72916666667)</f>
        <v>44519.72917</v>
      </c>
      <c r="B482" s="1">
        <f>IFERROR(__xludf.DUMMYFUNCTION("""COMPUTED_VALUE"""),82.08)</f>
        <v>82.08</v>
      </c>
      <c r="C482" s="1">
        <f>IFERROR(__xludf.DUMMYFUNCTION("""COMPUTED_VALUE"""),87.36)</f>
        <v>87.36</v>
      </c>
      <c r="D482" s="1">
        <f>IFERROR(__xludf.DUMMYFUNCTION("""COMPUTED_VALUE"""),81.54)</f>
        <v>81.54</v>
      </c>
      <c r="E482" s="1">
        <f>IFERROR(__xludf.DUMMYFUNCTION("""COMPUTED_VALUE"""),85.58)</f>
        <v>85.58</v>
      </c>
      <c r="F482" s="1">
        <f>IFERROR(__xludf.DUMMYFUNCTION("""COMPUTED_VALUE"""),1618140.0)</f>
        <v>1618140</v>
      </c>
    </row>
    <row r="483">
      <c r="A483" s="2">
        <f>IFERROR(__xludf.DUMMYFUNCTION("""COMPUTED_VALUE"""),44522.72916666667)</f>
        <v>44522.72917</v>
      </c>
      <c r="B483" s="1">
        <f>IFERROR(__xludf.DUMMYFUNCTION("""COMPUTED_VALUE"""),86.06)</f>
        <v>86.06</v>
      </c>
      <c r="C483" s="1">
        <f>IFERROR(__xludf.DUMMYFUNCTION("""COMPUTED_VALUE"""),86.62)</f>
        <v>86.62</v>
      </c>
      <c r="D483" s="1">
        <f>IFERROR(__xludf.DUMMYFUNCTION("""COMPUTED_VALUE"""),81.92)</f>
        <v>81.92</v>
      </c>
      <c r="E483" s="1">
        <f>IFERROR(__xludf.DUMMYFUNCTION("""COMPUTED_VALUE"""),81.92)</f>
        <v>81.92</v>
      </c>
      <c r="F483" s="1">
        <f>IFERROR(__xludf.DUMMYFUNCTION("""COMPUTED_VALUE"""),1026153.0)</f>
        <v>1026153</v>
      </c>
    </row>
    <row r="484">
      <c r="A484" s="2">
        <f>IFERROR(__xludf.DUMMYFUNCTION("""COMPUTED_VALUE"""),44523.72916666667)</f>
        <v>44523.72917</v>
      </c>
      <c r="B484" s="1">
        <f>IFERROR(__xludf.DUMMYFUNCTION("""COMPUTED_VALUE"""),80.82)</f>
        <v>80.82</v>
      </c>
      <c r="C484" s="1">
        <f>IFERROR(__xludf.DUMMYFUNCTION("""COMPUTED_VALUE"""),81.0)</f>
        <v>81</v>
      </c>
      <c r="D484" s="1">
        <f>IFERROR(__xludf.DUMMYFUNCTION("""COMPUTED_VALUE"""),78.22)</f>
        <v>78.22</v>
      </c>
      <c r="E484" s="1">
        <f>IFERROR(__xludf.DUMMYFUNCTION("""COMPUTED_VALUE"""),78.88)</f>
        <v>78.88</v>
      </c>
      <c r="F484" s="1">
        <f>IFERROR(__xludf.DUMMYFUNCTION("""COMPUTED_VALUE"""),897275.0)</f>
        <v>897275</v>
      </c>
    </row>
    <row r="485">
      <c r="A485" s="2">
        <f>IFERROR(__xludf.DUMMYFUNCTION("""COMPUTED_VALUE"""),44524.72916666667)</f>
        <v>44524.72917</v>
      </c>
      <c r="B485" s="1">
        <f>IFERROR(__xludf.DUMMYFUNCTION("""COMPUTED_VALUE"""),78.92)</f>
        <v>78.92</v>
      </c>
      <c r="C485" s="1">
        <f>IFERROR(__xludf.DUMMYFUNCTION("""COMPUTED_VALUE"""),80.06)</f>
        <v>80.06</v>
      </c>
      <c r="D485" s="1">
        <f>IFERROR(__xludf.DUMMYFUNCTION("""COMPUTED_VALUE"""),77.2)</f>
        <v>77.2</v>
      </c>
      <c r="E485" s="1">
        <f>IFERROR(__xludf.DUMMYFUNCTION("""COMPUTED_VALUE"""),80.04)</f>
        <v>80.04</v>
      </c>
      <c r="F485" s="1">
        <f>IFERROR(__xludf.DUMMYFUNCTION("""COMPUTED_VALUE"""),879662.0)</f>
        <v>879662</v>
      </c>
    </row>
    <row r="486">
      <c r="A486" s="2">
        <f>IFERROR(__xludf.DUMMYFUNCTION("""COMPUTED_VALUE"""),44525.72916666667)</f>
        <v>44525.72917</v>
      </c>
      <c r="B486" s="1">
        <f>IFERROR(__xludf.DUMMYFUNCTION("""COMPUTED_VALUE"""),80.6)</f>
        <v>80.6</v>
      </c>
      <c r="C486" s="1">
        <f>IFERROR(__xludf.DUMMYFUNCTION("""COMPUTED_VALUE"""),81.12)</f>
        <v>81.12</v>
      </c>
      <c r="D486" s="1">
        <f>IFERROR(__xludf.DUMMYFUNCTION("""COMPUTED_VALUE"""),77.82)</f>
        <v>77.82</v>
      </c>
      <c r="E486" s="1">
        <f>IFERROR(__xludf.DUMMYFUNCTION("""COMPUTED_VALUE"""),78.28)</f>
        <v>78.28</v>
      </c>
      <c r="F486" s="1">
        <f>IFERROR(__xludf.DUMMYFUNCTION("""COMPUTED_VALUE"""),668838.0)</f>
        <v>668838</v>
      </c>
    </row>
    <row r="487">
      <c r="A487" s="2">
        <f>IFERROR(__xludf.DUMMYFUNCTION("""COMPUTED_VALUE"""),44526.72916666667)</f>
        <v>44526.72917</v>
      </c>
      <c r="B487" s="1">
        <f>IFERROR(__xludf.DUMMYFUNCTION("""COMPUTED_VALUE"""),77.46)</f>
        <v>77.46</v>
      </c>
      <c r="C487" s="1">
        <f>IFERROR(__xludf.DUMMYFUNCTION("""COMPUTED_VALUE"""),82.9)</f>
        <v>82.9</v>
      </c>
      <c r="D487" s="1">
        <f>IFERROR(__xludf.DUMMYFUNCTION("""COMPUTED_VALUE"""),77.46)</f>
        <v>77.46</v>
      </c>
      <c r="E487" s="1">
        <f>IFERROR(__xludf.DUMMYFUNCTION("""COMPUTED_VALUE"""),82.6)</f>
        <v>82.6</v>
      </c>
      <c r="F487" s="1">
        <f>IFERROR(__xludf.DUMMYFUNCTION("""COMPUTED_VALUE"""),1402013.0)</f>
        <v>1402013</v>
      </c>
    </row>
    <row r="488">
      <c r="A488" s="2">
        <f>IFERROR(__xludf.DUMMYFUNCTION("""COMPUTED_VALUE"""),44529.72916666667)</f>
        <v>44529.72917</v>
      </c>
      <c r="B488" s="1">
        <f>IFERROR(__xludf.DUMMYFUNCTION("""COMPUTED_VALUE"""),82.1)</f>
        <v>82.1</v>
      </c>
      <c r="C488" s="1">
        <f>IFERROR(__xludf.DUMMYFUNCTION("""COMPUTED_VALUE"""),82.36)</f>
        <v>82.36</v>
      </c>
      <c r="D488" s="1">
        <f>IFERROR(__xludf.DUMMYFUNCTION("""COMPUTED_VALUE"""),80.52)</f>
        <v>80.52</v>
      </c>
      <c r="E488" s="1">
        <f>IFERROR(__xludf.DUMMYFUNCTION("""COMPUTED_VALUE"""),81.5)</f>
        <v>81.5</v>
      </c>
      <c r="F488" s="1">
        <f>IFERROR(__xludf.DUMMYFUNCTION("""COMPUTED_VALUE"""),786870.0)</f>
        <v>786870</v>
      </c>
    </row>
    <row r="489">
      <c r="A489" s="2">
        <f>IFERROR(__xludf.DUMMYFUNCTION("""COMPUTED_VALUE"""),44530.72916666667)</f>
        <v>44530.72917</v>
      </c>
      <c r="B489" s="1">
        <f>IFERROR(__xludf.DUMMYFUNCTION("""COMPUTED_VALUE"""),81.0)</f>
        <v>81</v>
      </c>
      <c r="C489" s="1">
        <f>IFERROR(__xludf.DUMMYFUNCTION("""COMPUTED_VALUE"""),82.76)</f>
        <v>82.76</v>
      </c>
      <c r="D489" s="1">
        <f>IFERROR(__xludf.DUMMYFUNCTION("""COMPUTED_VALUE"""),80.06)</f>
        <v>80.06</v>
      </c>
      <c r="E489" s="1">
        <f>IFERROR(__xludf.DUMMYFUNCTION("""COMPUTED_VALUE"""),80.26)</f>
        <v>80.26</v>
      </c>
      <c r="F489" s="1">
        <f>IFERROR(__xludf.DUMMYFUNCTION("""COMPUTED_VALUE"""),1495917.0)</f>
        <v>1495917</v>
      </c>
    </row>
    <row r="490">
      <c r="A490" s="2">
        <f>IFERROR(__xludf.DUMMYFUNCTION("""COMPUTED_VALUE"""),44531.72916666667)</f>
        <v>44531.72917</v>
      </c>
      <c r="B490" s="1">
        <f>IFERROR(__xludf.DUMMYFUNCTION("""COMPUTED_VALUE"""),80.12)</f>
        <v>80.12</v>
      </c>
      <c r="C490" s="1">
        <f>IFERROR(__xludf.DUMMYFUNCTION("""COMPUTED_VALUE"""),81.12)</f>
        <v>81.12</v>
      </c>
      <c r="D490" s="1">
        <f>IFERROR(__xludf.DUMMYFUNCTION("""COMPUTED_VALUE"""),79.06)</f>
        <v>79.06</v>
      </c>
      <c r="E490" s="1">
        <f>IFERROR(__xludf.DUMMYFUNCTION("""COMPUTED_VALUE"""),79.56)</f>
        <v>79.56</v>
      </c>
      <c r="F490" s="1">
        <f>IFERROR(__xludf.DUMMYFUNCTION("""COMPUTED_VALUE"""),901003.0)</f>
        <v>901003</v>
      </c>
    </row>
    <row r="491">
      <c r="A491" s="2">
        <f>IFERROR(__xludf.DUMMYFUNCTION("""COMPUTED_VALUE"""),44532.72916666667)</f>
        <v>44532.72917</v>
      </c>
      <c r="B491" s="1">
        <f>IFERROR(__xludf.DUMMYFUNCTION("""COMPUTED_VALUE"""),78.86)</f>
        <v>78.86</v>
      </c>
      <c r="C491" s="1">
        <f>IFERROR(__xludf.DUMMYFUNCTION("""COMPUTED_VALUE"""),79.12)</f>
        <v>79.12</v>
      </c>
      <c r="D491" s="1">
        <f>IFERROR(__xludf.DUMMYFUNCTION("""COMPUTED_VALUE"""),75.54)</f>
        <v>75.54</v>
      </c>
      <c r="E491" s="1">
        <f>IFERROR(__xludf.DUMMYFUNCTION("""COMPUTED_VALUE"""),75.6)</f>
        <v>75.6</v>
      </c>
      <c r="F491" s="1">
        <f>IFERROR(__xludf.DUMMYFUNCTION("""COMPUTED_VALUE"""),1013946.0)</f>
        <v>1013946</v>
      </c>
    </row>
    <row r="492">
      <c r="A492" s="2">
        <f>IFERROR(__xludf.DUMMYFUNCTION("""COMPUTED_VALUE"""),44533.72916666667)</f>
        <v>44533.72917</v>
      </c>
      <c r="B492" s="1">
        <f>IFERROR(__xludf.DUMMYFUNCTION("""COMPUTED_VALUE"""),75.74)</f>
        <v>75.74</v>
      </c>
      <c r="C492" s="1">
        <f>IFERROR(__xludf.DUMMYFUNCTION("""COMPUTED_VALUE"""),76.48)</f>
        <v>76.48</v>
      </c>
      <c r="D492" s="1">
        <f>IFERROR(__xludf.DUMMYFUNCTION("""COMPUTED_VALUE"""),73.6)</f>
        <v>73.6</v>
      </c>
      <c r="E492" s="1">
        <f>IFERROR(__xludf.DUMMYFUNCTION("""COMPUTED_VALUE"""),74.84)</f>
        <v>74.84</v>
      </c>
      <c r="F492" s="1">
        <f>IFERROR(__xludf.DUMMYFUNCTION("""COMPUTED_VALUE"""),940270.0)</f>
        <v>940270</v>
      </c>
    </row>
    <row r="493">
      <c r="A493" s="2">
        <f>IFERROR(__xludf.DUMMYFUNCTION("""COMPUTED_VALUE"""),44536.72916666667)</f>
        <v>44536.72917</v>
      </c>
      <c r="B493" s="1">
        <f>IFERROR(__xludf.DUMMYFUNCTION("""COMPUTED_VALUE"""),74.8)</f>
        <v>74.8</v>
      </c>
      <c r="C493" s="1">
        <f>IFERROR(__xludf.DUMMYFUNCTION("""COMPUTED_VALUE"""),75.98)</f>
        <v>75.98</v>
      </c>
      <c r="D493" s="1">
        <f>IFERROR(__xludf.DUMMYFUNCTION("""COMPUTED_VALUE"""),73.06)</f>
        <v>73.06</v>
      </c>
      <c r="E493" s="1">
        <f>IFERROR(__xludf.DUMMYFUNCTION("""COMPUTED_VALUE"""),73.64)</f>
        <v>73.64</v>
      </c>
      <c r="F493" s="1">
        <f>IFERROR(__xludf.DUMMYFUNCTION("""COMPUTED_VALUE"""),892895.0)</f>
        <v>892895</v>
      </c>
    </row>
    <row r="494">
      <c r="A494" s="2">
        <f>IFERROR(__xludf.DUMMYFUNCTION("""COMPUTED_VALUE"""),44537.72916666667)</f>
        <v>44537.72917</v>
      </c>
      <c r="B494" s="1">
        <f>IFERROR(__xludf.DUMMYFUNCTION("""COMPUTED_VALUE"""),74.5)</f>
        <v>74.5</v>
      </c>
      <c r="C494" s="1">
        <f>IFERROR(__xludf.DUMMYFUNCTION("""COMPUTED_VALUE"""),78.08)</f>
        <v>78.08</v>
      </c>
      <c r="D494" s="1">
        <f>IFERROR(__xludf.DUMMYFUNCTION("""COMPUTED_VALUE"""),74.48)</f>
        <v>74.48</v>
      </c>
      <c r="E494" s="1">
        <f>IFERROR(__xludf.DUMMYFUNCTION("""COMPUTED_VALUE"""),78.08)</f>
        <v>78.08</v>
      </c>
      <c r="F494" s="1">
        <f>IFERROR(__xludf.DUMMYFUNCTION("""COMPUTED_VALUE"""),1091476.0)</f>
        <v>1091476</v>
      </c>
    </row>
    <row r="495">
      <c r="A495" s="2">
        <f>IFERROR(__xludf.DUMMYFUNCTION("""COMPUTED_VALUE"""),44538.72916666667)</f>
        <v>44538.72917</v>
      </c>
      <c r="B495" s="1">
        <f>IFERROR(__xludf.DUMMYFUNCTION("""COMPUTED_VALUE"""),78.38)</f>
        <v>78.38</v>
      </c>
      <c r="C495" s="1">
        <f>IFERROR(__xludf.DUMMYFUNCTION("""COMPUTED_VALUE"""),79.18)</f>
        <v>79.18</v>
      </c>
      <c r="D495" s="1">
        <f>IFERROR(__xludf.DUMMYFUNCTION("""COMPUTED_VALUE"""),77.28)</f>
        <v>77.28</v>
      </c>
      <c r="E495" s="1">
        <f>IFERROR(__xludf.DUMMYFUNCTION("""COMPUTED_VALUE"""),77.68)</f>
        <v>77.68</v>
      </c>
      <c r="F495" s="1">
        <f>IFERROR(__xludf.DUMMYFUNCTION("""COMPUTED_VALUE"""),641658.0)</f>
        <v>641658</v>
      </c>
    </row>
    <row r="496">
      <c r="A496" s="2">
        <f>IFERROR(__xludf.DUMMYFUNCTION("""COMPUTED_VALUE"""),44539.72916666667)</f>
        <v>44539.72917</v>
      </c>
      <c r="B496" s="1">
        <f>IFERROR(__xludf.DUMMYFUNCTION("""COMPUTED_VALUE"""),78.0)</f>
        <v>78</v>
      </c>
      <c r="C496" s="1">
        <f>IFERROR(__xludf.DUMMYFUNCTION("""COMPUTED_VALUE"""),78.22)</f>
        <v>78.22</v>
      </c>
      <c r="D496" s="1">
        <f>IFERROR(__xludf.DUMMYFUNCTION("""COMPUTED_VALUE"""),76.92)</f>
        <v>76.92</v>
      </c>
      <c r="E496" s="1">
        <f>IFERROR(__xludf.DUMMYFUNCTION("""COMPUTED_VALUE"""),77.7)</f>
        <v>77.7</v>
      </c>
      <c r="F496" s="1">
        <f>IFERROR(__xludf.DUMMYFUNCTION("""COMPUTED_VALUE"""),501902.0)</f>
        <v>501902</v>
      </c>
    </row>
    <row r="497">
      <c r="A497" s="2">
        <f>IFERROR(__xludf.DUMMYFUNCTION("""COMPUTED_VALUE"""),44540.72916666667)</f>
        <v>44540.72917</v>
      </c>
      <c r="B497" s="1">
        <f>IFERROR(__xludf.DUMMYFUNCTION("""COMPUTED_VALUE"""),76.3)</f>
        <v>76.3</v>
      </c>
      <c r="C497" s="1">
        <f>IFERROR(__xludf.DUMMYFUNCTION("""COMPUTED_VALUE"""),76.62)</f>
        <v>76.62</v>
      </c>
      <c r="D497" s="1">
        <f>IFERROR(__xludf.DUMMYFUNCTION("""COMPUTED_VALUE"""),74.12)</f>
        <v>74.12</v>
      </c>
      <c r="E497" s="1">
        <f>IFERROR(__xludf.DUMMYFUNCTION("""COMPUTED_VALUE"""),74.32)</f>
        <v>74.32</v>
      </c>
      <c r="F497" s="1">
        <f>IFERROR(__xludf.DUMMYFUNCTION("""COMPUTED_VALUE"""),816285.0)</f>
        <v>816285</v>
      </c>
    </row>
    <row r="498">
      <c r="A498" s="2">
        <f>IFERROR(__xludf.DUMMYFUNCTION("""COMPUTED_VALUE"""),44543.72916666667)</f>
        <v>44543.72917</v>
      </c>
      <c r="B498" s="1">
        <f>IFERROR(__xludf.DUMMYFUNCTION("""COMPUTED_VALUE"""),74.4)</f>
        <v>74.4</v>
      </c>
      <c r="C498" s="1">
        <f>IFERROR(__xludf.DUMMYFUNCTION("""COMPUTED_VALUE"""),75.12)</f>
        <v>75.12</v>
      </c>
      <c r="D498" s="1">
        <f>IFERROR(__xludf.DUMMYFUNCTION("""COMPUTED_VALUE"""),73.12)</f>
        <v>73.12</v>
      </c>
      <c r="E498" s="1">
        <f>IFERROR(__xludf.DUMMYFUNCTION("""COMPUTED_VALUE"""),73.12)</f>
        <v>73.12</v>
      </c>
      <c r="F498" s="1">
        <f>IFERROR(__xludf.DUMMYFUNCTION("""COMPUTED_VALUE"""),604610.0)</f>
        <v>604610</v>
      </c>
    </row>
    <row r="499">
      <c r="A499" s="2">
        <f>IFERROR(__xludf.DUMMYFUNCTION("""COMPUTED_VALUE"""),44544.72916666667)</f>
        <v>44544.72917</v>
      </c>
      <c r="B499" s="1">
        <f>IFERROR(__xludf.DUMMYFUNCTION("""COMPUTED_VALUE"""),73.0)</f>
        <v>73</v>
      </c>
      <c r="C499" s="1">
        <f>IFERROR(__xludf.DUMMYFUNCTION("""COMPUTED_VALUE"""),74.1)</f>
        <v>74.1</v>
      </c>
      <c r="D499" s="1">
        <f>IFERROR(__xludf.DUMMYFUNCTION("""COMPUTED_VALUE"""),71.08)</f>
        <v>71.08</v>
      </c>
      <c r="E499" s="1">
        <f>IFERROR(__xludf.DUMMYFUNCTION("""COMPUTED_VALUE"""),71.1)</f>
        <v>71.1</v>
      </c>
      <c r="F499" s="1">
        <f>IFERROR(__xludf.DUMMYFUNCTION("""COMPUTED_VALUE"""),832350.0)</f>
        <v>832350</v>
      </c>
    </row>
    <row r="500">
      <c r="A500" s="2">
        <f>IFERROR(__xludf.DUMMYFUNCTION("""COMPUTED_VALUE"""),44545.72916666667)</f>
        <v>44545.72917</v>
      </c>
      <c r="B500" s="1">
        <f>IFERROR(__xludf.DUMMYFUNCTION("""COMPUTED_VALUE"""),71.14)</f>
        <v>71.14</v>
      </c>
      <c r="C500" s="1">
        <f>IFERROR(__xludf.DUMMYFUNCTION("""COMPUTED_VALUE"""),71.48)</f>
        <v>71.48</v>
      </c>
      <c r="D500" s="1">
        <f>IFERROR(__xludf.DUMMYFUNCTION("""COMPUTED_VALUE"""),68.56)</f>
        <v>68.56</v>
      </c>
      <c r="E500" s="1">
        <f>IFERROR(__xludf.DUMMYFUNCTION("""COMPUTED_VALUE"""),69.14)</f>
        <v>69.14</v>
      </c>
      <c r="F500" s="1">
        <f>IFERROR(__xludf.DUMMYFUNCTION("""COMPUTED_VALUE"""),888169.0)</f>
        <v>888169</v>
      </c>
    </row>
    <row r="501">
      <c r="A501" s="2">
        <f>IFERROR(__xludf.DUMMYFUNCTION("""COMPUTED_VALUE"""),44546.72916666667)</f>
        <v>44546.72917</v>
      </c>
      <c r="B501" s="1">
        <f>IFERROR(__xludf.DUMMYFUNCTION("""COMPUTED_VALUE"""),68.9)</f>
        <v>68.9</v>
      </c>
      <c r="C501" s="1">
        <f>IFERROR(__xludf.DUMMYFUNCTION("""COMPUTED_VALUE"""),70.82)</f>
        <v>70.82</v>
      </c>
      <c r="D501" s="1">
        <f>IFERROR(__xludf.DUMMYFUNCTION("""COMPUTED_VALUE"""),67.8)</f>
        <v>67.8</v>
      </c>
      <c r="E501" s="1">
        <f>IFERROR(__xludf.DUMMYFUNCTION("""COMPUTED_VALUE"""),69.54)</f>
        <v>69.54</v>
      </c>
      <c r="F501" s="1">
        <f>IFERROR(__xludf.DUMMYFUNCTION("""COMPUTED_VALUE"""),1630822.0)</f>
        <v>1630822</v>
      </c>
    </row>
    <row r="502">
      <c r="A502" s="2">
        <f>IFERROR(__xludf.DUMMYFUNCTION("""COMPUTED_VALUE"""),44547.72916666667)</f>
        <v>44547.72917</v>
      </c>
      <c r="B502" s="1">
        <f>IFERROR(__xludf.DUMMYFUNCTION("""COMPUTED_VALUE"""),68.9)</f>
        <v>68.9</v>
      </c>
      <c r="C502" s="1">
        <f>IFERROR(__xludf.DUMMYFUNCTION("""COMPUTED_VALUE"""),70.08)</f>
        <v>70.08</v>
      </c>
      <c r="D502" s="1">
        <f>IFERROR(__xludf.DUMMYFUNCTION("""COMPUTED_VALUE"""),68.44)</f>
        <v>68.44</v>
      </c>
      <c r="E502" s="1">
        <f>IFERROR(__xludf.DUMMYFUNCTION("""COMPUTED_VALUE"""),69.8)</f>
        <v>69.8</v>
      </c>
      <c r="F502" s="1">
        <f>IFERROR(__xludf.DUMMYFUNCTION("""COMPUTED_VALUE"""),1482117.0)</f>
        <v>1482117</v>
      </c>
    </row>
    <row r="503">
      <c r="A503" s="2">
        <f>IFERROR(__xludf.DUMMYFUNCTION("""COMPUTED_VALUE"""),44550.72916666667)</f>
        <v>44550.72917</v>
      </c>
      <c r="B503" s="1">
        <f>IFERROR(__xludf.DUMMYFUNCTION("""COMPUTED_VALUE"""),68.76)</f>
        <v>68.76</v>
      </c>
      <c r="C503" s="1">
        <f>IFERROR(__xludf.DUMMYFUNCTION("""COMPUTED_VALUE"""),69.86)</f>
        <v>69.86</v>
      </c>
      <c r="D503" s="1">
        <f>IFERROR(__xludf.DUMMYFUNCTION("""COMPUTED_VALUE"""),67.28)</f>
        <v>67.28</v>
      </c>
      <c r="E503" s="1">
        <f>IFERROR(__xludf.DUMMYFUNCTION("""COMPUTED_VALUE"""),68.42)</f>
        <v>68.42</v>
      </c>
      <c r="F503" s="1">
        <f>IFERROR(__xludf.DUMMYFUNCTION("""COMPUTED_VALUE"""),795822.0)</f>
        <v>795822</v>
      </c>
    </row>
    <row r="504">
      <c r="A504" s="2">
        <f>IFERROR(__xludf.DUMMYFUNCTION("""COMPUTED_VALUE"""),44551.72916666667)</f>
        <v>44551.72917</v>
      </c>
      <c r="B504" s="1">
        <f>IFERROR(__xludf.DUMMYFUNCTION("""COMPUTED_VALUE"""),69.42)</f>
        <v>69.42</v>
      </c>
      <c r="C504" s="1">
        <f>IFERROR(__xludf.DUMMYFUNCTION("""COMPUTED_VALUE"""),69.6)</f>
        <v>69.6</v>
      </c>
      <c r="D504" s="1">
        <f>IFERROR(__xludf.DUMMYFUNCTION("""COMPUTED_VALUE"""),68.34)</f>
        <v>68.34</v>
      </c>
      <c r="E504" s="1">
        <f>IFERROR(__xludf.DUMMYFUNCTION("""COMPUTED_VALUE"""),68.9)</f>
        <v>68.9</v>
      </c>
      <c r="F504" s="1">
        <f>IFERROR(__xludf.DUMMYFUNCTION("""COMPUTED_VALUE"""),577801.0)</f>
        <v>577801</v>
      </c>
    </row>
    <row r="505">
      <c r="A505" s="2">
        <f>IFERROR(__xludf.DUMMYFUNCTION("""COMPUTED_VALUE"""),44552.72916666667)</f>
        <v>44552.72917</v>
      </c>
      <c r="B505" s="1">
        <f>IFERROR(__xludf.DUMMYFUNCTION("""COMPUTED_VALUE"""),69.42)</f>
        <v>69.42</v>
      </c>
      <c r="C505" s="1">
        <f>IFERROR(__xludf.DUMMYFUNCTION("""COMPUTED_VALUE"""),70.48)</f>
        <v>70.48</v>
      </c>
      <c r="D505" s="1">
        <f>IFERROR(__xludf.DUMMYFUNCTION("""COMPUTED_VALUE"""),69.12)</f>
        <v>69.12</v>
      </c>
      <c r="E505" s="1">
        <f>IFERROR(__xludf.DUMMYFUNCTION("""COMPUTED_VALUE"""),69.96)</f>
        <v>69.96</v>
      </c>
      <c r="F505" s="1">
        <f>IFERROR(__xludf.DUMMYFUNCTION("""COMPUTED_VALUE"""),521367.0)</f>
        <v>521367</v>
      </c>
    </row>
    <row r="506">
      <c r="A506" s="2">
        <f>IFERROR(__xludf.DUMMYFUNCTION("""COMPUTED_VALUE"""),44553.72916666667)</f>
        <v>44553.72917</v>
      </c>
      <c r="B506" s="1">
        <f>IFERROR(__xludf.DUMMYFUNCTION("""COMPUTED_VALUE"""),70.3)</f>
        <v>70.3</v>
      </c>
      <c r="C506" s="1">
        <f>IFERROR(__xludf.DUMMYFUNCTION("""COMPUTED_VALUE"""),70.7)</f>
        <v>70.7</v>
      </c>
      <c r="D506" s="1">
        <f>IFERROR(__xludf.DUMMYFUNCTION("""COMPUTED_VALUE"""),69.52)</f>
        <v>69.52</v>
      </c>
      <c r="E506" s="1">
        <f>IFERROR(__xludf.DUMMYFUNCTION("""COMPUTED_VALUE"""),70.52)</f>
        <v>70.52</v>
      </c>
      <c r="F506" s="1">
        <f>IFERROR(__xludf.DUMMYFUNCTION("""COMPUTED_VALUE"""),411277.0)</f>
        <v>411277</v>
      </c>
    </row>
    <row r="507">
      <c r="A507" s="2">
        <f>IFERROR(__xludf.DUMMYFUNCTION("""COMPUTED_VALUE"""),44557.72916666667)</f>
        <v>44557.72917</v>
      </c>
      <c r="B507" s="1">
        <f>IFERROR(__xludf.DUMMYFUNCTION("""COMPUTED_VALUE"""),70.36)</f>
        <v>70.36</v>
      </c>
      <c r="C507" s="1">
        <f>IFERROR(__xludf.DUMMYFUNCTION("""COMPUTED_VALUE"""),70.72)</f>
        <v>70.72</v>
      </c>
      <c r="D507" s="1">
        <f>IFERROR(__xludf.DUMMYFUNCTION("""COMPUTED_VALUE"""),69.9)</f>
        <v>69.9</v>
      </c>
      <c r="E507" s="1">
        <f>IFERROR(__xludf.DUMMYFUNCTION("""COMPUTED_VALUE"""),70.46)</f>
        <v>70.46</v>
      </c>
      <c r="F507" s="1">
        <f>IFERROR(__xludf.DUMMYFUNCTION("""COMPUTED_VALUE"""),389135.0)</f>
        <v>389135</v>
      </c>
    </row>
    <row r="508">
      <c r="A508" s="2">
        <f>IFERROR(__xludf.DUMMYFUNCTION("""COMPUTED_VALUE"""),44558.72916666667)</f>
        <v>44558.72917</v>
      </c>
      <c r="B508" s="1">
        <f>IFERROR(__xludf.DUMMYFUNCTION("""COMPUTED_VALUE"""),70.24)</f>
        <v>70.24</v>
      </c>
      <c r="C508" s="1">
        <f>IFERROR(__xludf.DUMMYFUNCTION("""COMPUTED_VALUE"""),71.5)</f>
        <v>71.5</v>
      </c>
      <c r="D508" s="1">
        <f>IFERROR(__xludf.DUMMYFUNCTION("""COMPUTED_VALUE"""),70.16)</f>
        <v>70.16</v>
      </c>
      <c r="E508" s="1">
        <f>IFERROR(__xludf.DUMMYFUNCTION("""COMPUTED_VALUE"""),70.8)</f>
        <v>70.8</v>
      </c>
      <c r="F508" s="1">
        <f>IFERROR(__xludf.DUMMYFUNCTION("""COMPUTED_VALUE"""),325925.0)</f>
        <v>325925</v>
      </c>
    </row>
    <row r="509">
      <c r="A509" s="2">
        <f>IFERROR(__xludf.DUMMYFUNCTION("""COMPUTED_VALUE"""),44559.72916666667)</f>
        <v>44559.72917</v>
      </c>
      <c r="B509" s="1">
        <f>IFERROR(__xludf.DUMMYFUNCTION("""COMPUTED_VALUE"""),71.02)</f>
        <v>71.02</v>
      </c>
      <c r="C509" s="1">
        <f>IFERROR(__xludf.DUMMYFUNCTION("""COMPUTED_VALUE"""),72.22)</f>
        <v>72.22</v>
      </c>
      <c r="D509" s="1">
        <f>IFERROR(__xludf.DUMMYFUNCTION("""COMPUTED_VALUE"""),70.2)</f>
        <v>70.2</v>
      </c>
      <c r="E509" s="1">
        <f>IFERROR(__xludf.DUMMYFUNCTION("""COMPUTED_VALUE"""),70.7)</f>
        <v>70.7</v>
      </c>
      <c r="F509" s="1">
        <f>IFERROR(__xludf.DUMMYFUNCTION("""COMPUTED_VALUE"""),391307.0)</f>
        <v>391307</v>
      </c>
    </row>
    <row r="510">
      <c r="A510" s="2">
        <f>IFERROR(__xludf.DUMMYFUNCTION("""COMPUTED_VALUE"""),44560.586111111115)</f>
        <v>44560.58611</v>
      </c>
      <c r="B510" s="1">
        <f>IFERROR(__xludf.DUMMYFUNCTION("""COMPUTED_VALUE"""),70.64)</f>
        <v>70.64</v>
      </c>
      <c r="C510" s="1">
        <f>IFERROR(__xludf.DUMMYFUNCTION("""COMPUTED_VALUE"""),71.64)</f>
        <v>71.64</v>
      </c>
      <c r="D510" s="1">
        <f>IFERROR(__xludf.DUMMYFUNCTION("""COMPUTED_VALUE"""),70.64)</f>
        <v>70.64</v>
      </c>
      <c r="E510" s="1">
        <f>IFERROR(__xludf.DUMMYFUNCTION("""COMPUTED_VALUE"""),71.14)</f>
        <v>71.14</v>
      </c>
      <c r="F510" s="1">
        <f>IFERROR(__xludf.DUMMYFUNCTION("""COMPUTED_VALUE"""),344868.0)</f>
        <v>344868</v>
      </c>
    </row>
    <row r="511">
      <c r="A511" s="2">
        <f>IFERROR(__xludf.DUMMYFUNCTION("""COMPUTED_VALUE"""),44564.72916666667)</f>
        <v>44564.72917</v>
      </c>
      <c r="B511" s="1">
        <f>IFERROR(__xludf.DUMMYFUNCTION("""COMPUTED_VALUE"""),71.5)</f>
        <v>71.5</v>
      </c>
      <c r="C511" s="1">
        <f>IFERROR(__xludf.DUMMYFUNCTION("""COMPUTED_VALUE"""),73.74)</f>
        <v>73.74</v>
      </c>
      <c r="D511" s="1">
        <f>IFERROR(__xludf.DUMMYFUNCTION("""COMPUTED_VALUE"""),71.32)</f>
        <v>71.32</v>
      </c>
      <c r="E511" s="1">
        <f>IFERROR(__xludf.DUMMYFUNCTION("""COMPUTED_VALUE"""),73.02)</f>
        <v>73.02</v>
      </c>
      <c r="F511" s="1">
        <f>IFERROR(__xludf.DUMMYFUNCTION("""COMPUTED_VALUE"""),610658.0)</f>
        <v>610658</v>
      </c>
    </row>
    <row r="512">
      <c r="A512" s="2">
        <f>IFERROR(__xludf.DUMMYFUNCTION("""COMPUTED_VALUE"""),44565.72916666667)</f>
        <v>44565.72917</v>
      </c>
      <c r="B512" s="1">
        <f>IFERROR(__xludf.DUMMYFUNCTION("""COMPUTED_VALUE"""),72.92)</f>
        <v>72.92</v>
      </c>
      <c r="C512" s="1">
        <f>IFERROR(__xludf.DUMMYFUNCTION("""COMPUTED_VALUE"""),73.28)</f>
        <v>73.28</v>
      </c>
      <c r="D512" s="1">
        <f>IFERROR(__xludf.DUMMYFUNCTION("""COMPUTED_VALUE"""),69.52)</f>
        <v>69.52</v>
      </c>
      <c r="E512" s="1">
        <f>IFERROR(__xludf.DUMMYFUNCTION("""COMPUTED_VALUE"""),69.96)</f>
        <v>69.96</v>
      </c>
      <c r="F512" s="1">
        <f>IFERROR(__xludf.DUMMYFUNCTION("""COMPUTED_VALUE"""),788343.0)</f>
        <v>788343</v>
      </c>
    </row>
    <row r="513">
      <c r="A513" s="2">
        <f>IFERROR(__xludf.DUMMYFUNCTION("""COMPUTED_VALUE"""),44566.72916666667)</f>
        <v>44566.72917</v>
      </c>
      <c r="B513" s="1">
        <f>IFERROR(__xludf.DUMMYFUNCTION("""COMPUTED_VALUE"""),69.96)</f>
        <v>69.96</v>
      </c>
      <c r="C513" s="1">
        <f>IFERROR(__xludf.DUMMYFUNCTION("""COMPUTED_VALUE"""),70.32)</f>
        <v>70.32</v>
      </c>
      <c r="D513" s="1">
        <f>IFERROR(__xludf.DUMMYFUNCTION("""COMPUTED_VALUE"""),69.16)</f>
        <v>69.16</v>
      </c>
      <c r="E513" s="1">
        <f>IFERROR(__xludf.DUMMYFUNCTION("""COMPUTED_VALUE"""),70.14)</f>
        <v>70.14</v>
      </c>
      <c r="F513" s="1">
        <f>IFERROR(__xludf.DUMMYFUNCTION("""COMPUTED_VALUE"""),757397.0)</f>
        <v>757397</v>
      </c>
    </row>
    <row r="514">
      <c r="A514" s="2">
        <f>IFERROR(__xludf.DUMMYFUNCTION("""COMPUTED_VALUE"""),44567.72916666667)</f>
        <v>44567.72917</v>
      </c>
      <c r="B514" s="1">
        <f>IFERROR(__xludf.DUMMYFUNCTION("""COMPUTED_VALUE"""),68.78)</f>
        <v>68.78</v>
      </c>
      <c r="C514" s="1">
        <f>IFERROR(__xludf.DUMMYFUNCTION("""COMPUTED_VALUE"""),69.7)</f>
        <v>69.7</v>
      </c>
      <c r="D514" s="1">
        <f>IFERROR(__xludf.DUMMYFUNCTION("""COMPUTED_VALUE"""),65.72)</f>
        <v>65.72</v>
      </c>
      <c r="E514" s="1">
        <f>IFERROR(__xludf.DUMMYFUNCTION("""COMPUTED_VALUE"""),67.18)</f>
        <v>67.18</v>
      </c>
      <c r="F514" s="1">
        <f>IFERROR(__xludf.DUMMYFUNCTION("""COMPUTED_VALUE"""),1304436.0)</f>
        <v>1304436</v>
      </c>
    </row>
    <row r="515">
      <c r="A515" s="2">
        <f>IFERROR(__xludf.DUMMYFUNCTION("""COMPUTED_VALUE"""),44568.72916666667)</f>
        <v>44568.72917</v>
      </c>
      <c r="B515" s="1">
        <f>IFERROR(__xludf.DUMMYFUNCTION("""COMPUTED_VALUE"""),67.58)</f>
        <v>67.58</v>
      </c>
      <c r="C515" s="1">
        <f>IFERROR(__xludf.DUMMYFUNCTION("""COMPUTED_VALUE"""),68.0)</f>
        <v>68</v>
      </c>
      <c r="D515" s="1">
        <f>IFERROR(__xludf.DUMMYFUNCTION("""COMPUTED_VALUE"""),66.68)</f>
        <v>66.68</v>
      </c>
      <c r="E515" s="1">
        <f>IFERROR(__xludf.DUMMYFUNCTION("""COMPUTED_VALUE"""),66.96)</f>
        <v>66.96</v>
      </c>
      <c r="F515" s="1">
        <f>IFERROR(__xludf.DUMMYFUNCTION("""COMPUTED_VALUE"""),1011102.0)</f>
        <v>1011102</v>
      </c>
    </row>
    <row r="516">
      <c r="A516" s="2">
        <f>IFERROR(__xludf.DUMMYFUNCTION("""COMPUTED_VALUE"""),44571.72916666667)</f>
        <v>44571.72917</v>
      </c>
      <c r="B516" s="1">
        <f>IFERROR(__xludf.DUMMYFUNCTION("""COMPUTED_VALUE"""),67.0)</f>
        <v>67</v>
      </c>
      <c r="C516" s="1">
        <f>IFERROR(__xludf.DUMMYFUNCTION("""COMPUTED_VALUE"""),67.18)</f>
        <v>67.18</v>
      </c>
      <c r="D516" s="1">
        <f>IFERROR(__xludf.DUMMYFUNCTION("""COMPUTED_VALUE"""),64.4)</f>
        <v>64.4</v>
      </c>
      <c r="E516" s="1">
        <f>IFERROR(__xludf.DUMMYFUNCTION("""COMPUTED_VALUE"""),64.5)</f>
        <v>64.5</v>
      </c>
      <c r="F516" s="1">
        <f>IFERROR(__xludf.DUMMYFUNCTION("""COMPUTED_VALUE"""),848378.0)</f>
        <v>848378</v>
      </c>
    </row>
    <row r="517">
      <c r="A517" s="2">
        <f>IFERROR(__xludf.DUMMYFUNCTION("""COMPUTED_VALUE"""),44572.72916666667)</f>
        <v>44572.72917</v>
      </c>
      <c r="B517" s="1">
        <f>IFERROR(__xludf.DUMMYFUNCTION("""COMPUTED_VALUE"""),65.66)</f>
        <v>65.66</v>
      </c>
      <c r="C517" s="1">
        <f>IFERROR(__xludf.DUMMYFUNCTION("""COMPUTED_VALUE"""),66.88)</f>
        <v>66.88</v>
      </c>
      <c r="D517" s="1">
        <f>IFERROR(__xludf.DUMMYFUNCTION("""COMPUTED_VALUE"""),65.32)</f>
        <v>65.32</v>
      </c>
      <c r="E517" s="1">
        <f>IFERROR(__xludf.DUMMYFUNCTION("""COMPUTED_VALUE"""),66.12)</f>
        <v>66.12</v>
      </c>
      <c r="F517" s="1">
        <f>IFERROR(__xludf.DUMMYFUNCTION("""COMPUTED_VALUE"""),747730.0)</f>
        <v>747730</v>
      </c>
    </row>
    <row r="518">
      <c r="A518" s="2">
        <f>IFERROR(__xludf.DUMMYFUNCTION("""COMPUTED_VALUE"""),44573.72916666667)</f>
        <v>44573.72917</v>
      </c>
      <c r="B518" s="1">
        <f>IFERROR(__xludf.DUMMYFUNCTION("""COMPUTED_VALUE"""),66.72)</f>
        <v>66.72</v>
      </c>
      <c r="C518" s="1">
        <f>IFERROR(__xludf.DUMMYFUNCTION("""COMPUTED_VALUE"""),67.34)</f>
        <v>67.34</v>
      </c>
      <c r="D518" s="1">
        <f>IFERROR(__xludf.DUMMYFUNCTION("""COMPUTED_VALUE"""),65.52)</f>
        <v>65.52</v>
      </c>
      <c r="E518" s="1">
        <f>IFERROR(__xludf.DUMMYFUNCTION("""COMPUTED_VALUE"""),65.62)</f>
        <v>65.62</v>
      </c>
      <c r="F518" s="1">
        <f>IFERROR(__xludf.DUMMYFUNCTION("""COMPUTED_VALUE"""),836976.0)</f>
        <v>836976</v>
      </c>
    </row>
    <row r="519">
      <c r="A519" s="2">
        <f>IFERROR(__xludf.DUMMYFUNCTION("""COMPUTED_VALUE"""),44574.72916666667)</f>
        <v>44574.72917</v>
      </c>
      <c r="B519" s="1">
        <f>IFERROR(__xludf.DUMMYFUNCTION("""COMPUTED_VALUE"""),65.52)</f>
        <v>65.52</v>
      </c>
      <c r="C519" s="1">
        <f>IFERROR(__xludf.DUMMYFUNCTION("""COMPUTED_VALUE"""),68.56)</f>
        <v>68.56</v>
      </c>
      <c r="D519" s="1">
        <f>IFERROR(__xludf.DUMMYFUNCTION("""COMPUTED_VALUE"""),64.98)</f>
        <v>64.98</v>
      </c>
      <c r="E519" s="1">
        <f>IFERROR(__xludf.DUMMYFUNCTION("""COMPUTED_VALUE"""),67.24)</f>
        <v>67.24</v>
      </c>
      <c r="F519" s="1">
        <f>IFERROR(__xludf.DUMMYFUNCTION("""COMPUTED_VALUE"""),960997.0)</f>
        <v>960997</v>
      </c>
    </row>
    <row r="520">
      <c r="A520" s="2">
        <f>IFERROR(__xludf.DUMMYFUNCTION("""COMPUTED_VALUE"""),44575.72916666667)</f>
        <v>44575.72917</v>
      </c>
      <c r="B520" s="1">
        <f>IFERROR(__xludf.DUMMYFUNCTION("""COMPUTED_VALUE"""),66.38)</f>
        <v>66.38</v>
      </c>
      <c r="C520" s="1">
        <f>IFERROR(__xludf.DUMMYFUNCTION("""COMPUTED_VALUE"""),66.4)</f>
        <v>66.4</v>
      </c>
      <c r="D520" s="1">
        <f>IFERROR(__xludf.DUMMYFUNCTION("""COMPUTED_VALUE"""),65.24)</f>
        <v>65.24</v>
      </c>
      <c r="E520" s="1">
        <f>IFERROR(__xludf.DUMMYFUNCTION("""COMPUTED_VALUE"""),65.56)</f>
        <v>65.56</v>
      </c>
      <c r="F520" s="1">
        <f>IFERROR(__xludf.DUMMYFUNCTION("""COMPUTED_VALUE"""),818290.0)</f>
        <v>818290</v>
      </c>
    </row>
    <row r="521">
      <c r="A521" s="2">
        <f>IFERROR(__xludf.DUMMYFUNCTION("""COMPUTED_VALUE"""),44578.72916666667)</f>
        <v>44578.72917</v>
      </c>
      <c r="B521" s="1">
        <f>IFERROR(__xludf.DUMMYFUNCTION("""COMPUTED_VALUE"""),65.72)</f>
        <v>65.72</v>
      </c>
      <c r="C521" s="1">
        <f>IFERROR(__xludf.DUMMYFUNCTION("""COMPUTED_VALUE"""),66.7)</f>
        <v>66.7</v>
      </c>
      <c r="D521" s="1">
        <f>IFERROR(__xludf.DUMMYFUNCTION("""COMPUTED_VALUE"""),65.46)</f>
        <v>65.46</v>
      </c>
      <c r="E521" s="1">
        <f>IFERROR(__xludf.DUMMYFUNCTION("""COMPUTED_VALUE"""),66.08)</f>
        <v>66.08</v>
      </c>
      <c r="F521" s="1">
        <f>IFERROR(__xludf.DUMMYFUNCTION("""COMPUTED_VALUE"""),472367.0)</f>
        <v>472367</v>
      </c>
    </row>
    <row r="522">
      <c r="A522" s="2">
        <f>IFERROR(__xludf.DUMMYFUNCTION("""COMPUTED_VALUE"""),44579.72916666667)</f>
        <v>44579.72917</v>
      </c>
      <c r="B522" s="1">
        <f>IFERROR(__xludf.DUMMYFUNCTION("""COMPUTED_VALUE"""),66.5)</f>
        <v>66.5</v>
      </c>
      <c r="C522" s="1">
        <f>IFERROR(__xludf.DUMMYFUNCTION("""COMPUTED_VALUE"""),67.54)</f>
        <v>67.54</v>
      </c>
      <c r="D522" s="1">
        <f>IFERROR(__xludf.DUMMYFUNCTION("""COMPUTED_VALUE"""),65.08)</f>
        <v>65.08</v>
      </c>
      <c r="E522" s="1">
        <f>IFERROR(__xludf.DUMMYFUNCTION("""COMPUTED_VALUE"""),66.22)</f>
        <v>66.22</v>
      </c>
      <c r="F522" s="1">
        <f>IFERROR(__xludf.DUMMYFUNCTION("""COMPUTED_VALUE"""),847990.0)</f>
        <v>847990</v>
      </c>
    </row>
    <row r="523">
      <c r="A523" s="2">
        <f>IFERROR(__xludf.DUMMYFUNCTION("""COMPUTED_VALUE"""),44580.72916666667)</f>
        <v>44580.72917</v>
      </c>
      <c r="B523" s="1">
        <f>IFERROR(__xludf.DUMMYFUNCTION("""COMPUTED_VALUE"""),65.6)</f>
        <v>65.6</v>
      </c>
      <c r="C523" s="1">
        <f>IFERROR(__xludf.DUMMYFUNCTION("""COMPUTED_VALUE"""),69.2)</f>
        <v>69.2</v>
      </c>
      <c r="D523" s="1">
        <f>IFERROR(__xludf.DUMMYFUNCTION("""COMPUTED_VALUE"""),65.6)</f>
        <v>65.6</v>
      </c>
      <c r="E523" s="1">
        <f>IFERROR(__xludf.DUMMYFUNCTION("""COMPUTED_VALUE"""),68.44)</f>
        <v>68.44</v>
      </c>
      <c r="F523" s="1">
        <f>IFERROR(__xludf.DUMMYFUNCTION("""COMPUTED_VALUE"""),848225.0)</f>
        <v>848225</v>
      </c>
    </row>
    <row r="524">
      <c r="A524" s="2">
        <f>IFERROR(__xludf.DUMMYFUNCTION("""COMPUTED_VALUE"""),44581.72916666667)</f>
        <v>44581.72917</v>
      </c>
      <c r="B524" s="1">
        <f>IFERROR(__xludf.DUMMYFUNCTION("""COMPUTED_VALUE"""),69.1)</f>
        <v>69.1</v>
      </c>
      <c r="C524" s="1">
        <f>IFERROR(__xludf.DUMMYFUNCTION("""COMPUTED_VALUE"""),69.14)</f>
        <v>69.14</v>
      </c>
      <c r="D524" s="1">
        <f>IFERROR(__xludf.DUMMYFUNCTION("""COMPUTED_VALUE"""),67.28)</f>
        <v>67.28</v>
      </c>
      <c r="E524" s="1">
        <f>IFERROR(__xludf.DUMMYFUNCTION("""COMPUTED_VALUE"""),68.54)</f>
        <v>68.54</v>
      </c>
      <c r="F524" s="1">
        <f>IFERROR(__xludf.DUMMYFUNCTION("""COMPUTED_VALUE"""),571188.0)</f>
        <v>571188</v>
      </c>
    </row>
    <row r="525">
      <c r="A525" s="2">
        <f>IFERROR(__xludf.DUMMYFUNCTION("""COMPUTED_VALUE"""),44582.72916666667)</f>
        <v>44582.72917</v>
      </c>
      <c r="B525" s="1">
        <f>IFERROR(__xludf.DUMMYFUNCTION("""COMPUTED_VALUE"""),67.08)</f>
        <v>67.08</v>
      </c>
      <c r="C525" s="1">
        <f>IFERROR(__xludf.DUMMYFUNCTION("""COMPUTED_VALUE"""),67.9)</f>
        <v>67.9</v>
      </c>
      <c r="D525" s="1">
        <f>IFERROR(__xludf.DUMMYFUNCTION("""COMPUTED_VALUE"""),65.8)</f>
        <v>65.8</v>
      </c>
      <c r="E525" s="1">
        <f>IFERROR(__xludf.DUMMYFUNCTION("""COMPUTED_VALUE"""),67.16)</f>
        <v>67.16</v>
      </c>
      <c r="F525" s="1">
        <f>IFERROR(__xludf.DUMMYFUNCTION("""COMPUTED_VALUE"""),1188866.0)</f>
        <v>1188866</v>
      </c>
    </row>
    <row r="526">
      <c r="A526" s="2">
        <f>IFERROR(__xludf.DUMMYFUNCTION("""COMPUTED_VALUE"""),44585.72916666667)</f>
        <v>44585.72917</v>
      </c>
      <c r="B526" s="1">
        <f>IFERROR(__xludf.DUMMYFUNCTION("""COMPUTED_VALUE"""),66.6)</f>
        <v>66.6</v>
      </c>
      <c r="C526" s="1">
        <f>IFERROR(__xludf.DUMMYFUNCTION("""COMPUTED_VALUE"""),66.84)</f>
        <v>66.84</v>
      </c>
      <c r="D526" s="1">
        <f>IFERROR(__xludf.DUMMYFUNCTION("""COMPUTED_VALUE"""),63.54)</f>
        <v>63.54</v>
      </c>
      <c r="E526" s="1">
        <f>IFERROR(__xludf.DUMMYFUNCTION("""COMPUTED_VALUE"""),64.58)</f>
        <v>64.58</v>
      </c>
      <c r="F526" s="1">
        <f>IFERROR(__xludf.DUMMYFUNCTION("""COMPUTED_VALUE"""),1396750.0)</f>
        <v>1396750</v>
      </c>
    </row>
    <row r="527">
      <c r="A527" s="2">
        <f>IFERROR(__xludf.DUMMYFUNCTION("""COMPUTED_VALUE"""),44586.72916666667)</f>
        <v>44586.72917</v>
      </c>
      <c r="B527" s="1">
        <f>IFERROR(__xludf.DUMMYFUNCTION("""COMPUTED_VALUE"""),65.42)</f>
        <v>65.42</v>
      </c>
      <c r="C527" s="1">
        <f>IFERROR(__xludf.DUMMYFUNCTION("""COMPUTED_VALUE"""),65.48)</f>
        <v>65.48</v>
      </c>
      <c r="D527" s="1">
        <f>IFERROR(__xludf.DUMMYFUNCTION("""COMPUTED_VALUE"""),63.46)</f>
        <v>63.46</v>
      </c>
      <c r="E527" s="1">
        <f>IFERROR(__xludf.DUMMYFUNCTION("""COMPUTED_VALUE"""),64.14)</f>
        <v>64.14</v>
      </c>
      <c r="F527" s="1">
        <f>IFERROR(__xludf.DUMMYFUNCTION("""COMPUTED_VALUE"""),1052359.0)</f>
        <v>1052359</v>
      </c>
    </row>
    <row r="528">
      <c r="A528" s="2">
        <f>IFERROR(__xludf.DUMMYFUNCTION("""COMPUTED_VALUE"""),44587.72916666667)</f>
        <v>44587.72917</v>
      </c>
      <c r="B528" s="1">
        <f>IFERROR(__xludf.DUMMYFUNCTION("""COMPUTED_VALUE"""),64.34)</f>
        <v>64.34</v>
      </c>
      <c r="C528" s="1">
        <f>IFERROR(__xludf.DUMMYFUNCTION("""COMPUTED_VALUE"""),66.64)</f>
        <v>66.64</v>
      </c>
      <c r="D528" s="1">
        <f>IFERROR(__xludf.DUMMYFUNCTION("""COMPUTED_VALUE"""),64.28)</f>
        <v>64.28</v>
      </c>
      <c r="E528" s="1">
        <f>IFERROR(__xludf.DUMMYFUNCTION("""COMPUTED_VALUE"""),66.5)</f>
        <v>66.5</v>
      </c>
      <c r="F528" s="1">
        <f>IFERROR(__xludf.DUMMYFUNCTION("""COMPUTED_VALUE"""),1075098.0)</f>
        <v>1075098</v>
      </c>
    </row>
    <row r="529">
      <c r="A529" s="2">
        <f>IFERROR(__xludf.DUMMYFUNCTION("""COMPUTED_VALUE"""),44588.72916666667)</f>
        <v>44588.72917</v>
      </c>
      <c r="B529" s="1">
        <f>IFERROR(__xludf.DUMMYFUNCTION("""COMPUTED_VALUE"""),65.24)</f>
        <v>65.24</v>
      </c>
      <c r="C529" s="1">
        <f>IFERROR(__xludf.DUMMYFUNCTION("""COMPUTED_VALUE"""),66.2)</f>
        <v>66.2</v>
      </c>
      <c r="D529" s="1">
        <f>IFERROR(__xludf.DUMMYFUNCTION("""COMPUTED_VALUE"""),64.28)</f>
        <v>64.28</v>
      </c>
      <c r="E529" s="1">
        <f>IFERROR(__xludf.DUMMYFUNCTION("""COMPUTED_VALUE"""),65.24)</f>
        <v>65.24</v>
      </c>
      <c r="F529" s="1">
        <f>IFERROR(__xludf.DUMMYFUNCTION("""COMPUTED_VALUE"""),1081256.0)</f>
        <v>1081256</v>
      </c>
    </row>
    <row r="530">
      <c r="A530" s="2">
        <f>IFERROR(__xludf.DUMMYFUNCTION("""COMPUTED_VALUE"""),44589.72916666667)</f>
        <v>44589.72917</v>
      </c>
      <c r="B530" s="1">
        <f>IFERROR(__xludf.DUMMYFUNCTION("""COMPUTED_VALUE"""),64.62)</f>
        <v>64.62</v>
      </c>
      <c r="C530" s="1">
        <f>IFERROR(__xludf.DUMMYFUNCTION("""COMPUTED_VALUE"""),66.52)</f>
        <v>66.52</v>
      </c>
      <c r="D530" s="1">
        <f>IFERROR(__xludf.DUMMYFUNCTION("""COMPUTED_VALUE"""),64.6)</f>
        <v>64.6</v>
      </c>
      <c r="E530" s="1">
        <f>IFERROR(__xludf.DUMMYFUNCTION("""COMPUTED_VALUE"""),66.52)</f>
        <v>66.52</v>
      </c>
      <c r="F530" s="1">
        <f>IFERROR(__xludf.DUMMYFUNCTION("""COMPUTED_VALUE"""),1029920.0)</f>
        <v>1029920</v>
      </c>
    </row>
    <row r="531">
      <c r="A531" s="2">
        <f>IFERROR(__xludf.DUMMYFUNCTION("""COMPUTED_VALUE"""),44592.72916666667)</f>
        <v>44592.72917</v>
      </c>
      <c r="B531" s="1">
        <f>IFERROR(__xludf.DUMMYFUNCTION("""COMPUTED_VALUE"""),67.84)</f>
        <v>67.84</v>
      </c>
      <c r="C531" s="1">
        <f>IFERROR(__xludf.DUMMYFUNCTION("""COMPUTED_VALUE"""),69.98)</f>
        <v>69.98</v>
      </c>
      <c r="D531" s="1">
        <f>IFERROR(__xludf.DUMMYFUNCTION("""COMPUTED_VALUE"""),67.3)</f>
        <v>67.3</v>
      </c>
      <c r="E531" s="1">
        <f>IFERROR(__xludf.DUMMYFUNCTION("""COMPUTED_VALUE"""),69.98)</f>
        <v>69.98</v>
      </c>
      <c r="F531" s="1">
        <f>IFERROR(__xludf.DUMMYFUNCTION("""COMPUTED_VALUE"""),1053665.0)</f>
        <v>1053665</v>
      </c>
    </row>
    <row r="532">
      <c r="A532" s="2">
        <f>IFERROR(__xludf.DUMMYFUNCTION("""COMPUTED_VALUE"""),44593.72916666667)</f>
        <v>44593.72917</v>
      </c>
      <c r="B532" s="1">
        <f>IFERROR(__xludf.DUMMYFUNCTION("""COMPUTED_VALUE"""),70.24)</f>
        <v>70.24</v>
      </c>
      <c r="C532" s="1">
        <f>IFERROR(__xludf.DUMMYFUNCTION("""COMPUTED_VALUE"""),71.9)</f>
        <v>71.9</v>
      </c>
      <c r="D532" s="1">
        <f>IFERROR(__xludf.DUMMYFUNCTION("""COMPUTED_VALUE"""),70.14)</f>
        <v>70.14</v>
      </c>
      <c r="E532" s="1">
        <f>IFERROR(__xludf.DUMMYFUNCTION("""COMPUTED_VALUE"""),70.84)</f>
        <v>70.84</v>
      </c>
      <c r="F532" s="1">
        <f>IFERROR(__xludf.DUMMYFUNCTION("""COMPUTED_VALUE"""),866994.0)</f>
        <v>866994</v>
      </c>
    </row>
    <row r="533">
      <c r="A533" s="2">
        <f>IFERROR(__xludf.DUMMYFUNCTION("""COMPUTED_VALUE"""),44594.72916666667)</f>
        <v>44594.72917</v>
      </c>
      <c r="B533" s="1">
        <f>IFERROR(__xludf.DUMMYFUNCTION("""COMPUTED_VALUE"""),70.84)</f>
        <v>70.84</v>
      </c>
      <c r="C533" s="1">
        <f>IFERROR(__xludf.DUMMYFUNCTION("""COMPUTED_VALUE"""),71.66)</f>
        <v>71.66</v>
      </c>
      <c r="D533" s="1">
        <f>IFERROR(__xludf.DUMMYFUNCTION("""COMPUTED_VALUE"""),69.94)</f>
        <v>69.94</v>
      </c>
      <c r="E533" s="1">
        <f>IFERROR(__xludf.DUMMYFUNCTION("""COMPUTED_VALUE"""),69.94)</f>
        <v>69.94</v>
      </c>
      <c r="F533" s="1">
        <f>IFERROR(__xludf.DUMMYFUNCTION("""COMPUTED_VALUE"""),805953.0)</f>
        <v>805953</v>
      </c>
    </row>
    <row r="534">
      <c r="A534" s="2">
        <f>IFERROR(__xludf.DUMMYFUNCTION("""COMPUTED_VALUE"""),44595.72916666667)</f>
        <v>44595.72917</v>
      </c>
      <c r="B534" s="1">
        <f>IFERROR(__xludf.DUMMYFUNCTION("""COMPUTED_VALUE"""),69.14)</f>
        <v>69.14</v>
      </c>
      <c r="C534" s="1">
        <f>IFERROR(__xludf.DUMMYFUNCTION("""COMPUTED_VALUE"""),69.88)</f>
        <v>69.88</v>
      </c>
      <c r="D534" s="1">
        <f>IFERROR(__xludf.DUMMYFUNCTION("""COMPUTED_VALUE"""),66.62)</f>
        <v>66.62</v>
      </c>
      <c r="E534" s="1">
        <f>IFERROR(__xludf.DUMMYFUNCTION("""COMPUTED_VALUE"""),66.64)</f>
        <v>66.64</v>
      </c>
      <c r="F534" s="1">
        <f>IFERROR(__xludf.DUMMYFUNCTION("""COMPUTED_VALUE"""),995802.0)</f>
        <v>995802</v>
      </c>
    </row>
    <row r="535">
      <c r="A535" s="2">
        <f>IFERROR(__xludf.DUMMYFUNCTION("""COMPUTED_VALUE"""),44596.72916666667)</f>
        <v>44596.72917</v>
      </c>
      <c r="B535" s="1">
        <f>IFERROR(__xludf.DUMMYFUNCTION("""COMPUTED_VALUE"""),66.66)</f>
        <v>66.66</v>
      </c>
      <c r="C535" s="1">
        <f>IFERROR(__xludf.DUMMYFUNCTION("""COMPUTED_VALUE"""),67.68)</f>
        <v>67.68</v>
      </c>
      <c r="D535" s="1">
        <f>IFERROR(__xludf.DUMMYFUNCTION("""COMPUTED_VALUE"""),64.9)</f>
        <v>64.9</v>
      </c>
      <c r="E535" s="1">
        <f>IFERROR(__xludf.DUMMYFUNCTION("""COMPUTED_VALUE"""),65.98)</f>
        <v>65.98</v>
      </c>
      <c r="F535" s="1">
        <f>IFERROR(__xludf.DUMMYFUNCTION("""COMPUTED_VALUE"""),989921.0)</f>
        <v>989921</v>
      </c>
    </row>
    <row r="536">
      <c r="A536" s="2">
        <f>IFERROR(__xludf.DUMMYFUNCTION("""COMPUTED_VALUE"""),44599.72916666667)</f>
        <v>44599.72917</v>
      </c>
      <c r="B536" s="1">
        <f>IFERROR(__xludf.DUMMYFUNCTION("""COMPUTED_VALUE"""),67.0)</f>
        <v>67</v>
      </c>
      <c r="C536" s="1">
        <f>IFERROR(__xludf.DUMMYFUNCTION("""COMPUTED_VALUE"""),67.4)</f>
        <v>67.4</v>
      </c>
      <c r="D536" s="1">
        <f>IFERROR(__xludf.DUMMYFUNCTION("""COMPUTED_VALUE"""),65.76)</f>
        <v>65.76</v>
      </c>
      <c r="E536" s="1">
        <f>IFERROR(__xludf.DUMMYFUNCTION("""COMPUTED_VALUE"""),66.12)</f>
        <v>66.12</v>
      </c>
      <c r="F536" s="1">
        <f>IFERROR(__xludf.DUMMYFUNCTION("""COMPUTED_VALUE"""),611154.0)</f>
        <v>611154</v>
      </c>
    </row>
    <row r="537">
      <c r="A537" s="2">
        <f>IFERROR(__xludf.DUMMYFUNCTION("""COMPUTED_VALUE"""),44600.72916666667)</f>
        <v>44600.72917</v>
      </c>
      <c r="B537" s="1">
        <f>IFERROR(__xludf.DUMMYFUNCTION("""COMPUTED_VALUE"""),65.88)</f>
        <v>65.88</v>
      </c>
      <c r="C537" s="1">
        <f>IFERROR(__xludf.DUMMYFUNCTION("""COMPUTED_VALUE"""),65.88)</f>
        <v>65.88</v>
      </c>
      <c r="D537" s="1">
        <f>IFERROR(__xludf.DUMMYFUNCTION("""COMPUTED_VALUE"""),62.58)</f>
        <v>62.58</v>
      </c>
      <c r="E537" s="1">
        <f>IFERROR(__xludf.DUMMYFUNCTION("""COMPUTED_VALUE"""),64.24)</f>
        <v>64.24</v>
      </c>
      <c r="F537" s="1">
        <f>IFERROR(__xludf.DUMMYFUNCTION("""COMPUTED_VALUE"""),930377.0)</f>
        <v>930377</v>
      </c>
    </row>
    <row r="538">
      <c r="A538" s="2">
        <f>IFERROR(__xludf.DUMMYFUNCTION("""COMPUTED_VALUE"""),44601.72916666667)</f>
        <v>44601.72917</v>
      </c>
      <c r="B538" s="1">
        <f>IFERROR(__xludf.DUMMYFUNCTION("""COMPUTED_VALUE"""),64.86)</f>
        <v>64.86</v>
      </c>
      <c r="C538" s="1">
        <f>IFERROR(__xludf.DUMMYFUNCTION("""COMPUTED_VALUE"""),66.36)</f>
        <v>66.36</v>
      </c>
      <c r="D538" s="1">
        <f>IFERROR(__xludf.DUMMYFUNCTION("""COMPUTED_VALUE"""),64.38)</f>
        <v>64.38</v>
      </c>
      <c r="E538" s="1">
        <f>IFERROR(__xludf.DUMMYFUNCTION("""COMPUTED_VALUE"""),66.0)</f>
        <v>66</v>
      </c>
      <c r="F538" s="1">
        <f>IFERROR(__xludf.DUMMYFUNCTION("""COMPUTED_VALUE"""),563076.0)</f>
        <v>563076</v>
      </c>
    </row>
    <row r="539">
      <c r="A539" s="2">
        <f>IFERROR(__xludf.DUMMYFUNCTION("""COMPUTED_VALUE"""),44602.72916666667)</f>
        <v>44602.72917</v>
      </c>
      <c r="B539" s="1">
        <f>IFERROR(__xludf.DUMMYFUNCTION("""COMPUTED_VALUE"""),66.52)</f>
        <v>66.52</v>
      </c>
      <c r="C539" s="1">
        <f>IFERROR(__xludf.DUMMYFUNCTION("""COMPUTED_VALUE"""),66.7)</f>
        <v>66.7</v>
      </c>
      <c r="D539" s="1">
        <f>IFERROR(__xludf.DUMMYFUNCTION("""COMPUTED_VALUE"""),63.52)</f>
        <v>63.52</v>
      </c>
      <c r="E539" s="1">
        <f>IFERROR(__xludf.DUMMYFUNCTION("""COMPUTED_VALUE"""),65.08)</f>
        <v>65.08</v>
      </c>
      <c r="F539" s="1">
        <f>IFERROR(__xludf.DUMMYFUNCTION("""COMPUTED_VALUE"""),1091918.0)</f>
        <v>1091918</v>
      </c>
    </row>
    <row r="540">
      <c r="A540" s="2">
        <f>IFERROR(__xludf.DUMMYFUNCTION("""COMPUTED_VALUE"""),44603.72916666667)</f>
        <v>44603.72917</v>
      </c>
      <c r="B540" s="1">
        <f>IFERROR(__xludf.DUMMYFUNCTION("""COMPUTED_VALUE"""),64.3)</f>
        <v>64.3</v>
      </c>
      <c r="C540" s="1">
        <f>IFERROR(__xludf.DUMMYFUNCTION("""COMPUTED_VALUE"""),64.5)</f>
        <v>64.5</v>
      </c>
      <c r="D540" s="1">
        <f>IFERROR(__xludf.DUMMYFUNCTION("""COMPUTED_VALUE"""),62.44)</f>
        <v>62.44</v>
      </c>
      <c r="E540" s="1">
        <f>IFERROR(__xludf.DUMMYFUNCTION("""COMPUTED_VALUE"""),62.44)</f>
        <v>62.44</v>
      </c>
      <c r="F540" s="1">
        <f>IFERROR(__xludf.DUMMYFUNCTION("""COMPUTED_VALUE"""),1143605.0)</f>
        <v>1143605</v>
      </c>
    </row>
  </sheetData>
  <drawing r:id="rId1"/>
</worksheet>
</file>