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_analytics_course\Classwork\1.4 Module One Challenge - Starter_Code\"/>
    </mc:Choice>
  </mc:AlternateContent>
  <xr:revisionPtr revIDLastSave="0" documentId="13_ncr:1_{66CDFF3A-F7DF-4BE2-A1AF-71B1B3584A4D}" xr6:coauthVersionLast="47" xr6:coauthVersionMax="47" xr10:uidLastSave="{00000000-0000-0000-0000-000000000000}"/>
  <bookViews>
    <workbookView xWindow="-28920" yWindow="-1380" windowWidth="29040" windowHeight="15720" xr2:uid="{00000000-000D-0000-FFFF-FFFF00000000}"/>
  </bookViews>
  <sheets>
    <sheet name="Crowdfunding" sheetId="1" r:id="rId1"/>
    <sheet name="Chart (Parent Category)" sheetId="2" r:id="rId2"/>
    <sheet name="Chart (Sub-Category)" sheetId="3" r:id="rId3"/>
    <sheet name="Chart (Date)" sheetId="4" r:id="rId4"/>
    <sheet name="Crowdfunding Goal Analysis" sheetId="5" r:id="rId5"/>
    <sheet name="Statistical Analysis" sheetId="7" r:id="rId6"/>
  </sheets>
  <definedNames>
    <definedName name="_xlnm._FilterDatabase" localSheetId="0" hidden="1">Crowdfunding!$A$1:$T$1001</definedName>
    <definedName name="_xlnm._FilterDatabase" localSheetId="5" hidden="1">'Statistical Analysis'!$A$1:$D$566</definedName>
    <definedName name="_xlchart.v1.0" hidden="1">'Statistical Analysis'!$F$3:$F$8</definedName>
    <definedName name="_xlchart.v1.1" hidden="1">'Statistical Analysis'!$G$2</definedName>
    <definedName name="_xlchart.v1.2" hidden="1">'Statistical Analysis'!$G$3:$G$8</definedName>
    <definedName name="_xlchart.v1.3" hidden="1">'Statistical Analysis'!$D$1</definedName>
    <definedName name="_xlchart.v1.4" hidden="1">'Statistical Analysis'!$D$2:$D$1001</definedName>
    <definedName name="_xlchart.v1.5" hidden="1">'Statistical Analysis'!$D$1</definedName>
    <definedName name="_xlchart.v1.6" hidden="1">'Statistical Analysis'!$D$2:$D$1001</definedName>
    <definedName name="_xlchart.v1.7" hidden="1">'Statistical Analysis'!$B$1</definedName>
    <definedName name="_xlchart.v1.8" hidden="1">'Statistical Analysis'!$B$2:$B$1001</definedName>
    <definedName name="_xlnm.Criteria" localSheetId="5">'Statistical Analysis'!$G$971</definedName>
    <definedName name="Crowdfunding">Crowdfunding!$A$1:$T$1001</definedName>
    <definedName name="_xlnm.Extract" localSheetId="5">'Statistical Analysis'!$A$1</definedName>
  </definedNames>
  <calcPr calcId="191029"/>
  <pivotCaches>
    <pivotCache cacheId="0" r:id="rId7"/>
    <pivotCache cacheId="9" r:id="rId8"/>
  </pivotCaches>
</workbook>
</file>

<file path=xl/calcChain.xml><?xml version="1.0" encoding="utf-8"?>
<calcChain xmlns="http://schemas.openxmlformats.org/spreadsheetml/2006/main">
  <c r="H8" i="7" l="1"/>
  <c r="G8" i="7"/>
  <c r="H7" i="7"/>
  <c r="G7" i="7"/>
  <c r="H6" i="7"/>
  <c r="G6" i="7"/>
  <c r="H5" i="7"/>
  <c r="G5" i="7"/>
  <c r="H4" i="7"/>
  <c r="G4" i="7"/>
  <c r="H3" i="7"/>
  <c r="G3" i="7"/>
  <c r="D13" i="5"/>
  <c r="C13" i="5"/>
  <c r="B13" i="5"/>
  <c r="D12" i="5"/>
  <c r="C12" i="5"/>
  <c r="B12" i="5"/>
  <c r="D11" i="5"/>
  <c r="C11" i="5"/>
  <c r="B11" i="5"/>
  <c r="D10" i="5"/>
  <c r="C10" i="5"/>
  <c r="B10" i="5"/>
  <c r="D9" i="5"/>
  <c r="C9" i="5"/>
  <c r="B9" i="5"/>
  <c r="D8" i="5"/>
  <c r="C8" i="5"/>
  <c r="B8" i="5"/>
  <c r="D7" i="5"/>
  <c r="C7" i="5"/>
  <c r="B7" i="5"/>
  <c r="D6" i="5"/>
  <c r="C6" i="5"/>
  <c r="B6" i="5"/>
  <c r="D5" i="5"/>
  <c r="C5" i="5"/>
  <c r="B5" i="5"/>
  <c r="D4" i="5"/>
  <c r="C4" i="5"/>
  <c r="B4" i="5"/>
  <c r="D2" i="5"/>
  <c r="C2" i="5"/>
  <c r="B3" i="5"/>
  <c r="B2" i="5"/>
  <c r="D3" i="5"/>
  <c r="C3"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5" l="1"/>
  <c r="F8" i="5" s="1"/>
  <c r="E13" i="5"/>
  <c r="F13" i="5" s="1"/>
  <c r="E12" i="5"/>
  <c r="F12" i="5" s="1"/>
  <c r="E11" i="5"/>
  <c r="F11" i="5" s="1"/>
  <c r="E10" i="5"/>
  <c r="G10" i="5" s="1"/>
  <c r="E9" i="5"/>
  <c r="G9" i="5" s="1"/>
  <c r="E7" i="5"/>
  <c r="F7" i="5" s="1"/>
  <c r="E6" i="5"/>
  <c r="F6" i="5" s="1"/>
  <c r="E5" i="5"/>
  <c r="F5" i="5" s="1"/>
  <c r="E4" i="5"/>
  <c r="H4" i="5" s="1"/>
  <c r="E3" i="5"/>
  <c r="G3" i="5" s="1"/>
  <c r="E2" i="5"/>
  <c r="H2" i="5" s="1"/>
  <c r="H8" i="5" l="1"/>
  <c r="G8" i="5"/>
  <c r="G13" i="5"/>
  <c r="H13" i="5"/>
  <c r="H12" i="5"/>
  <c r="G12" i="5"/>
  <c r="H11" i="5"/>
  <c r="G11" i="5"/>
  <c r="H10" i="5"/>
  <c r="F10" i="5"/>
  <c r="H9" i="5"/>
  <c r="F9" i="5"/>
  <c r="G7" i="5"/>
  <c r="H7" i="5"/>
  <c r="H6" i="5"/>
  <c r="G6" i="5"/>
  <c r="H5" i="5"/>
  <c r="G5" i="5"/>
  <c r="F4" i="5"/>
  <c r="G4" i="5"/>
  <c r="F3" i="5"/>
  <c r="H3" i="5"/>
  <c r="F2" i="5"/>
  <c r="G2" i="5"/>
</calcChain>
</file>

<file path=xl/sharedStrings.xml><?xml version="1.0" encoding="utf-8"?>
<sst xmlns="http://schemas.openxmlformats.org/spreadsheetml/2006/main" count="7066" uniqueCount="2118">
  <si>
    <t>name</t>
  </si>
  <si>
    <t>country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</si>
  <si>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</si>
  <si>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</si>
  <si>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</si>
  <si>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</si>
  <si>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</si>
  <si>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</si>
  <si>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</si>
  <si>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</si>
  <si>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</si>
  <si>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</si>
  <si>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</si>
  <si>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</si>
  <si>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</si>
  <si>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</si>
  <si>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</si>
  <si>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</si>
  <si>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</si>
  <si>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</si>
  <si>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</si>
  <si>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</si>
  <si>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</si>
  <si>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</si>
  <si>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</si>
  <si>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</si>
  <si>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</si>
  <si>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</si>
  <si>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</si>
  <si>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</si>
  <si>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</si>
  <si>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</si>
  <si>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</si>
  <si>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</si>
  <si>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</si>
  <si>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</si>
  <si>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</si>
  <si>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</si>
  <si>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</si>
  <si>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</si>
  <si>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</si>
  <si>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</si>
  <si>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</si>
  <si>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</si>
  <si>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</si>
  <si>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</si>
  <si>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</si>
  <si>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</si>
  <si>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</si>
  <si>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</si>
  <si>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</si>
  <si>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</si>
  <si>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</si>
  <si>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</si>
  <si>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</si>
  <si>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</si>
  <si>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</si>
  <si>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</si>
  <si>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</si>
  <si>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</si>
  <si>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</si>
  <si>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</si>
  <si>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</si>
  <si>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</si>
  <si>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</si>
  <si>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</si>
  <si>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</si>
  <si>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</si>
  <si>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</si>
  <si>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</si>
  <si>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</si>
  <si>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</si>
  <si>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</si>
  <si>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</si>
  <si>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</si>
  <si>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</si>
  <si>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</si>
  <si>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</si>
  <si>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</si>
  <si>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</si>
  <si>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</si>
  <si>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</si>
  <si>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</si>
  <si>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</si>
  <si>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</si>
  <si>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</si>
  <si>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</si>
  <si>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</si>
  <si>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</si>
  <si>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</si>
  <si>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</si>
  <si>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</si>
  <si>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</si>
  <si>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</si>
  <si>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</si>
  <si>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</si>
  <si>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</si>
  <si>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</si>
  <si>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</si>
  <si>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</si>
  <si>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</si>
  <si>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</si>
  <si>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</si>
  <si>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</si>
  <si>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</si>
  <si>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</si>
  <si>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</si>
  <si>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</si>
  <si>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</si>
  <si>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</si>
  <si>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</si>
  <si>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</si>
  <si>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</si>
  <si>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</si>
  <si>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</si>
  <si>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</si>
  <si>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</si>
  <si>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</si>
  <si>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</si>
  <si>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</si>
  <si>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</si>
  <si>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</si>
  <si>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</si>
  <si>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</si>
  <si>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</si>
  <si>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</si>
  <si>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</si>
  <si>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</si>
  <si>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</si>
  <si>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</si>
  <si>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</si>
  <si>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</si>
  <si>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</si>
  <si>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</si>
  <si>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</si>
  <si>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</si>
  <si>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</si>
  <si>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</si>
  <si>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</si>
  <si>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</si>
  <si>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</si>
  <si>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</si>
  <si>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</si>
  <si>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</si>
  <si>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</si>
  <si>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</si>
  <si>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</si>
  <si>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</si>
  <si>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</si>
  <si>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</si>
  <si>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</si>
  <si>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</si>
  <si>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</si>
  <si>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</si>
  <si>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</si>
  <si>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</si>
  <si>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</si>
  <si>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</si>
  <si>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</si>
  <si>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</si>
  <si>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</si>
  <si>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</si>
  <si>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</si>
  <si>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</si>
  <si>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</si>
  <si>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</si>
  <si>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</si>
  <si>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</si>
  <si>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</si>
  <si>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</si>
  <si>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</si>
  <si>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</si>
  <si>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</si>
  <si>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</si>
  <si>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</si>
  <si>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</si>
  <si>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</si>
  <si>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</si>
  <si>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</si>
  <si>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</si>
  <si>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</si>
  <si>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</si>
  <si>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</si>
  <si>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</si>
  <si>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</si>
  <si>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</si>
  <si>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</si>
  <si>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</si>
  <si>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</si>
  <si>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</si>
  <si>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</si>
  <si>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</si>
  <si>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</si>
  <si>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</si>
  <si>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</si>
  <si>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</si>
  <si>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</si>
  <si>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</si>
  <si>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</si>
  <si>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</si>
  <si>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</si>
  <si>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</si>
  <si>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</si>
  <si>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</si>
  <si>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</si>
  <si>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</si>
  <si>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</si>
  <si>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</si>
  <si>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</si>
  <si>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</si>
  <si>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</si>
  <si>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</si>
  <si>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</si>
  <si>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</si>
  <si>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</si>
  <si>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</si>
  <si>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</si>
  <si>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</si>
  <si>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</si>
  <si>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</si>
  <si>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</si>
  <si>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</si>
  <si>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</si>
  <si>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</si>
  <si>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</si>
  <si>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</si>
  <si>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</si>
  <si>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</si>
  <si>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</si>
  <si>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</si>
  <si>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</si>
  <si>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</si>
  <si>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</si>
  <si>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</si>
  <si>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</si>
  <si>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</si>
  <si>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</si>
  <si>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</si>
  <si>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</si>
  <si>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</si>
  <si>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</si>
  <si>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</si>
  <si>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</si>
  <si>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</si>
  <si>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</si>
  <si>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</si>
  <si>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</si>
  <si>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</si>
  <si>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</si>
  <si>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</si>
  <si>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</si>
  <si>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</si>
  <si>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</si>
  <si>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</si>
  <si>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</si>
  <si>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</si>
  <si>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</si>
  <si>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</si>
  <si>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</si>
  <si>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</si>
  <si>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</si>
  <si>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</si>
  <si>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</si>
  <si>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</si>
  <si>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</si>
  <si>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</si>
  <si>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</si>
  <si>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</si>
  <si>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</si>
  <si>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</si>
  <si>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</si>
  <si>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</si>
  <si>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</si>
  <si>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</si>
  <si>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</si>
  <si>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</si>
  <si>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</si>
  <si>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</si>
  <si>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</si>
  <si>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</si>
  <si>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</si>
  <si>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</si>
  <si>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</si>
  <si>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</si>
  <si>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</si>
  <si>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</si>
  <si>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</si>
  <si>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</si>
  <si>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</si>
  <si>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</si>
  <si>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</si>
  <si>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</si>
  <si>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</si>
  <si>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</si>
  <si>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</si>
  <si>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</si>
  <si>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</si>
  <si>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</si>
  <si>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</si>
  <si>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</si>
  <si>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</si>
  <si>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</si>
  <si>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</si>
  <si>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</si>
  <si>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</si>
  <si>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</si>
  <si>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</si>
  <si>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</si>
  <si>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</si>
  <si>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</si>
  <si>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</si>
  <si>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</si>
  <si>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</si>
  <si>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</si>
  <si>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</si>
  <si>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</si>
  <si>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</si>
  <si>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</si>
  <si>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</si>
  <si>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</si>
  <si>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</si>
  <si>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</si>
  <si>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</si>
  <si>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</si>
  <si>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</si>
  <si>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</si>
  <si>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</si>
  <si>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</si>
  <si>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</si>
  <si>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</si>
  <si>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</si>
  <si>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</si>
  <si>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</si>
  <si>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</si>
  <si>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</si>
  <si>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</si>
  <si>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</si>
  <si>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</si>
  <si>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</si>
  <si>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</si>
  <si>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</si>
  <si>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</si>
  <si>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</si>
  <si>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</si>
  <si>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</si>
  <si>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</si>
  <si>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</si>
  <si>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</si>
  <si>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</si>
  <si>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</si>
  <si>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</si>
  <si>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</si>
  <si>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</si>
  <si>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</si>
  <si>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</si>
  <si>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</si>
  <si>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</si>
  <si>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</si>
  <si>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</si>
  <si>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</si>
  <si>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</si>
  <si>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</si>
  <si>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</si>
  <si>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</si>
  <si>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</si>
  <si>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</si>
  <si>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</si>
  <si>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</si>
  <si>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</si>
  <si>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</si>
  <si>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</si>
  <si>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</si>
  <si>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</si>
  <si>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</si>
  <si>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</si>
  <si>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</si>
  <si>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</si>
  <si>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</si>
  <si>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</si>
  <si>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</si>
  <si>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</si>
  <si>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</si>
  <si>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</si>
  <si>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</si>
  <si>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</si>
  <si>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</si>
  <si>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</si>
  <si>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</si>
  <si>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</si>
  <si>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</si>
  <si>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</si>
  <si>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</si>
  <si>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</si>
  <si>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</si>
  <si>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</si>
  <si>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</si>
  <si>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</si>
  <si>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</si>
  <si>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</si>
  <si>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</si>
  <si>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</si>
  <si>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</si>
  <si>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</si>
  <si>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</si>
  <si>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</si>
  <si>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</si>
  <si>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</si>
  <si>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</si>
  <si>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</si>
  <si>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</si>
  <si>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</si>
  <si>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</si>
  <si>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</si>
  <si>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</si>
  <si>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</si>
  <si>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</si>
  <si>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</si>
  <si>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</si>
  <si>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</si>
  <si>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</si>
  <si>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</si>
  <si>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</si>
  <si>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</si>
  <si>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</si>
  <si>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</si>
  <si>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</si>
  <si>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</si>
  <si>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</si>
  <si>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</si>
  <si>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</si>
  <si>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</si>
  <si>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</si>
  <si>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</si>
  <si>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</si>
  <si>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</si>
  <si>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</si>
  <si>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</si>
  <si>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</si>
  <si>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</si>
  <si>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</si>
  <si>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</si>
  <si>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</si>
  <si>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</si>
  <si>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</si>
  <si>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</si>
  <si>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</si>
  <si>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</si>
  <si>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</si>
  <si>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</si>
  <si>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</si>
  <si>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</si>
  <si>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</si>
  <si>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</si>
  <si>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</si>
  <si>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</si>
  <si>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</si>
  <si>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</si>
  <si>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</si>
  <si>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</si>
  <si>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</si>
  <si>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</si>
  <si>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</si>
  <si>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</si>
  <si>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</si>
  <si>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</si>
  <si>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</si>
  <si>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</si>
  <si>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</si>
  <si>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</si>
  <si>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</si>
  <si>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</si>
  <si>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</si>
  <si>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</si>
  <si>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</si>
  <si>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</si>
  <si>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</si>
  <si>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</si>
  <si>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</si>
  <si>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</si>
  <si>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</si>
  <si>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</si>
  <si>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</si>
  <si>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</si>
  <si>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</si>
  <si>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</si>
  <si>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</si>
  <si>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</si>
  <si>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</si>
  <si>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</si>
  <si>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</si>
  <si>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</si>
  <si>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</si>
  <si>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</si>
  <si>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</si>
  <si>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</si>
  <si>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</si>
  <si>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</si>
  <si>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</si>
  <si>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</si>
  <si>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</si>
  <si>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</si>
  <si>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</si>
  <si>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</si>
  <si>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</si>
  <si>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</si>
  <si>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</si>
  <si>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</si>
  <si>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</si>
  <si>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</si>
  <si>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</si>
  <si>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</si>
  <si>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</si>
  <si>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</si>
  <si>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</si>
  <si>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</si>
  <si>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</si>
  <si>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</si>
  <si>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</si>
  <si>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</si>
  <si>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</si>
  <si>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</si>
  <si>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</si>
  <si>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</si>
  <si>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</si>
  <si>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</si>
  <si>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</si>
  <si>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</si>
  <si>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</si>
  <si>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</si>
  <si>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</si>
  <si>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</si>
  <si>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</si>
  <si>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</si>
  <si>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</si>
  <si>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</si>
  <si>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</si>
  <si>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</si>
  <si>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</si>
  <si>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</si>
  <si>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</si>
  <si>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</si>
  <si>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</si>
  <si>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</si>
  <si>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</si>
  <si>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</si>
  <si>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</si>
  <si>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</si>
  <si>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</si>
  <si>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</si>
  <si>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</si>
  <si>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</si>
  <si>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</si>
  <si>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</si>
  <si>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</si>
  <si>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</si>
  <si>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</si>
  <si>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</si>
  <si>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</si>
  <si>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</si>
  <si>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</si>
  <si>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</si>
  <si>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</si>
  <si>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</si>
  <si>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</si>
  <si>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</si>
  <si>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</si>
  <si>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</si>
  <si>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</si>
  <si>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</si>
  <si>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</si>
  <si>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</si>
  <si>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</si>
  <si>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</si>
  <si>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</si>
  <si>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</si>
  <si>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</si>
  <si>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</si>
  <si>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</si>
  <si>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</si>
  <si>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</si>
  <si>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</si>
  <si>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</si>
  <si>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</si>
  <si>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</si>
  <si>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</si>
  <si>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</si>
  <si>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</si>
  <si>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</si>
  <si>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</si>
  <si>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</si>
  <si>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</si>
  <si>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</si>
  <si>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</si>
  <si>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</si>
  <si>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</si>
  <si>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</si>
  <si>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</si>
  <si>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</si>
  <si>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</si>
  <si>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</si>
  <si>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</si>
  <si>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</si>
  <si>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</si>
  <si>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</si>
  <si>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</si>
  <si>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</si>
  <si>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</si>
  <si>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</si>
  <si>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</si>
  <si>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</si>
  <si>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</si>
  <si>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</si>
  <si>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</si>
  <si>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</si>
  <si>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</si>
  <si>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</si>
  <si>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</si>
  <si>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</si>
  <si>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</si>
  <si>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</si>
  <si>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</si>
  <si>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</si>
  <si>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</si>
  <si>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</si>
  <si>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</si>
  <si>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</si>
  <si>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</si>
  <si>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</si>
  <si>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</si>
  <si>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</si>
  <si>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</si>
  <si>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</si>
  <si>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</si>
  <si>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</si>
  <si>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</si>
  <si>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</si>
  <si>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</si>
  <si>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</si>
  <si>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</si>
  <si>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</si>
  <si>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</si>
  <si>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</si>
  <si>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</si>
  <si>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</si>
  <si>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</si>
  <si>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</si>
  <si>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</si>
  <si>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</si>
  <si>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</si>
  <si>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</si>
  <si>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</si>
  <si>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</si>
  <si>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</si>
  <si>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</si>
  <si>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</si>
  <si>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</si>
  <si>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</si>
  <si>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</si>
  <si>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</si>
  <si>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</si>
  <si>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</si>
  <si>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</si>
  <si>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</si>
  <si>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</si>
  <si>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</si>
  <si>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</si>
  <si>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</si>
  <si>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</si>
  <si>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</si>
  <si>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</si>
  <si>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</si>
  <si>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</si>
  <si>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</si>
  <si>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</si>
  <si>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</si>
  <si>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</si>
  <si>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</si>
  <si>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</si>
  <si>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</si>
  <si>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</si>
  <si>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</si>
  <si>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</si>
  <si>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</si>
  <si>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</si>
  <si>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</si>
  <si>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</si>
  <si>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</si>
  <si>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</si>
  <si>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</si>
  <si>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</si>
  <si>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</si>
  <si>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</si>
  <si>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</si>
  <si>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</si>
  <si>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</si>
  <si>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</si>
  <si>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</si>
  <si>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</si>
  <si>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</si>
  <si>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</si>
  <si>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</si>
  <si>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</si>
  <si>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</si>
  <si>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</si>
  <si>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</si>
  <si>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</si>
  <si>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</si>
  <si>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</si>
  <si>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</si>
  <si>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</si>
  <si>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</si>
  <si>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</si>
  <si>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</si>
  <si>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</si>
  <si>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</si>
  <si>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</si>
  <si>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</si>
  <si>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</si>
  <si>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</si>
  <si>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</si>
  <si>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</si>
  <si>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</si>
  <si>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</si>
  <si>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</si>
  <si>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</si>
  <si>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</si>
  <si>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</si>
  <si>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</si>
  <si>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</si>
  <si>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</si>
  <si>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</si>
  <si>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</si>
  <si>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</si>
  <si>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</si>
  <si>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</si>
  <si>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</si>
  <si>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</si>
  <si>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</si>
  <si>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</si>
  <si>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</si>
  <si>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</si>
  <si>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</si>
  <si>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</si>
  <si>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</si>
  <si>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</si>
  <si>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</si>
  <si>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</si>
  <si>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</si>
  <si>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</si>
  <si>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</si>
  <si>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</si>
  <si>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</si>
  <si>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</si>
  <si>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</si>
  <si>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</si>
  <si>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</si>
  <si>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</si>
  <si>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</si>
  <si>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</si>
  <si>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</si>
  <si>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</si>
  <si>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</si>
  <si>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</si>
  <si>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</si>
  <si>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</si>
  <si>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</si>
  <si>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</si>
  <si>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</si>
  <si>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</si>
  <si>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</si>
  <si>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</si>
  <si>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</si>
  <si>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</si>
  <si>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</si>
  <si>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</si>
  <si>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</si>
  <si>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</si>
  <si>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</si>
  <si>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</si>
  <si>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</si>
  <si>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</si>
  <si>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</si>
  <si>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</si>
  <si>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</si>
  <si>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</si>
  <si>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</si>
  <si>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</si>
  <si>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</si>
  <si>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</si>
  <si>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</si>
  <si>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</si>
  <si>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</si>
  <si>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</si>
  <si>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</si>
  <si>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</si>
  <si>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</si>
  <si>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</si>
  <si>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</si>
  <si>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</si>
  <si>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</si>
  <si>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</si>
  <si>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</si>
  <si>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</si>
  <si>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</si>
  <si>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</si>
  <si>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</si>
  <si>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</si>
  <si>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</si>
  <si>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</si>
  <si>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</si>
  <si>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</si>
  <si>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</si>
  <si>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</si>
  <si>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</si>
  <si>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</si>
  <si>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</si>
  <si>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</si>
  <si>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</si>
  <si>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</si>
  <si>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</si>
  <si>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</si>
  <si>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</si>
  <si>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</si>
  <si>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</si>
  <si>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</si>
  <si>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</si>
  <si>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</si>
  <si>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</si>
  <si>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</si>
  <si>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</si>
  <si>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</si>
  <si>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</si>
  <si>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</si>
  <si>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</si>
  <si>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</si>
  <si>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</si>
  <si>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</si>
  <si>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</si>
  <si>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</si>
  <si>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</si>
  <si>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</si>
  <si>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</si>
  <si>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</si>
  <si>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</si>
  <si>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</si>
  <si>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</si>
  <si>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</si>
  <si>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</si>
  <si>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</si>
  <si>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</si>
  <si>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</si>
  <si>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</si>
  <si>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</si>
  <si>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</si>
  <si>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</si>
  <si>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</si>
  <si>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</si>
  <si>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</si>
  <si>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</si>
  <si>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</si>
  <si>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</si>
  <si>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</si>
  <si>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</si>
  <si>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</si>
  <si>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</si>
  <si>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</si>
  <si>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</si>
  <si>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</si>
  <si>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</si>
  <si>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</si>
  <si>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</si>
  <si>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</si>
  <si>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</si>
  <si>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</si>
  <si>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</si>
  <si>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</si>
  <si>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</si>
  <si>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</si>
  <si>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</si>
  <si>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</si>
  <si>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</si>
  <si>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</si>
  <si>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</si>
  <si>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</si>
  <si>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</si>
  <si>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</si>
  <si>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</si>
  <si>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</si>
  <si>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</si>
  <si>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</si>
  <si>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</si>
  <si>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</si>
  <si>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</si>
  <si>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</si>
  <si>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</si>
  <si>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</si>
  <si>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</si>
  <si>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</si>
  <si>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</si>
  <si>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</si>
  <si>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</si>
  <si>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</si>
  <si>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</si>
  <si>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</si>
  <si>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</si>
  <si>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</si>
  <si>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</si>
  <si>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</si>
  <si>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</si>
  <si>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</si>
  <si>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</si>
  <si>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</si>
  <si>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</si>
  <si>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</si>
  <si>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</si>
  <si>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</si>
  <si>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</si>
  <si>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</si>
  <si>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</si>
  <si>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</si>
  <si>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</si>
  <si>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</si>
  <si>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</si>
  <si>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</si>
  <si>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</si>
  <si>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</si>
  <si>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</si>
  <si>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</si>
  <si>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</si>
  <si>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</si>
  <si>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</si>
  <si>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</si>
  <si>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</si>
  <si>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</si>
  <si>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</si>
  <si>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</si>
  <si>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</si>
  <si>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</si>
  <si>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</si>
  <si>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</si>
  <si>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</si>
  <si>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</si>
  <si>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</si>
  <si>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</si>
  <si>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</si>
  <si>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</si>
  <si>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</si>
  <si>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</si>
  <si>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</si>
  <si>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</si>
  <si>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</si>
  <si>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</si>
  <si>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</si>
  <si>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</si>
  <si>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</si>
  <si>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</si>
  <si>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</si>
  <si>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</si>
  <si>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</si>
  <si>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</si>
  <si>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</si>
  <si>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</si>
  <si>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</si>
  <si>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</si>
  <si>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</si>
  <si>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</si>
  <si>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</si>
  <si>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</si>
  <si>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</si>
  <si>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</si>
  <si>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</si>
  <si>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</si>
  <si>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</si>
  <si>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</si>
  <si>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</si>
  <si>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</si>
  <si>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</si>
  <si>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</si>
  <si>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</si>
  <si>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</si>
  <si>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</si>
  <si>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</si>
  <si>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</si>
  <si>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</si>
  <si>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</si>
  <si>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</si>
  <si>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</si>
  <si>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</si>
  <si>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</si>
  <si>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</si>
  <si>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</si>
  <si>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</si>
  <si>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</si>
  <si>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</si>
  <si>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</si>
  <si>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</si>
  <si>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</si>
  <si>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</si>
  <si>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</si>
  <si>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</si>
  <si>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</si>
  <si>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</si>
  <si>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</si>
  <si>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</si>
  <si>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</si>
  <si>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</si>
  <si>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</si>
  <si>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</si>
  <si>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</si>
  <si>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</si>
  <si>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</si>
  <si>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</si>
  <si>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</si>
  <si>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</si>
  <si>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</si>
  <si>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</si>
  <si>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</si>
  <si>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</si>
  <si>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</si>
  <si>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</si>
  <si>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</si>
  <si>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</si>
  <si>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</si>
  <si>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</si>
  <si>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</si>
  <si>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</si>
  <si>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</si>
  <si>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</si>
  <si>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</si>
  <si>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</si>
  <si>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</si>
  <si>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</si>
  <si>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</si>
  <si>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</si>
  <si>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</si>
  <si>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</si>
  <si>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</si>
  <si>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</si>
  <si>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</si>
  <si>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</si>
  <si>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</si>
  <si>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</si>
  <si>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</si>
  <si>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</si>
  <si>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</si>
  <si>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</si>
  <si>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</si>
  <si>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</si>
  <si>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</si>
  <si>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</si>
  <si>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</si>
  <si>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</si>
  <si>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</si>
  <si>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</si>
  <si>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</si>
  <si>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</si>
  <si>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</si>
  <si>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</si>
  <si>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</si>
  <si>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</si>
  <si>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</si>
  <si>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</si>
  <si>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</si>
  <si>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</si>
  <si>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</si>
  <si>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</si>
  <si>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</si>
  <si>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</si>
  <si>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</si>
  <si>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</si>
  <si>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</si>
  <si>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</si>
  <si>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</si>
  <si>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</si>
  <si>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</si>
  <si>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</si>
  <si>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</si>
  <si>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</si>
  <si>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</si>
  <si>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</si>
  <si>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</si>
  <si>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</si>
  <si>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</si>
  <si>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</si>
  <si>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</si>
  <si>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</si>
  <si>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</si>
  <si>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</si>
  <si>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</si>
  <si>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</si>
  <si>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</si>
  <si>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</si>
  <si>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</si>
  <si>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</si>
  <si>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</si>
  <si>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</si>
  <si>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</si>
  <si>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</si>
  <si>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</si>
  <si>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</si>
  <si>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</si>
  <si>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</si>
  <si>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</si>
  <si>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</si>
  <si>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</si>
  <si>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</si>
  <si>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</si>
  <si>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</si>
  <si>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</si>
  <si>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</si>
  <si>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</si>
  <si>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</si>
  <si>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</si>
  <si>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</si>
  <si>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</si>
  <si>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</si>
  <si>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</si>
  <si>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</si>
  <si>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</si>
  <si>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</si>
  <si>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</si>
  <si>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</si>
  <si>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</si>
  <si>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</si>
  <si>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</si>
  <si>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</si>
  <si>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</si>
  <si>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</si>
  <si>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</si>
  <si>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</si>
  <si>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</si>
  <si>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</si>
  <si>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</si>
  <si>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</si>
  <si>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</si>
  <si>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</si>
  <si>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</si>
  <si>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</si>
  <si>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</si>
  <si>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</si>
  <si>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</si>
  <si>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</si>
  <si>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</si>
  <si>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</si>
  <si>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</si>
  <si>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</si>
  <si>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</si>
  <si>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</si>
  <si>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</si>
  <si>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</si>
  <si>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</si>
  <si>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</si>
  <si>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</si>
  <si>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</si>
  <si>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</si>
  <si>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</si>
  <si>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</si>
  <si>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</si>
  <si>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</si>
  <si>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</si>
  <si>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</si>
  <si>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</si>
  <si>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</si>
  <si>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</si>
  <si>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</si>
  <si>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</si>
  <si>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</si>
  <si>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</si>
  <si>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</si>
  <si>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</si>
  <si>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</si>
  <si>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</si>
  <si>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</si>
  <si>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</si>
  <si>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</si>
  <si>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</si>
  <si>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</si>
  <si>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</si>
  <si>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</si>
  <si>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</si>
  <si>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</si>
  <si>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</si>
  <si>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</si>
  <si>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</si>
  <si>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</si>
  <si>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</si>
  <si>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</si>
  <si>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</si>
  <si>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</si>
  <si>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</si>
  <si>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</si>
  <si>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</si>
  <si>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</si>
  <si>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</si>
  <si>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</si>
  <si>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</si>
  <si>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</si>
  <si>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</si>
  <si>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</si>
  <si>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</si>
  <si>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</si>
  <si>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</si>
  <si>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</si>
  <si>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</si>
  <si>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</si>
  <si>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</si>
  <si>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</si>
  <si>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</si>
  <si>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</si>
  <si>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</si>
  <si>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</si>
  <si>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</si>
  <si>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</si>
  <si>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</si>
  <si>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</si>
  <si>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</si>
  <si>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</si>
  <si>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</si>
  <si>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</si>
  <si>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</si>
  <si>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</si>
  <si>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</si>
  <si>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</si>
  <si>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</si>
  <si>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</si>
  <si>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</si>
  <si>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</si>
  <si>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</si>
  <si>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</si>
  <si>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</si>
  <si>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</si>
  <si>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</si>
  <si>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</si>
  <si>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</si>
  <si>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</si>
  <si>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</si>
  <si>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</si>
  <si>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</si>
  <si>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</si>
  <si>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</si>
  <si>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</si>
  <si>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</si>
  <si>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</si>
  <si>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</si>
  <si>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</si>
  <si>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</si>
  <si>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</si>
  <si>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</si>
  <si>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</si>
  <si>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</si>
  <si>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</si>
  <si>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</si>
  <si>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</si>
  <si>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</si>
  <si>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</si>
  <si>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</si>
  <si>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</si>
  <si>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</si>
  <si>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</si>
  <si>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</si>
  <si>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</si>
  <si>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</si>
  <si>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</si>
  <si>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</si>
  <si>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</si>
  <si>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</si>
  <si>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</si>
  <si>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</si>
  <si>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</si>
  <si>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</si>
  <si>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</si>
  <si>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</si>
  <si>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</si>
  <si>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</si>
  <si>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</si>
  <si>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</si>
  <si>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</si>
  <si>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</si>
  <si>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</si>
  <si>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</si>
  <si>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</si>
  <si>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</si>
  <si>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</si>
  <si>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</si>
  <si>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</si>
  <si>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</si>
  <si>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</si>
  <si>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</si>
  <si>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</si>
  <si>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</si>
  <si>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</si>
  <si>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</si>
  <si>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</si>
  <si>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</si>
  <si>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</si>
  <si>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</si>
  <si>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</si>
  <si>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</si>
  <si>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</si>
  <si>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</si>
  <si>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</si>
  <si>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</si>
  <si>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</si>
  <si>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</si>
  <si>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</si>
  <si>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</si>
  <si>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</si>
  <si>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</si>
  <si>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</si>
  <si>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</si>
  <si>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</si>
  <si>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</si>
  <si>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</si>
  <si>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</si>
  <si>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</si>
  <si>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</si>
  <si>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</si>
  <si>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</si>
  <si>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</si>
  <si>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</si>
  <si>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</si>
  <si>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</si>
  <si>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</si>
  <si>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</si>
  <si>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</si>
  <si>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</si>
  <si>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</si>
  <si>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</si>
  <si>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</si>
  <si>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</si>
  <si>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</si>
  <si>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</si>
  <si>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</si>
  <si>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</si>
  <si>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</si>
  <si>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</si>
  <si>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</si>
  <si>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</si>
  <si>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</si>
  <si>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</si>
  <si>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</si>
  <si>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</si>
  <si>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</si>
  <si>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</si>
  <si>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</si>
  <si>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</si>
  <si>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</si>
  <si>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</si>
  <si>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</si>
  <si>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</si>
  <si>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</si>
  <si>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</si>
  <si>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</si>
  <si>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</si>
  <si>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</si>
  <si>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</si>
  <si>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</si>
  <si>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</si>
  <si>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</si>
  <si>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</si>
  <si>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</si>
  <si>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</si>
  <si>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</si>
  <si>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</si>
  <si>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</si>
  <si>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</si>
  <si>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</si>
  <si>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</si>
  <si>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</si>
  <si>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</si>
  <si>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</si>
  <si>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</si>
  <si>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</si>
  <si>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</si>
  <si>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</si>
  <si>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</si>
  <si>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</si>
  <si>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</si>
  <si>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</si>
  <si>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</si>
  <si>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</si>
  <si>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</si>
  <si>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</si>
  <si>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</si>
  <si>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</si>
  <si>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</si>
  <si>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</si>
  <si>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</si>
  <si>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</si>
  <si>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</si>
  <si>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</si>
  <si>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</si>
  <si>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</si>
  <si>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</si>
  <si>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</si>
  <si>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</si>
  <si>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</si>
  <si>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</si>
  <si>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</si>
  <si>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</si>
  <si>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</si>
  <si>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</si>
  <si>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</si>
  <si>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</si>
  <si>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</si>
  <si>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</si>
  <si>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</si>
  <si>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</si>
  <si>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</si>
  <si>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</si>
  <si>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</si>
  <si>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</si>
  <si>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</si>
  <si>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</si>
  <si>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</si>
  <si>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</si>
  <si>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</si>
  <si>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</si>
  <si>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</si>
  <si>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</si>
  <si>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</si>
  <si>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</si>
  <si>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</si>
  <si>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</si>
  <si>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</si>
  <si>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</si>
  <si>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</si>
  <si>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</si>
  <si>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</si>
  <si>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</si>
  <si>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</si>
  <si>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</si>
  <si>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</si>
  <si>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</si>
  <si>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</si>
  <si>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</si>
  <si>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</si>
  <si>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</si>
  <si>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</si>
  <si>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</si>
  <si>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</si>
  <si>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</si>
  <si>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</si>
  <si>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</si>
  <si>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</si>
  <si>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</si>
  <si>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</si>
  <si>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</si>
  <si>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</si>
  <si>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</si>
  <si>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</si>
  <si>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</si>
  <si>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</si>
  <si>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</si>
  <si>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</si>
  <si>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</si>
  <si>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</si>
  <si>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</si>
  <si>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</si>
  <si>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</si>
  <si>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</si>
  <si>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</si>
  <si>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</si>
  <si>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</si>
  <si>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</si>
  <si>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</si>
  <si>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</si>
  <si>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</si>
  <si>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</si>
  <si>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</si>
  <si>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</si>
  <si>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</si>
  <si>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</si>
  <si>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</si>
  <si>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</si>
  <si>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</si>
  <si>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</si>
  <si>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</si>
  <si>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</si>
  <si>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</si>
  <si>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</si>
  <si>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</si>
  <si>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</si>
  <si>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</si>
  <si>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</si>
  <si>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</si>
  <si>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</si>
  <si>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</si>
  <si>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</si>
  <si>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</si>
  <si>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</si>
  <si>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</si>
  <si>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</si>
  <si>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</si>
  <si>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</si>
  <si>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</si>
  <si>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</si>
  <si>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</si>
  <si>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</si>
  <si>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</si>
  <si>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</si>
  <si>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</si>
  <si>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</si>
  <si>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</si>
  <si>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</si>
  <si>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</si>
  <si>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</si>
  <si>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</si>
  <si>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</si>
  <si>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</si>
  <si>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</si>
  <si>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</si>
  <si>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</si>
  <si>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</si>
  <si>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</si>
  <si>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</si>
  <si>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</si>
  <si>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</si>
  <si>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</si>
  <si>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</si>
  <si>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</si>
  <si>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</si>
  <si>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</si>
  <si>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</si>
  <si>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</si>
  <si>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</si>
  <si>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</si>
  <si>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</si>
  <si>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</si>
  <si>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</si>
  <si>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</si>
  <si>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</si>
  <si>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</si>
  <si>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</si>
  <si>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</si>
  <si>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</si>
  <si>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</si>
  <si>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</si>
  <si>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</si>
  <si>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</si>
  <si>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</si>
  <si>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</si>
  <si>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</si>
  <si>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</si>
  <si>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</si>
  <si>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</si>
  <si>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</si>
  <si>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</si>
  <si>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</si>
  <si>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</si>
  <si>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</si>
  <si>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</si>
  <si>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</si>
  <si>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</si>
  <si>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</si>
  <si>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</si>
  <si>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</si>
  <si>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</si>
  <si>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</si>
  <si>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</si>
  <si>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</si>
  <si>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</si>
  <si>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</si>
  <si>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</si>
  <si>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</si>
  <si>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</si>
  <si>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</si>
  <si>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</si>
  <si>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</si>
  <si>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</si>
  <si>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</si>
  <si>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</si>
  <si>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</si>
  <si>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</si>
  <si>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</si>
  <si>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</si>
  <si>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</si>
  <si>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</si>
  <si>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</si>
  <si>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</si>
  <si>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</si>
  <si>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</si>
  <si>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</si>
  <si>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</si>
  <si>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</si>
  <si>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</si>
  <si>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</si>
  <si>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</si>
  <si>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</si>
  <si>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</si>
  <si>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</si>
  <si>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</si>
  <si>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</si>
  <si>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</si>
  <si>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</si>
  <si>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</si>
  <si>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</si>
  <si>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</si>
  <si>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</si>
  <si>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</si>
  <si>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</si>
  <si>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</si>
  <si>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</si>
  <si>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</si>
  <si>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</si>
  <si>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</si>
  <si>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</si>
  <si>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</si>
  <si>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</si>
  <si>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</si>
  <si>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</si>
  <si>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</si>
  <si>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</si>
  <si>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</si>
  <si>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</si>
  <si>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</si>
  <si>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</si>
  <si>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</si>
  <si>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</si>
  <si>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</si>
  <si>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</si>
  <si>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</si>
  <si>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</si>
  <si>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</si>
  <si>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</si>
  <si>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</si>
  <si>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</si>
  <si>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</si>
  <si>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</si>
  <si>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</si>
  <si>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</si>
  <si>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</si>
  <si>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</si>
  <si>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</si>
  <si>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</si>
  <si>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</si>
  <si>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</si>
  <si>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</si>
  <si>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</si>
  <si>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</si>
  <si>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</si>
  <si>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</si>
  <si>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</si>
  <si>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</si>
  <si>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</si>
  <si>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</si>
  <si>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</si>
  <si>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</si>
  <si>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</si>
  <si>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</si>
  <si>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</si>
  <si>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</si>
  <si>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</si>
  <si>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</si>
  <si>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</si>
  <si>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</si>
  <si>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</si>
  <si>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</si>
  <si>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</si>
  <si>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</si>
  <si>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</si>
  <si>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</si>
  <si>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</si>
  <si>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</si>
  <si>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</si>
  <si>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</si>
  <si>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</si>
  <si>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</si>
  <si>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</si>
  <si>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</si>
  <si>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</si>
  <si>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</si>
  <si>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</si>
  <si>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</si>
  <si>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</si>
  <si>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</si>
  <si>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</si>
  <si>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</si>
  <si>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</si>
  <si>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</si>
  <si>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</si>
  <si>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</si>
  <si>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</si>
  <si>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</si>
  <si>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</si>
  <si>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</si>
  <si>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</si>
  <si>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</si>
  <si>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</si>
  <si>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</si>
  <si>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</si>
  <si>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</si>
  <si>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</si>
  <si>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</si>
  <si>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</si>
  <si>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</si>
  <si>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</si>
  <si>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</si>
  <si>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</si>
  <si>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</si>
  <si>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</si>
  <si>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</si>
  <si>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</si>
  <si>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</si>
  <si>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</si>
  <si>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</si>
  <si>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</si>
  <si>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</si>
  <si>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</si>
  <si>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</si>
  <si>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</si>
  <si>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</si>
  <si>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</si>
  <si>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</si>
  <si>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</si>
  <si>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</si>
  <si>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</si>
  <si>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</si>
  <si>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</si>
  <si>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</si>
  <si>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</si>
  <si>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</si>
  <si>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</si>
  <si>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</si>
  <si>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</si>
  <si>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</si>
  <si>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</si>
  <si>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</si>
  <si>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</si>
  <si>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</si>
  <si>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</si>
  <si>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</si>
  <si>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</si>
  <si>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</si>
  <si>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</si>
  <si>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</si>
  <si>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</si>
  <si>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</si>
  <si>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</si>
  <si>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</si>
  <si>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</si>
  <si>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</si>
  <si>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</si>
  <si>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</si>
  <si>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</si>
  <si>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</si>
  <si>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</si>
  <si>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</si>
  <si>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</si>
  <si>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</si>
  <si>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</si>
  <si>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</si>
  <si>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</si>
  <si>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</si>
  <si>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</si>
  <si>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</si>
  <si>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</si>
  <si>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</si>
  <si>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</si>
  <si>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</si>
  <si>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</si>
  <si>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</si>
  <si>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</si>
  <si>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</si>
  <si>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</si>
  <si>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</si>
  <si>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</si>
  <si>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</si>
  <si>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</si>
  <si>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</si>
  <si>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</si>
  <si>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</si>
  <si>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</si>
  <si>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</si>
  <si>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</si>
  <si>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</si>
  <si>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</si>
  <si>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</si>
  <si>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</si>
  <si>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</si>
  <si>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</si>
  <si>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</si>
  <si>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</si>
  <si>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</si>
  <si>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</si>
  <si>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</si>
  <si>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</si>
  <si>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</si>
  <si>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</si>
  <si>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</si>
  <si>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</si>
  <si>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</si>
  <si>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</si>
  <si>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</si>
  <si>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</si>
  <si>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</si>
  <si>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</si>
  <si>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</si>
  <si>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</si>
  <si>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</si>
  <si>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</si>
  <si>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</si>
  <si>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</si>
  <si>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</si>
  <si>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</si>
  <si>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</si>
  <si>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</si>
  <si>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</si>
  <si>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</si>
  <si>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</si>
  <si>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</si>
  <si>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</si>
  <si>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</si>
  <si>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</si>
  <si>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</si>
  <si>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</si>
  <si>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</si>
  <si>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</si>
  <si>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</si>
  <si>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</si>
  <si>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</si>
  <si>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</si>
  <si>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</si>
  <si>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</si>
  <si>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</si>
  <si>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</si>
  <si>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</si>
  <si>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</si>
  <si>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</si>
  <si>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</si>
  <si>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</si>
  <si>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</si>
  <si>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</si>
  <si>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</si>
  <si>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</si>
  <si>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</si>
  <si>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</si>
  <si>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</si>
  <si>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</si>
  <si>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</si>
  <si>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</si>
  <si>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</si>
  <si>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</si>
  <si>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</si>
  <si>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</si>
  <si>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</si>
  <si>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</si>
  <si>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</si>
  <si>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</si>
  <si>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</si>
  <si>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</si>
  <si>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</si>
  <si>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</si>
  <si>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</si>
  <si>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</si>
  <si>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</si>
  <si>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</si>
  <si>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</si>
  <si>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</si>
  <si>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</si>
  <si>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</si>
  <si>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</si>
  <si>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</si>
  <si>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</si>
  <si>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</si>
  <si>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</si>
  <si>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</si>
  <si>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</si>
  <si>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</si>
  <si>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</si>
  <si>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</si>
  <si>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</si>
  <si>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</si>
  <si>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</si>
  <si>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</si>
  <si>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</si>
  <si>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</si>
  <si>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</si>
  <si>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</si>
  <si>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</si>
  <si>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</si>
  <si>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</si>
  <si>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</si>
  <si>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</si>
  <si>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</si>
  <si>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</si>
  <si>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</si>
  <si>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</si>
  <si>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</si>
  <si>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</si>
  <si>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</si>
  <si>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</si>
  <si>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</si>
  <si>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</si>
  <si>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</si>
  <si>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</si>
  <si>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</si>
  <si>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</si>
  <si>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</si>
  <si>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</si>
  <si>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</si>
  <si>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</si>
  <si>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</si>
  <si>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</si>
  <si>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</si>
  <si>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</si>
  <si>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</si>
  <si>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</si>
  <si>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</si>
  <si>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</si>
  <si>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</si>
  <si>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</si>
  <si>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</si>
  <si>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</si>
  <si>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</si>
  <si>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</si>
  <si>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</si>
  <si>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</si>
  <si>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</si>
  <si>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</si>
  <si>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</si>
  <si>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</si>
  <si>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</si>
  <si>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</si>
  <si>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</si>
  <si>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</si>
  <si>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</si>
  <si>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</si>
  <si>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</si>
  <si>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</si>
  <si>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</si>
  <si>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</si>
  <si>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</si>
  <si>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</si>
  <si>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</si>
  <si>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</si>
  <si>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</si>
  <si>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</si>
  <si>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</si>
  <si>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</si>
  <si>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</si>
  <si>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</si>
  <si>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</si>
  <si>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</si>
  <si>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</si>
  <si>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</si>
  <si>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</si>
  <si>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</si>
  <si>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</si>
  <si>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</si>
  <si>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</si>
  <si>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</si>
  <si>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</si>
  <si>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</si>
  <si>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</si>
  <si>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</si>
  <si>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</si>
  <si>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</si>
  <si>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</si>
  <si>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</si>
  <si>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</si>
  <si>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</si>
  <si>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</si>
  <si>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</si>
  <si>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</si>
  <si>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</si>
  <si>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</si>
  <si>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</si>
  <si>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</si>
  <si>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</si>
  <si>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</si>
  <si>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</si>
  <si>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</si>
  <si>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</si>
  <si>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</si>
  <si>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</si>
  <si>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</si>
  <si>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</si>
  <si>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</si>
  <si>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</si>
  <si>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</si>
  <si>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</si>
  <si>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</si>
  <si>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</si>
  <si>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</si>
  <si>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</si>
  <si>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</si>
  <si>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</si>
  <si>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</si>
  <si>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</si>
  <si>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</si>
  <si>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</si>
  <si>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</si>
  <si>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</si>
  <si>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</si>
  <si>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</si>
  <si>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</si>
  <si>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</si>
  <si>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</si>
  <si>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</si>
  <si>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</si>
  <si>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</si>
  <si>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</si>
  <si>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</si>
  <si>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</si>
  <si>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</si>
  <si>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</si>
  <si>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</si>
  <si>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</si>
  <si>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</si>
  <si>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</si>
  <si>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</si>
  <si>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</si>
  <si>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</si>
  <si>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</si>
  <si>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</si>
  <si>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</si>
  <si>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</si>
  <si>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parent 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</si>
  <si>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</si>
  <si>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</si>
  <si>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</si>
  <si>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</si>
  <si>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</si>
  <si>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</si>
  <si>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</si>
  <si>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</si>
  <si>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</si>
  <si>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</si>
  <si>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</si>
  <si>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</si>
  <si>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</si>
  <si>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</si>
  <si>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</si>
  <si>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</si>
  <si>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</si>
  <si>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</si>
  <si>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</si>
  <si>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</si>
  <si>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</si>
  <si>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</si>
  <si>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</si>
  <si>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</si>
  <si>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</si>
  <si>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</si>
  <si>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</si>
  <si>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</si>
  <si>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</si>
  <si>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</si>
  <si>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</si>
  <si>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</si>
  <si>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</si>
  <si>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</si>
  <si>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</si>
  <si>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</si>
  <si>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</si>
  <si>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</si>
  <si>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</si>
  <si>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</si>
  <si>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</si>
  <si>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</si>
  <si>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</si>
  <si>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</si>
  <si>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</si>
  <si>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</si>
  <si>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</si>
  <si>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</si>
  <si>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</si>
  <si>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</si>
  <si>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</si>
  <si>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</si>
  <si>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</si>
  <si>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</si>
  <si>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</si>
  <si>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</si>
  <si>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Failed</t>
  </si>
  <si>
    <t>Percentage Canceled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</si>
  <si>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</si>
  <si>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</si>
  <si>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</si>
  <si>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</si>
  <si>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</si>
  <si>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</si>
  <si>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</si>
  <si>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</si>
  <si>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</si>
  <si>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</si>
  <si>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</si>
  <si>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</si>
  <si>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</si>
  <si>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Blurb</t>
  </si>
  <si>
    <t>Pledged</t>
  </si>
  <si>
    <t>Percent funded</t>
  </si>
  <si>
    <t>Outcome</t>
  </si>
  <si>
    <t>Backers_Count</t>
  </si>
  <si>
    <t>Average Donation</t>
  </si>
  <si>
    <t>Country</t>
  </si>
  <si>
    <t>Currency</t>
  </si>
  <si>
    <t>Launched_at</t>
  </si>
  <si>
    <t>Deadline</t>
  </si>
  <si>
    <t>Staff_Pick</t>
  </si>
  <si>
    <t>Spotlight</t>
  </si>
  <si>
    <t>Category &amp; Sub-category</t>
  </si>
  <si>
    <t>Parent Category</t>
  </si>
  <si>
    <t>Sub-category</t>
  </si>
  <si>
    <t>Date Created Conversion</t>
  </si>
  <si>
    <t>Date Ended Conversion</t>
  </si>
  <si>
    <t>Successful</t>
  </si>
  <si>
    <t>Failed</t>
  </si>
  <si>
    <t>Mean</t>
  </si>
  <si>
    <t xml:space="preserve">Median </t>
  </si>
  <si>
    <t>Minimum Num of Backers</t>
  </si>
  <si>
    <t>Maximum Num of Backers</t>
  </si>
  <si>
    <t>Variance</t>
  </si>
  <si>
    <t>Standard Deviation</t>
  </si>
  <si>
    <t>Number of Backers</t>
  </si>
  <si>
    <t>The median better summarises the data because there are significant outliers in both sets of data which significantly increase the mean. For example with the successful campaign, half the campaigns had less than 201 backers but the outliers pull up the mean value to 851 backers which is not a true reflection of most of the campaigns.</t>
  </si>
  <si>
    <t>There is more variability in the successful campaigns as the standard deviation is 1266.2 as compared to 960 for the failed campaigns. This makes sense as the most successful campaigns will have much larger numbers of backers where the variation in the failed campaigns will be lower because they failed due to lack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</si>
</sst>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horizontal="left" wrapText="1"/>
    </xf>
    <xf numFmtId="0" fontId="0" fillId="0" borderId="0" xfId="0" applyAlignment="1">
      <alignment horizontal="left"/>
    </xf>
    <xf numFmtId="0" fontId="16" fillId="0" borderId="0" xfId="0" applyFont="1" applyAlignment="1">
      <alignment horizontal="left" vertical="top"/>
    </xf>
    <xf numFmtId="0" fontId="0" fillId="0" borderId="0" xfId="0" pivotButton="1"/>
    <xf numFmtId="0" fontId="0" fillId="0" borderId="0" xfId="0" pivotButton="1" applyAlignment="1">
      <alignment wrapText="1"/>
    </xf>
    <xf numFmtId="0" fontId="0" fillId="0" borderId="0" xfId="0" applyAlignment="1">
      <alignment horizontal="center"/>
    </xf>
    <xf numFmtId="0" fontId="0" fillId="0" borderId="0" xfId="0" applyAlignment="1">
      <alignment horizontal="center" wrapText="1"/>
    </xf>
    <xf numFmtId="0" fontId="0" fillId="0" borderId="0" xfId="0" pivotButton="1" applyAlignment="1">
      <alignment vertical="top"/>
    </xf>
    <xf numFmtId="0" fontId="0" fillId="0" borderId="0" xfId="0" pivotButton="1" applyAlignment="1">
      <alignment horizontal="center"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top" wrapText="1"/>
    </xf>
    <xf numFmtId="0" fontId="0" fillId="0" borderId="0" xfId="0" pivotButton="1" applyAlignment="1">
      <alignment horizontal="center" wrapText="1"/>
    </xf>
    <xf numFmtId="0" fontId="16" fillId="0" borderId="0" xfId="0" applyFont="1" applyAlignment="1">
      <alignment vertical="top" wrapText="1"/>
    </xf>
    <xf numFmtId="0" fontId="0" fillId="0" borderId="0" xfId="0" applyAlignment="1">
      <alignment vertical="center"/>
    </xf>
    <xf numFmtId="0" fontId="16" fillId="0" borderId="10" xfId="0" applyFont="1" applyBorder="1" applyAlignment="1">
      <alignment vertical="center" wrapText="1"/>
    </xf>
    <xf numFmtId="0" fontId="16" fillId="0" borderId="10" xfId="0" applyFont="1" applyBorder="1" applyAlignment="1">
      <alignment horizontal="center" vertical="top" wrapText="1"/>
    </xf>
    <xf numFmtId="0" fontId="0" fillId="0" borderId="10" xfId="0" applyBorder="1" applyAlignment="1">
      <alignment vertical="center"/>
    </xf>
    <xf numFmtId="0" fontId="0" fillId="0" borderId="10" xfId="0" applyBorder="1" applyAlignment="1">
      <alignment horizontal="center" vertical="center"/>
    </xf>
    <xf numFmtId="9" fontId="0" fillId="0" borderId="10" xfId="42" applyFont="1" applyBorder="1" applyAlignment="1">
      <alignment horizontal="center" vertical="center"/>
    </xf>
    <xf numFmtId="0" fontId="0" fillId="0" borderId="10" xfId="0" applyBorder="1" applyAlignment="1">
      <alignment vertical="center" wrapText="1"/>
    </xf>
    <xf numFmtId="0" fontId="0" fillId="0" borderId="0" xfId="0" applyNumberFormat="1" applyAlignment="1">
      <alignment horizontal="center"/>
    </xf>
    <xf numFmtId="0" fontId="16" fillId="0" borderId="10" xfId="0" applyFont="1" applyBorder="1" applyAlignment="1">
      <alignment horizontal="center" vertical="top"/>
    </xf>
    <xf numFmtId="0" fontId="0" fillId="0" borderId="10" xfId="0" applyBorder="1" applyAlignment="1">
      <alignment horizontal="center"/>
    </xf>
    <xf numFmtId="0" fontId="0" fillId="0" borderId="10" xfId="0" applyBorder="1"/>
    <xf numFmtId="1" fontId="0" fillId="0" borderId="10" xfId="0" applyNumberFormat="1" applyBorder="1" applyAlignment="1">
      <alignment horizontal="center"/>
    </xf>
    <xf numFmtId="166" fontId="0" fillId="0" borderId="10" xfId="0" applyNumberFormat="1" applyBorder="1" applyAlignment="1">
      <alignment horizontal="center"/>
    </xf>
    <xf numFmtId="0" fontId="0" fillId="0" borderId="10" xfId="0" applyBorder="1" applyAlignment="1">
      <alignment horizontal="center"/>
    </xf>
    <xf numFmtId="0" fontId="0" fillId="0" borderId="10" xfId="0" applyBorder="1" applyAlignment="1">
      <alignment horizontal="left" wrapText="1"/>
    </xf>
    <xf numFmtId="0" fontId="16" fillId="0" borderId="10" xfId="0" applyFont="1" applyBorder="1" applyAlignment="1">
      <alignment horizontal="left" vertical="top"/>
    </xf>
    <xf numFmtId="0" fontId="16" fillId="33" borderId="10" xfId="0" applyFont="1" applyFill="1" applyBorder="1" applyAlignment="1">
      <alignment horizontal="left" vertical="top" wrapText="1"/>
    </xf>
    <xf numFmtId="0" fontId="16" fillId="33" borderId="10" xfId="0" applyFont="1" applyFill="1" applyBorder="1" applyAlignment="1">
      <alignment horizontal="left" vertical="top"/>
    </xf>
    <xf numFmtId="0" fontId="0" fillId="0" borderId="10" xfId="0" applyBorder="1" applyAlignment="1">
      <alignment horizontal="left" wrapText="1"/>
    </xf>
    <xf numFmtId="0" fontId="0" fillId="0" borderId="10" xfId="0" applyBorder="1" applyAlignment="1">
      <alignment horizontal="left"/>
    </xf>
    <xf numFmtId="0" fontId="0" fillId="0" borderId="10" xfId="42" applyNumberFormat="1" applyFont="1" applyBorder="1" applyAlignment="1">
      <alignment horizontal="left"/>
    </xf>
    <xf numFmtId="2" fontId="0" fillId="0" borderId="10" xfId="0" applyNumberFormat="1" applyBorder="1" applyAlignment="1">
      <alignment horizontal="left"/>
    </xf>
    <xf numFmtId="14" fontId="0" fillId="0" borderId="10" xfId="0" applyNumberFormat="1" applyBorder="1" applyAlignment="1">
      <alignment horizontal="left"/>
    </xf>
    <xf numFmtId="0" fontId="0" fillId="0" borderId="10" xfId="0"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50">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wrapText="1"/>
    </dxf>
    <dxf>
      <alignment vertical="top"/>
    </dxf>
    <dxf>
      <alignment vertical="top"/>
    </dxf>
    <dxf>
      <alignment vertical="top"/>
    </dxf>
    <dxf>
      <alignment wrapText="1"/>
    </dxf>
    <dxf>
      <alignment vertical="top"/>
    </dxf>
    <dxf>
      <alignment vertical="top"/>
    </dxf>
    <dxf>
      <alignment vertical="top"/>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alignment wrapText="1"/>
    </dxf>
    <dxf>
      <alignment wrapText="1"/>
    </dxf>
    <dxf>
      <alignment horizontal="center"/>
    </dxf>
    <dxf>
      <alignment horizontal="center"/>
    </dxf>
    <dxf>
      <alignment horizontal="center"/>
    </dxf>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FFFF00"/>
        </patternFill>
      </fill>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wrapText="1"/>
    </dxf>
    <dxf>
      <alignment vertical="top"/>
    </dxf>
    <dxf>
      <alignment vertical="top"/>
    </dxf>
    <dxf>
      <alignment vertical="top"/>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[CrowdfundingBook.xlsx]Chart (Parent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The outcomes of different types of campaigns</a:t>
            </a:r>
          </a:p>
        </c:rich>
      </c:tx>
      <c:layout>
        <c:manualLayout>
          <c:xMode val="edge"/>
          <c:yMode val="edge"/>
          <c:x val="0.2176176605747083"/>
          <c:y val="7.7054749427224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(Parent Category)'!$B$3:$B$4</c:f>
              <c:strCache>
                <c:ptCount val="1"/>
                <c:pt idx="0">
                  <c:v>canceled</c:v>
                </c:pt>
              </c:strCache>
            </c:strRef>
          </c:tx>
          <c:spPr>
            <a:solidFill>
              <a:schemeClr val="bg1">
                <a:lumMod val="65000"/>
              </a:schemeClr>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7CB-43DB-957D-406383BEA1A4}"/>
            </c:ext>
          </c:extLst>
        </c:ser>
        <c:ser>
          <c:idx val="1"/>
          <c:order val="1"/>
          <c:tx>
            <c:strRef>
              <c:f>'Chart (Parent Category)'!$C$3:$C$4</c:f>
              <c:strCache>
                <c:ptCount val="1"/>
                <c:pt idx="0">
                  <c:v>failed</c:v>
                </c:pt>
              </c:strCache>
            </c:strRef>
          </c:tx>
          <c:spPr>
            <a:solidFill>
              <a:srgbClr val="FF0000"/>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7CB-43DB-957D-406383BEA1A4}"/>
            </c:ext>
          </c:extLst>
        </c:ser>
        <c:ser>
          <c:idx val="2"/>
          <c:order val="2"/>
          <c:tx>
            <c:strRef>
              <c:f>'Chart (Parent Category)'!$D$3:$D$4</c:f>
              <c:strCache>
                <c:ptCount val="1"/>
                <c:pt idx="0">
                  <c:v>live</c:v>
                </c:pt>
              </c:strCache>
            </c:strRef>
          </c:tx>
          <c:spPr>
            <a:solidFill>
              <a:schemeClr val="accent4">
                <a:lumMod val="60000"/>
                <a:lumOff val="40000"/>
              </a:schemeClr>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7CB-43DB-957D-406383BEA1A4}"/>
            </c:ext>
          </c:extLst>
        </c:ser>
        <c:ser>
          <c:idx val="3"/>
          <c:order val="3"/>
          <c:tx>
            <c:strRef>
              <c:f>'Chart (Parent Category)'!$E$3:$E$4</c:f>
              <c:strCache>
                <c:ptCount val="1"/>
                <c:pt idx="0">
                  <c:v>successful</c:v>
                </c:pt>
              </c:strCache>
            </c:strRef>
          </c:tx>
          <c:spPr>
            <a:solidFill>
              <a:srgbClr val="00B050"/>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FCE1-46CB-9AC9-381593A1BC1C}"/>
            </c:ext>
          </c:extLst>
        </c:ser>
        <c:dLbls>
          <c:showLegendKey val="0"/>
          <c:showVal val="0"/>
          <c:showCatName val="0"/>
          <c:showSerName val="0"/>
          <c:showPercent val="0"/>
          <c:showBubbleSize val="0"/>
        </c:dLbls>
        <c:gapWidth val="150"/>
        <c:overlap val="100"/>
        <c:axId val="1886576623"/>
        <c:axId val="1886545215"/>
      </c:barChart>
      <c:catAx>
        <c:axId val="188657662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Parent category</a:t>
                </a:r>
              </a:p>
            </c:rich>
          </c:tx>
          <c:layout>
            <c:manualLayout>
              <c:xMode val="edge"/>
              <c:yMode val="edge"/>
              <c:x val="0.3950634510822621"/>
              <c:y val="0.8987078538259640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545215"/>
        <c:crosses val="autoZero"/>
        <c:auto val="1"/>
        <c:lblAlgn val="ctr"/>
        <c:lblOffset val="100"/>
        <c:noMultiLvlLbl val="0"/>
      </c:catAx>
      <c:valAx>
        <c:axId val="188654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 of</a:t>
                </a:r>
                <a:r>
                  <a:rPr lang="en-US" sz="1200" baseline="0"/>
                  <a:t> Projects</a:t>
                </a:r>
              </a:p>
            </c:rich>
          </c:tx>
          <c:layout>
            <c:manualLayout>
              <c:xMode val="edge"/>
              <c:yMode val="edge"/>
              <c:x val="9.4161972531692176E-3"/>
              <c:y val="0.338515787533247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5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[CrowdfundingBook.xlsx]Chart (Parent Category)!PivotTable1</c:name>
    <c:fmtId val="1"/>
  </c:pivotSource>
  <c:chart>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 (Parent Category)'!$B$3:$B$4</c:f>
              <c:strCache>
                <c:ptCount val="1"/>
                <c:pt idx="0">
                  <c:v>canceled</c:v>
                </c:pt>
              </c:strCache>
            </c:strRef>
          </c:tx>
          <c:spPr>
            <a:solidFill>
              <a:schemeClr val="bg1">
                <a:lumMod val="65000"/>
              </a:schemeClr>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D62-40A2-B6AE-9A642179A790}"/>
            </c:ext>
          </c:extLst>
        </c:ser>
        <c:ser>
          <c:idx val="1"/>
          <c:order val="1"/>
          <c:tx>
            <c:strRef>
              <c:f>'Chart (Parent Category)'!$C$3:$C$4</c:f>
              <c:strCache>
                <c:ptCount val="1"/>
                <c:pt idx="0">
                  <c:v>failed</c:v>
                </c:pt>
              </c:strCache>
            </c:strRef>
          </c:tx>
          <c:spPr>
            <a:solidFill>
              <a:srgbClr val="FF0000"/>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D62-40A2-B6AE-9A642179A790}"/>
            </c:ext>
          </c:extLst>
        </c:ser>
        <c:ser>
          <c:idx val="2"/>
          <c:order val="2"/>
          <c:tx>
            <c:strRef>
              <c:f>'Chart (Parent Category)'!$D$3:$D$4</c:f>
              <c:strCache>
                <c:ptCount val="1"/>
                <c:pt idx="0">
                  <c:v>live</c:v>
                </c:pt>
              </c:strCache>
            </c:strRef>
          </c:tx>
          <c:spPr>
            <a:solidFill>
              <a:srgbClr val="FFFF00"/>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D62-40A2-B6AE-9A642179A790}"/>
            </c:ext>
          </c:extLst>
        </c:ser>
        <c:ser>
          <c:idx val="3"/>
          <c:order val="3"/>
          <c:tx>
            <c:strRef>
              <c:f>'Chart (Parent Category)'!$E$3:$E$4</c:f>
              <c:strCache>
                <c:ptCount val="1"/>
                <c:pt idx="0">
                  <c:v>successful</c:v>
                </c:pt>
              </c:strCache>
            </c:strRef>
          </c:tx>
          <c:spPr>
            <a:solidFill>
              <a:srgbClr val="00B050"/>
            </a:solidFill>
            <a:ln>
              <a:noFill/>
            </a:ln>
            <a:effectLst/>
          </c:spPr>
          <c:invertIfNegative val="0"/>
          <c:cat>
            <c:strRef>
              <c:f>'Chart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'Chart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9D62-40A2-B6AE-9A642179A790}"/>
            </c:ext>
          </c:extLst>
        </c:ser>
        <c:dLbls>
          <c:showLegendKey val="0"/>
          <c:showVal val="0"/>
          <c:showCatName val="0"/>
          <c:showSerName val="0"/>
          <c:showPercent val="0"/>
          <c:showBubbleSize val="0"/>
        </c:dLbls>
        <c:gapWidth val="150"/>
        <c:overlap val="100"/>
        <c:axId val="477421023"/>
        <c:axId val="222178863"/>
      </c:barChart>
      <c:catAx>
        <c:axId val="4774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78863"/>
        <c:crosses val="autoZero"/>
        <c:auto val="1"/>
        <c:lblAlgn val="ctr"/>
        <c:lblOffset val="100"/>
        <c:noMultiLvlLbl val="0"/>
      </c:catAx>
      <c:valAx>
        <c:axId val="222178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[CrowdfundingBook.xlsx]Chart (Sub-Category)!PivotTable2</c:name>
    <c:fmtId val="0"/>
  </c:pivotSource>
  <c:chart>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 (Sub-Category)'!$B$4:$B$5</c:f>
              <c:strCache>
                <c:ptCount val="1"/>
                <c:pt idx="0">
                  <c:v>canceled</c:v>
                </c:pt>
              </c:strCache>
            </c:strRef>
          </c:tx>
          <c:spPr>
            <a:solidFill>
              <a:schemeClr val="bg1">
                <a:lumMod val="75000"/>
              </a:schemeClr>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01C-43D1-8C1D-FAF6C7E4EAAA}"/>
            </c:ext>
          </c:extLst>
        </c:ser>
        <c:ser>
          <c:idx val="1"/>
          <c:order val="1"/>
          <c:tx>
            <c:strRef>
              <c:f>'Chart (Sub-Category)'!$C$4:$C$5</c:f>
              <c:strCache>
                <c:ptCount val="1"/>
                <c:pt idx="0">
                  <c:v>failed</c:v>
                </c:pt>
              </c:strCache>
            </c:strRef>
          </c:tx>
          <c:spPr>
            <a:solidFill>
              <a:srgbClr val="FF000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01C-43D1-8C1D-FAF6C7E4EAAA}"/>
            </c:ext>
          </c:extLst>
        </c:ser>
        <c:ser>
          <c:idx val="2"/>
          <c:order val="2"/>
          <c:tx>
            <c:strRef>
              <c:f>'Chart (Sub-Category)'!$D$4:$D$5</c:f>
              <c:strCache>
                <c:ptCount val="1"/>
                <c:pt idx="0">
                  <c:v>live</c:v>
                </c:pt>
              </c:strCache>
            </c:strRef>
          </c:tx>
          <c:spPr>
            <a:solidFill>
              <a:srgbClr val="FFFF0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1-C5C1-4E95-960C-E9D29D9043D9}"/>
            </c:ext>
          </c:extLst>
        </c:ser>
        <c:ser>
          <c:idx val="3"/>
          <c:order val="3"/>
          <c:tx>
            <c:strRef>
              <c:f>'Chart (Sub-Category)'!$E$4:$E$5</c:f>
              <c:strCache>
                <c:ptCount val="1"/>
                <c:pt idx="0">
                  <c:v>successful</c:v>
                </c:pt>
              </c:strCache>
            </c:strRef>
          </c:tx>
          <c:spPr>
            <a:solidFill>
              <a:srgbClr val="00B05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2-C5C1-4E95-960C-E9D29D9043D9}"/>
            </c:ext>
          </c:extLst>
        </c:ser>
        <c:dLbls>
          <c:showLegendKey val="0"/>
          <c:showVal val="0"/>
          <c:showCatName val="0"/>
          <c:showSerName val="0"/>
          <c:showPercent val="0"/>
          <c:showBubbleSize val="0"/>
        </c:dLbls>
        <c:gapWidth val="150"/>
        <c:overlap val="100"/>
        <c:axId val="1936067679"/>
        <c:axId val="1937670479"/>
      </c:barChart>
      <c:catAx>
        <c:axId val="193606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Sub Category</a:t>
                </a:r>
              </a:p>
            </c:rich>
          </c:tx>
          <c:layout>
            <c:manualLayout>
              <c:xMode val="edge"/>
              <c:yMode val="edge"/>
              <c:x val="0.43518616588855596"/>
              <c:y val="0.904759807984528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670479"/>
        <c:crosses val="autoZero"/>
        <c:auto val="1"/>
        <c:lblAlgn val="ctr"/>
        <c:lblOffset val="100"/>
        <c:noMultiLvlLbl val="0"/>
      </c:catAx>
      <c:valAx>
        <c:axId val="193767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 of Projects</a:t>
                </a:r>
              </a:p>
            </c:rich>
          </c:tx>
          <c:layout>
            <c:manualLayout>
              <c:xMode val="edge"/>
              <c:yMode val="edge"/>
              <c:x val="5.8997050147492625E-3"/>
              <c:y val="0.33537677856057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6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[CrowdfundingBook.xlsx]Chart (Sub-Category)!PivotTable2</c:name>
    <c:fmtId val="1"/>
  </c:pivotSource>
  <c:chart>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 (Sub-Category)'!$B$4:$B$5</c:f>
              <c:strCache>
                <c:ptCount val="1"/>
                <c:pt idx="0">
                  <c:v>canceled</c:v>
                </c:pt>
              </c:strCache>
            </c:strRef>
          </c:tx>
          <c:spPr>
            <a:solidFill>
              <a:schemeClr val="bg1">
                <a:lumMod val="75000"/>
              </a:schemeClr>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C78-446F-BCAA-E3733731BF00}"/>
            </c:ext>
          </c:extLst>
        </c:ser>
        <c:ser>
          <c:idx val="1"/>
          <c:order val="1"/>
          <c:tx>
            <c:strRef>
              <c:f>'Chart (Sub-Category)'!$C$4:$C$5</c:f>
              <c:strCache>
                <c:ptCount val="1"/>
                <c:pt idx="0">
                  <c:v>failed</c:v>
                </c:pt>
              </c:strCache>
            </c:strRef>
          </c:tx>
          <c:spPr>
            <a:solidFill>
              <a:srgbClr val="FF000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C78-446F-BCAA-E3733731BF00}"/>
            </c:ext>
          </c:extLst>
        </c:ser>
        <c:ser>
          <c:idx val="2"/>
          <c:order val="2"/>
          <c:tx>
            <c:strRef>
              <c:f>'Chart (Sub-Category)'!$D$4:$D$5</c:f>
              <c:strCache>
                <c:ptCount val="1"/>
                <c:pt idx="0">
                  <c:v>live</c:v>
                </c:pt>
              </c:strCache>
            </c:strRef>
          </c:tx>
          <c:spPr>
            <a:solidFill>
              <a:srgbClr val="FFFF0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0C78-446F-BCAA-E3733731BF00}"/>
            </c:ext>
          </c:extLst>
        </c:ser>
        <c:ser>
          <c:idx val="3"/>
          <c:order val="3"/>
          <c:tx>
            <c:strRef>
              <c:f>'Chart (Sub-Category)'!$E$4:$E$5</c:f>
              <c:strCache>
                <c:ptCount val="1"/>
                <c:pt idx="0">
                  <c:v>successful</c:v>
                </c:pt>
              </c:strCache>
            </c:strRef>
          </c:tx>
          <c:spPr>
            <a:solidFill>
              <a:srgbClr val="00B050"/>
            </a:solidFill>
            <a:ln>
              <a:noFill/>
            </a:ln>
            <a:effectLst/>
          </c:spPr>
          <c:invertIfNegative val="0"/>
          <c:cat>
            <c:strRef>
              <c:f>'Chart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'Chart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0C78-446F-BCAA-E3733731BF00}"/>
            </c:ext>
          </c:extLst>
        </c:ser>
        <c:dLbls>
          <c:showLegendKey val="0"/>
          <c:showVal val="0"/>
          <c:showCatName val="0"/>
          <c:showSerName val="0"/>
          <c:showPercent val="0"/>
          <c:showBubbleSize val="0"/>
        </c:dLbls>
        <c:gapWidth val="150"/>
        <c:overlap val="100"/>
        <c:axId val="477396063"/>
        <c:axId val="222181839"/>
      </c:barChart>
      <c:catAx>
        <c:axId val="4773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181839"/>
        <c:crosses val="autoZero"/>
        <c:auto val="1"/>
        <c:lblAlgn val="ctr"/>
        <c:lblOffset val="100"/>
        <c:noMultiLvlLbl val="0"/>
      </c:catAx>
      <c:valAx>
        <c:axId val="222181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9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[CrowdfundingBook.xlsx]Chart (Date)!PivotTable1</c:name>
    <c:fmtId val="0"/>
  </c:pivotSource>
  <c:chart>
    <c:autoTitleDeleted val="0"/>
    <c:pivotFmts>
      <c:pivotFmt>
        <c:idx val="0"/>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(Date)'!$B$4:$B$5</c:f>
              <c:strCache>
                <c:ptCount val="1"/>
                <c:pt idx="0">
                  <c:v>canceled</c:v>
                </c:pt>
              </c:strCache>
            </c:strRef>
          </c:tx>
          <c:spPr>
            <a:ln w="28575" cap="rnd">
              <a:solidFill>
                <a:schemeClr val="bg1">
                  <a:lumMod val="75000"/>
                </a:schemeClr>
              </a:solidFill>
              <a:round/>
            </a:ln>
            <a:effectLst/>
          </c:spPr>
          <c:marker>
            <c:symbol val="none"/>
          </c:marker>
          <c:cat>
            <c:strRef>
              <c:f>'Chart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4C1-45C5-BFCE-982F4339956E}"/>
            </c:ext>
          </c:extLst>
        </c:ser>
        <c:ser>
          <c:idx val="1"/>
          <c:order val="1"/>
          <c:tx>
            <c:strRef>
              <c:f>'Chart (Date)'!$C$4:$C$5</c:f>
              <c:strCache>
                <c:ptCount val="1"/>
                <c:pt idx="0">
                  <c:v>failed</c:v>
                </c:pt>
              </c:strCache>
            </c:strRef>
          </c:tx>
          <c:spPr>
            <a:ln w="28575" cap="rnd">
              <a:solidFill>
                <a:srgbClr val="FF0000"/>
              </a:solidFill>
              <a:round/>
            </a:ln>
            <a:effectLst/>
          </c:spPr>
          <c:marker>
            <c:symbol val="none"/>
          </c:marker>
          <c:cat>
            <c:strRef>
              <c:f>'Chart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2F3-4591-984D-77810E81D6F0}"/>
            </c:ext>
          </c:extLst>
        </c:ser>
        <c:ser>
          <c:idx val="2"/>
          <c:order val="2"/>
          <c:tx>
            <c:strRef>
              <c:f>'Chart (Date)'!$D$4:$D$5</c:f>
              <c:strCache>
                <c:ptCount val="1"/>
                <c:pt idx="0">
                  <c:v>live</c:v>
                </c:pt>
              </c:strCache>
            </c:strRef>
          </c:tx>
          <c:spPr>
            <a:ln w="28575" cap="rnd">
              <a:solidFill>
                <a:srgbClr val="FFFF00"/>
              </a:solidFill>
              <a:round/>
            </a:ln>
            <a:effectLst/>
          </c:spPr>
          <c:marker>
            <c:symbol val="none"/>
          </c:marker>
          <c:cat>
            <c:strRef>
              <c:f>'Chart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F2F3-4591-984D-77810E81D6F0}"/>
            </c:ext>
          </c:extLst>
        </c:ser>
        <c:ser>
          <c:idx val="3"/>
          <c:order val="3"/>
          <c:tx>
            <c:strRef>
              <c:f>'Chart (Date)'!$E$4:$E$5</c:f>
              <c:strCache>
                <c:ptCount val="1"/>
                <c:pt idx="0">
                  <c:v>successful</c:v>
                </c:pt>
              </c:strCache>
            </c:strRef>
          </c:tx>
          <c:spPr>
            <a:ln w="28575" cap="rnd">
              <a:solidFill>
                <a:srgbClr val="00B050"/>
              </a:solidFill>
              <a:round/>
            </a:ln>
            <a:effectLst/>
          </c:spPr>
          <c:marker>
            <c:symbol val="none"/>
          </c:marker>
          <c:cat>
            <c:strRef>
              <c:f>'Chart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F2F3-4591-984D-77810E81D6F0}"/>
            </c:ext>
          </c:extLst>
        </c:ser>
        <c:dLbls>
          <c:showLegendKey val="0"/>
          <c:showVal val="0"/>
          <c:showCatName val="0"/>
          <c:showSerName val="0"/>
          <c:showPercent val="0"/>
          <c:showBubbleSize val="0"/>
        </c:dLbls>
        <c:smooth val="0"/>
        <c:axId val="527881823"/>
        <c:axId val="538926511"/>
      </c:lineChart>
      <c:catAx>
        <c:axId val="5278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40850802587833362"/>
              <c:y val="0.883234878247778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26511"/>
        <c:crosses val="autoZero"/>
        <c:auto val="1"/>
        <c:lblAlgn val="ctr"/>
        <c:lblOffset val="100"/>
        <c:noMultiLvlLbl val="0"/>
      </c:catAx>
      <c:valAx>
        <c:axId val="53892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layout>
            <c:manualLayout>
              <c:xMode val="edge"/>
              <c:yMode val="edge"/>
              <c:x val="1.218583299363858E-2"/>
              <c:y val="0.353824122759026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a:t>
            </a:r>
          </a:p>
        </c:rich>
      </c:tx>
      <c:layout>
        <c:manualLayout>
          <c:xMode val="edge"/>
          <c:yMode val="edge"/>
          <c:x val="0.44516021521469779"/>
          <c:y val="1.751094089102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rgbClr val="00B05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90D-4FD6-9910-BCBDEF2AD4E3}"/>
            </c:ext>
          </c:extLst>
        </c:ser>
        <c:ser>
          <c:idx val="5"/>
          <c:order val="5"/>
          <c:tx>
            <c:strRef>
              <c:f>'Crowdfunding Goal Analysis'!$G$1</c:f>
              <c:strCache>
                <c:ptCount val="1"/>
                <c:pt idx="0">
                  <c:v>Percentage Failed</c:v>
                </c:pt>
              </c:strCache>
            </c:strRef>
          </c:tx>
          <c:spPr>
            <a:ln w="28575" cap="rnd">
              <a:solidFill>
                <a:srgbClr val="FF0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90D-4FD6-9910-BCBDEF2AD4E3}"/>
            </c:ext>
          </c:extLst>
        </c:ser>
        <c:ser>
          <c:idx val="6"/>
          <c:order val="6"/>
          <c:tx>
            <c:strRef>
              <c:f>'Crowdfunding Goal Analysis'!$H$1</c:f>
              <c:strCache>
                <c:ptCount val="1"/>
                <c:pt idx="0">
                  <c:v>Percentage Canceled</c:v>
                </c:pt>
              </c:strCache>
            </c:strRef>
          </c:tx>
          <c:spPr>
            <a:ln w="28575" cap="rnd">
              <a:solidFill>
                <a:schemeClr val="bg1">
                  <a:lumMod val="75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90D-4FD6-9910-BCBDEF2AD4E3}"/>
            </c:ext>
          </c:extLst>
        </c:ser>
        <c:dLbls>
          <c:showLegendKey val="0"/>
          <c:showVal val="0"/>
          <c:showCatName val="0"/>
          <c:showSerName val="0"/>
          <c:showPercent val="0"/>
          <c:showBubbleSize val="0"/>
        </c:dLbls>
        <c:smooth val="0"/>
        <c:axId val="257858767"/>
        <c:axId val="262722255"/>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90D-4FD6-9910-BCBDEF2AD4E3}"/>
                  </c:ext>
                </c:extLst>
              </c15:ser>
            </c15:filteredLineSeries>
            <c15:filteredLineSeries>
              <c15:ser>
                <c:idx val="1"/>
                <c:order val="1"/>
                <c:tx>
                  <c:strRef>
                    <c:extLs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C90D-4FD6-9910-BCBDEF2AD4E3}"/>
                  </c:ext>
                </c:extLst>
              </c15:ser>
            </c15:filteredLineSeries>
            <c15:filteredLineSeries>
              <c15:ser>
                <c:idx val="2"/>
                <c:order val="2"/>
                <c:tx>
                  <c:strRef>
                    <c:extLs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C90D-4FD6-9910-BCBDEF2AD4E3}"/>
                  </c:ext>
                </c:extLst>
              </c15:ser>
            </c15:filteredLineSeries>
            <c15:filteredLineSeries>
              <c15:ser>
                <c:idx val="3"/>
                <c:order val="3"/>
                <c:tx>
                  <c:strRef>
                    <c:extLs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C90D-4FD6-9910-BCBDEF2AD4E3}"/>
                  </c:ext>
                </c:extLst>
              </c15:ser>
            </c15:filteredLineSeries>
          </c:ext>
        </c:extLst>
      </c:lineChart>
      <c:catAx>
        <c:axId val="2578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Financial</a:t>
                </a:r>
                <a:r>
                  <a:rPr lang="en-US" sz="1200" baseline="0"/>
                  <a:t> </a:t>
                </a:r>
                <a:r>
                  <a:rPr lang="en-US" sz="1200"/>
                  <a:t>Goal</a:t>
                </a:r>
              </a:p>
            </c:rich>
          </c:tx>
          <c:layout>
            <c:manualLayout>
              <c:xMode val="edge"/>
              <c:yMode val="edge"/>
              <c:x val="0.47656189325569059"/>
              <c:y val="0.84720413896399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22255"/>
        <c:crosses val="autoZero"/>
        <c:auto val="1"/>
        <c:lblAlgn val="ctr"/>
        <c:lblOffset val="100"/>
        <c:noMultiLvlLbl val="0"/>
      </c:catAx>
      <c:valAx>
        <c:axId val="26272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5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F38CE20F-4E13-410D-859B-C9C5865BF3CA}">
          <cx:tx>
            <cx:txData>
              <cx:f>_xlchart.v1.7</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25DF0506-F518-4D87-8CC4-FBEB82C5D0CE}">
          <cx:tx>
            <cx:txData>
              <cx:f>_xlchart.v1.3</cx:f>
              <cx:v>Backers_Count</cx:v>
            </cx:txData>
          </cx:tx>
          <cx:dataId val="0"/>
          <cx:layoutPr>
            <cx:visibility meanLine="0" meanMarker="1" nonoutliers="0" outliers="1"/>
            <cx:statistics quartileMethod="exclusive"/>
          </cx:layoutPr>
        </cx:series>
      </cx:plotAreaRegion>
      <cx:axis id="0">
        <cx:catScaling gapWidth="1"/>
        <cx:tickLabels/>
      </cx:axis>
      <cx:axis id="1">
        <cx:valScaling max="8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247650</xdr:colOff>
      <xdr:row>2</xdr:row>
      <xdr:rowOff>47625</xdr:rowOff>
    </xdr:from>
    <xdr:to>
      <xdr:col>16</xdr:col>
      <xdr:colOff>133349</xdr:colOff>
      <xdr:row>28</xdr:row>
      <xdr:rowOff>142875</xdr:rowOff>
    </xdr:to>
    <xdr:graphicFrame macro="">
      <xdr:nvGraphicFramePr>
        <xdr:cNvPr id="2" name="Chart 1">
          <a:extLst>
            <a:ext uri="{FF2B5EF4-FFF2-40B4-BE49-F238E27FC236}">
              <a16:creationId xmlns:a16="http://schemas.microsoft.com/office/drawing/2014/main" id="{0E75175D-3095-2007-E677-2BFF26719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385761</xdr:colOff>
      <xdr:row>2</xdr:row>
      <xdr:rowOff>114299</xdr:rowOff>
    </xdr:from>
    <xdr:to>
      <xdr:col>24</xdr:col>
      <xdr:colOff>409574</xdr:colOff>
      <xdr:row>28</xdr:row>
      <xdr:rowOff>123824</xdr:rowOff>
    </xdr:to>
    <xdr:graphicFrame macro="">
      <xdr:nvGraphicFramePr>
        <xdr:cNvPr id="3" name="Chart 2">
          <a:extLst>
            <a:ext uri="{FF2B5EF4-FFF2-40B4-BE49-F238E27FC236}">
              <a16:creationId xmlns:a16="http://schemas.microsoft.com/office/drawing/2014/main" id="{B753F0A5-A29D-8F27-B5A9-6D8181329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3</xdr:row>
      <xdr:rowOff>38100</xdr:rowOff>
    </xdr:from>
    <xdr:to>
      <xdr:col>10</xdr:col>
      <xdr:colOff>990600</xdr:colOff>
      <xdr:row>28</xdr:row>
      <xdr:rowOff>114300</xdr:rowOff>
    </xdr:to>
    <xdr:graphicFrame macro="">
      <xdr:nvGraphicFramePr>
        <xdr:cNvPr id="2" name="Chart 1">
          <a:extLst>
            <a:ext uri="{FF2B5EF4-FFF2-40B4-BE49-F238E27FC236}">
              <a16:creationId xmlns:a16="http://schemas.microsoft.com/office/drawing/2014/main" id="{BA1204F1-9F3C-A99C-86D1-076BD4EB5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1171574</xdr:colOff>
      <xdr:row>3</xdr:row>
      <xdr:rowOff>19050</xdr:rowOff>
    </xdr:from>
    <xdr:to>
      <xdr:col>17</xdr:col>
      <xdr:colOff>800099</xdr:colOff>
      <xdr:row>28</xdr:row>
      <xdr:rowOff>28575</xdr:rowOff>
    </xdr:to>
    <xdr:graphicFrame macro="">
      <xdr:nvGraphicFramePr>
        <xdr:cNvPr id="3" name="Chart 2">
          <a:extLst>
            <a:ext uri="{FF2B5EF4-FFF2-40B4-BE49-F238E27FC236}">
              <a16:creationId xmlns:a16="http://schemas.microsoft.com/office/drawing/2014/main" id="{A52290EF-D553-F3F7-0F85-34B931417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661986</xdr:colOff>
      <xdr:row>3</xdr:row>
      <xdr:rowOff>19049</xdr:rowOff>
    </xdr:from>
    <xdr:to>
      <xdr:col>16</xdr:col>
      <xdr:colOff>57149</xdr:colOff>
      <xdr:row>23</xdr:row>
      <xdr:rowOff>104775</xdr:rowOff>
    </xdr:to>
    <xdr:graphicFrame macro="">
      <xdr:nvGraphicFramePr>
        <xdr:cNvPr id="2" name="Chart 1">
          <a:extLst>
            <a:ext uri="{FF2B5EF4-FFF2-40B4-BE49-F238E27FC236}">
              <a16:creationId xmlns:a16="http://schemas.microsoft.com/office/drawing/2014/main" id="{F2F804F1-EB22-DCCF-23D6-2969B119B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347662</xdr:colOff>
      <xdr:row>1</xdr:row>
      <xdr:rowOff>47625</xdr:rowOff>
    </xdr:from>
    <xdr:to>
      <xdr:col>19</xdr:col>
      <xdr:colOff>352426</xdr:colOff>
      <xdr:row>12</xdr:row>
      <xdr:rowOff>409576</xdr:rowOff>
    </xdr:to>
    <xdr:graphicFrame macro="">
      <xdr:nvGraphicFramePr>
        <xdr:cNvPr id="2" name="Chart 1">
          <a:extLst>
            <a:ext uri="{FF2B5EF4-FFF2-40B4-BE49-F238E27FC236}">
              <a16:creationId xmlns:a16="http://schemas.microsoft.com/office/drawing/2014/main" id="{74926259-C97F-F71F-3B5B-412FB5FCE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xdr:colOff>
      <xdr:row>11</xdr:row>
      <xdr:rowOff>9525</xdr:rowOff>
    </xdr:from>
    <xdr:to>
      <xdr:col>9</xdr:col>
      <xdr:colOff>390525</xdr:colOff>
      <xdr:row>26</xdr:row>
      <xdr:rowOff>28576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63D5DE1-1D42-29CE-10B2-E5C5BD1626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2062" y="2209800"/>
              <a:ext cx="4538663" cy="301942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671511</xdr:colOff>
      <xdr:row>10</xdr:row>
      <xdr:rowOff>180975</xdr:rowOff>
    </xdr:from>
    <xdr:to>
      <xdr:col>16</xdr:col>
      <xdr:colOff>485774</xdr:colOff>
      <xdr:row>26</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8089175-4371-5248-E2CD-B2B19790F7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91711" y="2181225"/>
              <a:ext cx="4614863"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Nawaz" refreshedDate="45217.596327662039" createdVersion="8" refreshedVersion="8" minRefreshableVersion="3" recordCount="1000" xr:uid="{9BBF5286-7625-42D3-8C28-6F11B870DC1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Nawaz" refreshedDate="45217.700251041664" createdVersion="8" refreshedVersion="8" minRefreshableVersion="3" recordCount="1000" xr:uid="{0AB05ECB-B1B7-4FB8-9460-5E0C5F958D0D}">
  <cacheSource type="worksheet">
    <worksheetSource ref="A1:T1001" sheet="Crowdfunding"/>
  </cacheSource>
  <cacheFields count="23">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8">
        <rangePr groupBy="quarters" startDate="2010-01-09T06:00:00" endDate="2020-01-27T06:00:00"/>
        <groupItems count="6">
          <s v="&lt;09/01/2010"/>
          <s v="Qtr1"/>
          <s v="Qtr2"/>
          <s v="Qtr3"/>
          <s v="Qtr4"/>
          <s v="&gt;27/01/2020"/>
        </groupItems>
      </fieldGroup>
    </cacheField>
    <cacheField name="Years (date created conversion)" numFmtId="0" databaseField="0">
      <fieldGroup base="18">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x v="0"/>
  </r>
  <r>
    <n v="1"/>
    <s v="Odom Inc"/>
    <s v="Managed bottom-line architecture"/>
    <n v="1400"/>
    <n v="14560"/>
    <n v="1040"/>
    <x v="1"/>
    <n v="158"/>
    <n v="92.15"/>
    <x v="1"/>
    <s v="USD"/>
    <n v="1408424400"/>
    <n v="1408597200"/>
    <b v="0"/>
    <b v="1"/>
    <x v="1"/>
    <x v="1"/>
    <x v="1"/>
  </r>
  <r>
    <n v="2"/>
    <s v="Melton, Robinson and Fritz"/>
    <s v="Function-based leadingedge pricing structure"/>
    <n v="108400"/>
    <n v="142523"/>
    <n v="131"/>
    <x v="1"/>
    <n v="1425"/>
    <n v="100.02"/>
    <x v="2"/>
    <s v="AUD"/>
    <n v="1384668000"/>
    <n v="1384840800"/>
    <b v="0"/>
    <b v="0"/>
    <x v="2"/>
    <x v="2"/>
    <x v="2"/>
  </r>
  <r>
    <n v="3"/>
    <s v="Mcdonald, Gonzalez and Ross"/>
    <s v="Vision-oriented fresh-thinking conglomeration"/>
    <n v="4200"/>
    <n v="2477"/>
    <n v="59"/>
    <x v="0"/>
    <n v="24"/>
    <n v="103.21"/>
    <x v="1"/>
    <s v="USD"/>
    <n v="1565499600"/>
    <n v="1568955600"/>
    <b v="0"/>
    <b v="0"/>
    <x v="1"/>
    <x v="1"/>
    <x v="1"/>
  </r>
  <r>
    <n v="4"/>
    <s v="Larson-Little"/>
    <s v="Proactive foreground core"/>
    <n v="7600"/>
    <n v="5265"/>
    <n v="69"/>
    <x v="0"/>
    <n v="53"/>
    <n v="99.34"/>
    <x v="1"/>
    <s v="USD"/>
    <n v="1547964000"/>
    <n v="1548309600"/>
    <b v="0"/>
    <b v="0"/>
    <x v="3"/>
    <x v="3"/>
    <x v="3"/>
  </r>
  <r>
    <n v="5"/>
    <s v="Harris Group"/>
    <s v="Open-source optimizing database"/>
    <n v="7600"/>
    <n v="13195"/>
    <n v="174"/>
    <x v="1"/>
    <n v="174"/>
    <n v="75.83"/>
    <x v="3"/>
    <s v="DKK"/>
    <n v="1346130000"/>
    <n v="1347080400"/>
    <b v="0"/>
    <b v="0"/>
    <x v="3"/>
    <x v="3"/>
    <x v="3"/>
  </r>
  <r>
    <n v="6"/>
    <s v="Ortiz, Coleman and Mitchell"/>
    <s v="Operative upward-trending algorithm"/>
    <n v="5200"/>
    <n v="1090"/>
    <n v="21"/>
    <x v="0"/>
    <n v="18"/>
    <n v="60.56"/>
    <x v="4"/>
    <s v="GBP"/>
    <n v="1505278800"/>
    <n v="1505365200"/>
    <b v="0"/>
    <b v="0"/>
    <x v="4"/>
    <x v="4"/>
    <x v="4"/>
  </r>
  <r>
    <n v="7"/>
    <s v="Carter-Guzman"/>
    <s v="Centralized cohesive challenge"/>
    <n v="4500"/>
    <n v="14741"/>
    <n v="328"/>
    <x v="1"/>
    <n v="227"/>
    <n v="64.94"/>
    <x v="3"/>
    <s v="DKK"/>
    <n v="1439442000"/>
    <n v="1439614800"/>
    <b v="0"/>
    <b v="0"/>
    <x v="3"/>
    <x v="3"/>
    <x v="3"/>
  </r>
  <r>
    <n v="8"/>
    <s v="Nunez-Richards"/>
    <s v="Exclusive attitude-oriented intranet"/>
    <n v="110100"/>
    <n v="21946"/>
    <n v="20"/>
    <x v="2"/>
    <n v="708"/>
    <n v="31"/>
    <x v="3"/>
    <s v="DKK"/>
    <n v="1281330000"/>
    <n v="1281502800"/>
    <b v="0"/>
    <b v="0"/>
    <x v="3"/>
    <x v="3"/>
    <x v="3"/>
  </r>
  <r>
    <n v="9"/>
    <s v="Rangel, Holt and Jones"/>
    <s v="Open-source fresh-thinking model"/>
    <n v="6200"/>
    <n v="3208"/>
    <n v="52"/>
    <x v="0"/>
    <n v="44"/>
    <n v="72.91"/>
    <x v="1"/>
    <s v="USD"/>
    <n v="1379566800"/>
    <n v="1383804000"/>
    <b v="0"/>
    <b v="0"/>
    <x v="5"/>
    <x v="1"/>
    <x v="5"/>
  </r>
  <r>
    <n v="10"/>
    <s v="Green Ltd"/>
    <s v="Monitored empowering installation"/>
    <n v="5200"/>
    <n v="13838"/>
    <n v="266"/>
    <x v="1"/>
    <n v="220"/>
    <n v="62.9"/>
    <x v="1"/>
    <s v="USD"/>
    <n v="1281762000"/>
    <n v="1285909200"/>
    <b v="0"/>
    <b v="0"/>
    <x v="6"/>
    <x v="4"/>
    <x v="6"/>
  </r>
  <r>
    <n v="11"/>
    <s v="Perez, Johnson and Gardner"/>
    <s v="Grass-roots zero administration system engine"/>
    <n v="6300"/>
    <n v="3030"/>
    <n v="48"/>
    <x v="0"/>
    <n v="27"/>
    <n v="112.22"/>
    <x v="1"/>
    <s v="USD"/>
    <n v="1285045200"/>
    <n v="1285563600"/>
    <b v="0"/>
    <b v="1"/>
    <x v="3"/>
    <x v="3"/>
    <x v="3"/>
  </r>
  <r>
    <n v="12"/>
    <s v="Kim Ltd"/>
    <s v="Assimilated hybrid intranet"/>
    <n v="6300"/>
    <n v="5629"/>
    <n v="89"/>
    <x v="0"/>
    <n v="55"/>
    <n v="102.35"/>
    <x v="1"/>
    <s v="USD"/>
    <n v="1571720400"/>
    <n v="1572411600"/>
    <b v="0"/>
    <b v="0"/>
    <x v="6"/>
    <x v="4"/>
    <x v="6"/>
  </r>
  <r>
    <n v="13"/>
    <s v="Walker, Taylor and Coleman"/>
    <s v="Multi-tiered directional open architecture"/>
    <n v="4200"/>
    <n v="10295"/>
    <n v="245"/>
    <x v="1"/>
    <n v="98"/>
    <n v="105.05"/>
    <x v="1"/>
    <s v="USD"/>
    <n v="1465621200"/>
    <n v="1466658000"/>
    <b v="0"/>
    <b v="0"/>
    <x v="7"/>
    <x v="1"/>
    <x v="7"/>
  </r>
  <r>
    <n v="14"/>
    <s v="Rodriguez, Rose and Stewart"/>
    <s v="Cloned directional synergy"/>
    <n v="28200"/>
    <n v="18829"/>
    <n v="67"/>
    <x v="0"/>
    <n v="200"/>
    <n v="94.15"/>
    <x v="1"/>
    <s v="USD"/>
    <n v="1331013600"/>
    <n v="1333342800"/>
    <b v="0"/>
    <b v="0"/>
    <x v="7"/>
    <x v="1"/>
    <x v="7"/>
  </r>
  <r>
    <n v="15"/>
    <s v="Wright, Hunt and Rowe"/>
    <s v="Extended eco-centric pricing structure"/>
    <n v="81200"/>
    <n v="38414"/>
    <n v="47"/>
    <x v="0"/>
    <n v="452"/>
    <n v="84.99"/>
    <x v="1"/>
    <s v="USD"/>
    <n v="1575957600"/>
    <n v="1576303200"/>
    <b v="0"/>
    <b v="0"/>
    <x v="8"/>
    <x v="2"/>
    <x v="8"/>
  </r>
  <r>
    <n v="16"/>
    <s v="Hines Inc"/>
    <s v="Cross-platform systemic adapter"/>
    <n v="1700"/>
    <n v="11041"/>
    <n v="649"/>
    <x v="1"/>
    <n v="100"/>
    <n v="110.41"/>
    <x v="1"/>
    <s v="USD"/>
    <n v="1390370400"/>
    <n v="1392271200"/>
    <b v="0"/>
    <b v="0"/>
    <x v="9"/>
    <x v="5"/>
    <x v="9"/>
  </r>
  <r>
    <n v="17"/>
    <s v="Cochran-Nguyen"/>
    <s v="Seamless 4thgeneration methodology"/>
    <n v="84600"/>
    <n v="134845"/>
    <n v="159"/>
    <x v="1"/>
    <n v="1249"/>
    <n v="107.96"/>
    <x v="1"/>
    <s v="USD"/>
    <n v="1294812000"/>
    <n v="1294898400"/>
    <b v="0"/>
    <b v="0"/>
    <x v="10"/>
    <x v="4"/>
    <x v="10"/>
  </r>
  <r>
    <n v="18"/>
    <s v="Johnson-Gould"/>
    <s v="Exclusive needs-based adapter"/>
    <n v="9100"/>
    <n v="6089"/>
    <n v="67"/>
    <x v="3"/>
    <n v="135"/>
    <n v="45.1"/>
    <x v="1"/>
    <s v="USD"/>
    <n v="1536382800"/>
    <n v="1537074000"/>
    <b v="0"/>
    <b v="0"/>
    <x v="3"/>
    <x v="3"/>
    <x v="3"/>
  </r>
  <r>
    <n v="19"/>
    <s v="Perez-Hess"/>
    <s v="Down-sized cohesive archive"/>
    <n v="62500"/>
    <n v="30331"/>
    <n v="49"/>
    <x v="0"/>
    <n v="674"/>
    <n v="45"/>
    <x v="1"/>
    <s v="USD"/>
    <n v="1551679200"/>
    <n v="1553490000"/>
    <b v="0"/>
    <b v="1"/>
    <x v="3"/>
    <x v="3"/>
    <x v="3"/>
  </r>
  <r>
    <n v="20"/>
    <s v="Reeves, Thompson and Richardson"/>
    <s v="Proactive composite alliance"/>
    <n v="131800"/>
    <n v="147936"/>
    <n v="112"/>
    <x v="1"/>
    <n v="1396"/>
    <n v="105.97"/>
    <x v="1"/>
    <s v="USD"/>
    <n v="1406523600"/>
    <n v="1406523600"/>
    <b v="0"/>
    <b v="0"/>
    <x v="6"/>
    <x v="4"/>
    <x v="6"/>
  </r>
  <r>
    <n v="21"/>
    <s v="Simmons-Reynolds"/>
    <s v="Re-engineered intangible definition"/>
    <n v="94000"/>
    <n v="38533"/>
    <n v="41"/>
    <x v="0"/>
    <n v="558"/>
    <n v="69.06"/>
    <x v="1"/>
    <s v="USD"/>
    <n v="1313384400"/>
    <n v="1316322000"/>
    <b v="0"/>
    <b v="0"/>
    <x v="3"/>
    <x v="3"/>
    <x v="3"/>
  </r>
  <r>
    <n v="22"/>
    <s v="Collier Inc"/>
    <s v="Enhanced dynamic definition"/>
    <n v="59100"/>
    <n v="75690"/>
    <n v="128"/>
    <x v="1"/>
    <n v="890"/>
    <n v="85.04"/>
    <x v="1"/>
    <s v="USD"/>
    <n v="1522731600"/>
    <n v="1524027600"/>
    <b v="0"/>
    <b v="0"/>
    <x v="3"/>
    <x v="3"/>
    <x v="3"/>
  </r>
  <r>
    <n v="23"/>
    <s v="Gray-Jenkins"/>
    <s v="Devolved next generation adapter"/>
    <n v="4500"/>
    <n v="14942"/>
    <n v="332"/>
    <x v="1"/>
    <n v="142"/>
    <n v="105.23"/>
    <x v="4"/>
    <s v="GBP"/>
    <n v="1550124000"/>
    <n v="1554699600"/>
    <b v="0"/>
    <b v="0"/>
    <x v="4"/>
    <x v="4"/>
    <x v="4"/>
  </r>
  <r>
    <n v="24"/>
    <s v="Scott, Wilson and Martin"/>
    <s v="Cross-platform intermediate frame"/>
    <n v="92400"/>
    <n v="104257"/>
    <n v="113"/>
    <x v="1"/>
    <n v="2673"/>
    <n v="39"/>
    <x v="1"/>
    <s v="USD"/>
    <n v="1403326800"/>
    <n v="1403499600"/>
    <b v="0"/>
    <b v="0"/>
    <x v="8"/>
    <x v="2"/>
    <x v="8"/>
  </r>
  <r>
    <n v="25"/>
    <s v="Caldwell, Velazquez and Wilson"/>
    <s v="Monitored impactful analyzer"/>
    <n v="5500"/>
    <n v="11904"/>
    <n v="216"/>
    <x v="1"/>
    <n v="163"/>
    <n v="73.03"/>
    <x v="1"/>
    <s v="USD"/>
    <n v="1305694800"/>
    <n v="1307422800"/>
    <b v="0"/>
    <b v="1"/>
    <x v="11"/>
    <x v="6"/>
    <x v="11"/>
  </r>
  <r>
    <n v="26"/>
    <s v="Spencer-Bates"/>
    <s v="Optional responsive customer loyalty"/>
    <n v="107500"/>
    <n v="51814"/>
    <n v="48"/>
    <x v="3"/>
    <n v="1480"/>
    <n v="35.01"/>
    <x v="1"/>
    <s v="USD"/>
    <n v="1533013200"/>
    <n v="1535346000"/>
    <b v="0"/>
    <b v="0"/>
    <x v="3"/>
    <x v="3"/>
    <x v="3"/>
  </r>
  <r>
    <n v="27"/>
    <s v="Best, Carr and Williams"/>
    <s v="Diverse transitional migration"/>
    <n v="2000"/>
    <n v="1599"/>
    <n v="80"/>
    <x v="0"/>
    <n v="15"/>
    <n v="106.6"/>
    <x v="1"/>
    <s v="USD"/>
    <n v="1443848400"/>
    <n v="1444539600"/>
    <b v="0"/>
    <b v="0"/>
    <x v="1"/>
    <x v="1"/>
    <x v="1"/>
  </r>
  <r>
    <n v="28"/>
    <s v="Campbell, Brown and Powell"/>
    <s v="Synchronized global task-force"/>
    <n v="130800"/>
    <n v="137635"/>
    <n v="105"/>
    <x v="1"/>
    <n v="2220"/>
    <n v="62"/>
    <x v="1"/>
    <s v="USD"/>
    <n v="1265695200"/>
    <n v="1267682400"/>
    <b v="0"/>
    <b v="1"/>
    <x v="3"/>
    <x v="3"/>
    <x v="3"/>
  </r>
  <r>
    <n v="29"/>
    <s v="Johnson, Parker and Haynes"/>
    <s v="Focused 6thgeneration forecast"/>
    <n v="45900"/>
    <n v="150965"/>
    <n v="329"/>
    <x v="1"/>
    <n v="1606"/>
    <n v="94"/>
    <x v="5"/>
    <s v="CHF"/>
    <n v="1532062800"/>
    <n v="1535518800"/>
    <b v="0"/>
    <b v="0"/>
    <x v="12"/>
    <x v="4"/>
    <x v="12"/>
  </r>
  <r>
    <n v="30"/>
    <s v="Clark-Cooke"/>
    <s v="Down-sized analyzing challenge"/>
    <n v="9000"/>
    <n v="14455"/>
    <n v="161"/>
    <x v="1"/>
    <n v="129"/>
    <n v="112.05"/>
    <x v="1"/>
    <s v="USD"/>
    <n v="1558674000"/>
    <n v="1559106000"/>
    <b v="0"/>
    <b v="0"/>
    <x v="10"/>
    <x v="4"/>
    <x v="10"/>
  </r>
  <r>
    <n v="31"/>
    <s v="Schroeder Ltd"/>
    <s v="Progressive needs-based focus group"/>
    <n v="3500"/>
    <n v="10850"/>
    <n v="310"/>
    <x v="1"/>
    <n v="226"/>
    <n v="48.01"/>
    <x v="4"/>
    <s v="GBP"/>
    <n v="1451973600"/>
    <n v="1454392800"/>
    <b v="0"/>
    <b v="0"/>
    <x v="11"/>
    <x v="6"/>
    <x v="11"/>
  </r>
  <r>
    <n v="32"/>
    <s v="Jackson PLC"/>
    <s v="Ergonomic 6thgeneration success"/>
    <n v="101000"/>
    <n v="87676"/>
    <n v="87"/>
    <x v="0"/>
    <n v="2307"/>
    <n v="38"/>
    <x v="6"/>
    <s v="EUR"/>
    <n v="1515564000"/>
    <n v="1517896800"/>
    <b v="0"/>
    <b v="0"/>
    <x v="4"/>
    <x v="4"/>
    <x v="4"/>
  </r>
  <r>
    <n v="33"/>
    <s v="Blair, Collins and Carter"/>
    <s v="Exclusive interactive approach"/>
    <n v="50200"/>
    <n v="189666"/>
    <n v="378"/>
    <x v="1"/>
    <n v="5419"/>
    <n v="35"/>
    <x v="1"/>
    <s v="USD"/>
    <n v="1412485200"/>
    <n v="1415685600"/>
    <b v="0"/>
    <b v="0"/>
    <x v="3"/>
    <x v="3"/>
    <x v="3"/>
  </r>
  <r>
    <n v="34"/>
    <s v="Maldonado and Sons"/>
    <s v="Reverse-engineered asynchronous archive"/>
    <n v="9300"/>
    <n v="14025"/>
    <n v="151"/>
    <x v="1"/>
    <n v="165"/>
    <n v="85"/>
    <x v="1"/>
    <s v="USD"/>
    <n v="1490245200"/>
    <n v="1490677200"/>
    <b v="0"/>
    <b v="0"/>
    <x v="4"/>
    <x v="4"/>
    <x v="4"/>
  </r>
  <r>
    <n v="35"/>
    <s v="Mitchell and Sons"/>
    <s v="Synergized intangible challenge"/>
    <n v="125500"/>
    <n v="188628"/>
    <n v="150"/>
    <x v="1"/>
    <n v="1965"/>
    <n v="95.99"/>
    <x v="3"/>
    <s v="DKK"/>
    <n v="1547877600"/>
    <n v="1551506400"/>
    <b v="0"/>
    <b v="1"/>
    <x v="6"/>
    <x v="4"/>
    <x v="6"/>
  </r>
  <r>
    <n v="36"/>
    <s v="Jackson-Lewis"/>
    <s v="Monitored multi-state encryption"/>
    <n v="700"/>
    <n v="1101"/>
    <n v="157"/>
    <x v="1"/>
    <n v="16"/>
    <n v="68.81"/>
    <x v="1"/>
    <s v="USD"/>
    <n v="1298700000"/>
    <n v="1300856400"/>
    <b v="0"/>
    <b v="0"/>
    <x v="3"/>
    <x v="3"/>
    <x v="3"/>
  </r>
  <r>
    <n v="37"/>
    <s v="Black, Armstrong and Anderson"/>
    <s v="Profound attitude-oriented functionalities"/>
    <n v="8100"/>
    <n v="11339"/>
    <n v="140"/>
    <x v="1"/>
    <n v="107"/>
    <n v="105.97"/>
    <x v="1"/>
    <s v="USD"/>
    <n v="1570338000"/>
    <n v="1573192800"/>
    <b v="0"/>
    <b v="1"/>
    <x v="13"/>
    <x v="5"/>
    <x v="13"/>
  </r>
  <r>
    <n v="38"/>
    <s v="Maldonado-Gonzalez"/>
    <s v="Digitized client-driven database"/>
    <n v="3100"/>
    <n v="10085"/>
    <n v="325"/>
    <x v="1"/>
    <n v="134"/>
    <n v="75.260000000000005"/>
    <x v="1"/>
    <s v="USD"/>
    <n v="1287378000"/>
    <n v="1287810000"/>
    <b v="0"/>
    <b v="0"/>
    <x v="14"/>
    <x v="7"/>
    <x v="14"/>
  </r>
  <r>
    <n v="39"/>
    <s v="Kim-Rice"/>
    <s v="Organized bi-directional function"/>
    <n v="9900"/>
    <n v="5027"/>
    <n v="51"/>
    <x v="0"/>
    <n v="88"/>
    <n v="57.13"/>
    <x v="3"/>
    <s v="DKK"/>
    <n v="1361772000"/>
    <n v="1362978000"/>
    <b v="0"/>
    <b v="0"/>
    <x v="3"/>
    <x v="3"/>
    <x v="3"/>
  </r>
  <r>
    <n v="40"/>
    <s v="Garcia, Garcia and Lopez"/>
    <s v="Reduced stable middleware"/>
    <n v="8800"/>
    <n v="14878"/>
    <n v="169"/>
    <x v="1"/>
    <n v="198"/>
    <n v="75.14"/>
    <x v="1"/>
    <s v="USD"/>
    <n v="1275714000"/>
    <n v="1277355600"/>
    <b v="0"/>
    <b v="1"/>
    <x v="8"/>
    <x v="2"/>
    <x v="8"/>
  </r>
  <r>
    <n v="41"/>
    <s v="Watts Group"/>
    <s v="Universal 5thgeneration neural-net"/>
    <n v="5600"/>
    <n v="11924"/>
    <n v="213"/>
    <x v="1"/>
    <n v="111"/>
    <n v="107.42"/>
    <x v="6"/>
    <s v="EUR"/>
    <n v="1346734800"/>
    <n v="1348981200"/>
    <b v="0"/>
    <b v="1"/>
    <x v="1"/>
    <x v="1"/>
    <x v="1"/>
  </r>
  <r>
    <n v="42"/>
    <s v="Werner-Bryant"/>
    <s v="Virtual uniform frame"/>
    <n v="1800"/>
    <n v="7991"/>
    <n v="444"/>
    <x v="1"/>
    <n v="222"/>
    <n v="36"/>
    <x v="1"/>
    <s v="USD"/>
    <n v="1309755600"/>
    <n v="1310533200"/>
    <b v="0"/>
    <b v="0"/>
    <x v="0"/>
    <x v="0"/>
    <x v="0"/>
  </r>
  <r>
    <n v="43"/>
    <s v="Schmitt-Mendoza"/>
    <s v="Profound explicit paradigm"/>
    <n v="90200"/>
    <n v="167717"/>
    <n v="186"/>
    <x v="1"/>
    <n v="6212"/>
    <n v="27"/>
    <x v="1"/>
    <s v="USD"/>
    <n v="1406178000"/>
    <n v="1407560400"/>
    <b v="0"/>
    <b v="0"/>
    <x v="15"/>
    <x v="5"/>
    <x v="15"/>
  </r>
  <r>
    <n v="44"/>
    <s v="Reid-Mccullough"/>
    <s v="Visionary real-time groupware"/>
    <n v="1600"/>
    <n v="10541"/>
    <n v="659"/>
    <x v="1"/>
    <n v="98"/>
    <n v="107.56"/>
    <x v="3"/>
    <s v="DKK"/>
    <n v="1552798800"/>
    <n v="1552885200"/>
    <b v="0"/>
    <b v="0"/>
    <x v="13"/>
    <x v="5"/>
    <x v="13"/>
  </r>
  <r>
    <n v="45"/>
    <s v="Woods-Clark"/>
    <s v="Networked tertiary Graphical User Interface"/>
    <n v="9500"/>
    <n v="4530"/>
    <n v="48"/>
    <x v="0"/>
    <n v="48"/>
    <n v="94.38"/>
    <x v="1"/>
    <s v="USD"/>
    <n v="1478062800"/>
    <n v="1479362400"/>
    <b v="0"/>
    <b v="1"/>
    <x v="3"/>
    <x v="3"/>
    <x v="3"/>
  </r>
  <r>
    <n v="46"/>
    <s v="Vaughn, Hunt and Caldwell"/>
    <s v="Virtual grid-enabled task-force"/>
    <n v="3700"/>
    <n v="4247"/>
    <n v="115"/>
    <x v="1"/>
    <n v="92"/>
    <n v="46.16"/>
    <x v="1"/>
    <s v="USD"/>
    <n v="1278565200"/>
    <n v="1280552400"/>
    <b v="0"/>
    <b v="0"/>
    <x v="1"/>
    <x v="1"/>
    <x v="1"/>
  </r>
  <r>
    <n v="47"/>
    <s v="Bennett and Sons"/>
    <s v="Function-based multi-state software"/>
    <n v="1500"/>
    <n v="7129"/>
    <n v="475"/>
    <x v="1"/>
    <n v="149"/>
    <n v="47.85"/>
    <x v="1"/>
    <s v="USD"/>
    <n v="1396069200"/>
    <n v="1398661200"/>
    <b v="0"/>
    <b v="0"/>
    <x v="3"/>
    <x v="3"/>
    <x v="3"/>
  </r>
  <r>
    <n v="48"/>
    <s v="Lamb Inc"/>
    <s v="Optimized leadingedge concept"/>
    <n v="33300"/>
    <n v="128862"/>
    <n v="387"/>
    <x v="1"/>
    <n v="2431"/>
    <n v="53.01"/>
    <x v="1"/>
    <s v="USD"/>
    <n v="1435208400"/>
    <n v="1436245200"/>
    <b v="0"/>
    <b v="0"/>
    <x v="3"/>
    <x v="3"/>
    <x v="3"/>
  </r>
  <r>
    <n v="49"/>
    <s v="Casey-Kelly"/>
    <s v="Sharable holistic interface"/>
    <n v="7200"/>
    <n v="13653"/>
    <n v="190"/>
    <x v="1"/>
    <n v="303"/>
    <n v="45.06"/>
    <x v="1"/>
    <s v="USD"/>
    <n v="1571547600"/>
    <n v="1575439200"/>
    <b v="0"/>
    <b v="0"/>
    <x v="1"/>
    <x v="1"/>
    <x v="1"/>
  </r>
  <r>
    <n v="50"/>
    <s v="Jones, Taylor and Moore"/>
    <s v="Down-sized system-worthy secured line"/>
    <n v="100"/>
    <n v="2"/>
    <n v="2"/>
    <x v="0"/>
    <n v="1"/>
    <n v="2"/>
    <x v="6"/>
    <s v="EUR"/>
    <n v="1375333200"/>
    <n v="1377752400"/>
    <b v="0"/>
    <b v="0"/>
    <x v="16"/>
    <x v="1"/>
    <x v="16"/>
  </r>
  <r>
    <n v="51"/>
    <s v="Bradshaw, Gill and Donovan"/>
    <s v="Inverse secondary infrastructure"/>
    <n v="158100"/>
    <n v="145243"/>
    <n v="92"/>
    <x v="0"/>
    <n v="1467"/>
    <n v="99.01"/>
    <x v="4"/>
    <s v="GBP"/>
    <n v="1332824400"/>
    <n v="1334206800"/>
    <b v="0"/>
    <b v="1"/>
    <x v="8"/>
    <x v="2"/>
    <x v="8"/>
  </r>
  <r>
    <n v="52"/>
    <s v="Hernandez, Rodriguez and Clark"/>
    <s v="Organic foreground leverage"/>
    <n v="7200"/>
    <n v="2459"/>
    <n v="34"/>
    <x v="0"/>
    <n v="75"/>
    <n v="32.79"/>
    <x v="1"/>
    <s v="USD"/>
    <n v="1284526800"/>
    <n v="1284872400"/>
    <b v="0"/>
    <b v="0"/>
    <x v="3"/>
    <x v="3"/>
    <x v="3"/>
  </r>
  <r>
    <n v="53"/>
    <s v="Smith-Jones"/>
    <s v="Reverse-engineered static concept"/>
    <n v="8800"/>
    <n v="12356"/>
    <n v="140"/>
    <x v="1"/>
    <n v="209"/>
    <n v="59.12"/>
    <x v="1"/>
    <s v="USD"/>
    <n v="1400562000"/>
    <n v="1403931600"/>
    <b v="0"/>
    <b v="0"/>
    <x v="6"/>
    <x v="4"/>
    <x v="6"/>
  </r>
  <r>
    <n v="54"/>
    <s v="Roy PLC"/>
    <s v="Multi-channeled neutral customer loyalty"/>
    <n v="6000"/>
    <n v="5392"/>
    <n v="90"/>
    <x v="0"/>
    <n v="120"/>
    <n v="44.93"/>
    <x v="1"/>
    <s v="USD"/>
    <n v="1520748000"/>
    <n v="1521262800"/>
    <b v="0"/>
    <b v="0"/>
    <x v="8"/>
    <x v="2"/>
    <x v="8"/>
  </r>
  <r>
    <n v="55"/>
    <s v="Wright, Brooks and Villarreal"/>
    <s v="Reverse-engineered bifurcated strategy"/>
    <n v="6600"/>
    <n v="11746"/>
    <n v="178"/>
    <x v="1"/>
    <n v="131"/>
    <n v="89.66"/>
    <x v="1"/>
    <s v="USD"/>
    <n v="1532926800"/>
    <n v="1533358800"/>
    <b v="0"/>
    <b v="0"/>
    <x v="17"/>
    <x v="1"/>
    <x v="17"/>
  </r>
  <r>
    <n v="56"/>
    <s v="Flores, Miller and Johnson"/>
    <s v="Horizontal context-sensitive knowledge user"/>
    <n v="8000"/>
    <n v="11493"/>
    <n v="144"/>
    <x v="1"/>
    <n v="164"/>
    <n v="70.08"/>
    <x v="1"/>
    <s v="USD"/>
    <n v="1420869600"/>
    <n v="1421474400"/>
    <b v="0"/>
    <b v="0"/>
    <x v="8"/>
    <x v="2"/>
    <x v="8"/>
  </r>
  <r>
    <n v="57"/>
    <s v="Bridges, Freeman and Kim"/>
    <s v="Cross-group multi-state task-force"/>
    <n v="2900"/>
    <n v="6243"/>
    <n v="215"/>
    <x v="1"/>
    <n v="201"/>
    <n v="31.06"/>
    <x v="1"/>
    <s v="USD"/>
    <n v="1504242000"/>
    <n v="1505278800"/>
    <b v="0"/>
    <b v="0"/>
    <x v="11"/>
    <x v="6"/>
    <x v="11"/>
  </r>
  <r>
    <n v="58"/>
    <s v="Anderson-Perez"/>
    <s v="Expanded 3rdgeneration strategy"/>
    <n v="2700"/>
    <n v="6132"/>
    <n v="227"/>
    <x v="1"/>
    <n v="211"/>
    <n v="29.06"/>
    <x v="1"/>
    <s v="USD"/>
    <n v="1442811600"/>
    <n v="1443934800"/>
    <b v="0"/>
    <b v="0"/>
    <x v="3"/>
    <x v="3"/>
    <x v="3"/>
  </r>
  <r>
    <n v="59"/>
    <s v="Wright, Fox and Marks"/>
    <s v="Assimilated real-time support"/>
    <n v="1400"/>
    <n v="3851"/>
    <n v="275"/>
    <x v="1"/>
    <n v="128"/>
    <n v="30.09"/>
    <x v="1"/>
    <s v="USD"/>
    <n v="1497243600"/>
    <n v="1498539600"/>
    <b v="0"/>
    <b v="1"/>
    <x v="3"/>
    <x v="3"/>
    <x v="3"/>
  </r>
  <r>
    <n v="60"/>
    <s v="Crawford-Peters"/>
    <s v="User-centric regional database"/>
    <n v="94200"/>
    <n v="135997"/>
    <n v="144"/>
    <x v="1"/>
    <n v="1600"/>
    <n v="85"/>
    <x v="0"/>
    <s v="CAD"/>
    <n v="1342501200"/>
    <n v="1342760400"/>
    <b v="0"/>
    <b v="0"/>
    <x v="3"/>
    <x v="3"/>
    <x v="3"/>
  </r>
  <r>
    <n v="61"/>
    <s v="Romero-Hoffman"/>
    <s v="Open-source zero administration complexity"/>
    <n v="199200"/>
    <n v="184750"/>
    <n v="93"/>
    <x v="0"/>
    <n v="2253"/>
    <n v="82"/>
    <x v="0"/>
    <s v="CAD"/>
    <n v="1298268000"/>
    <n v="1301720400"/>
    <b v="0"/>
    <b v="0"/>
    <x v="3"/>
    <x v="3"/>
    <x v="3"/>
  </r>
  <r>
    <n v="62"/>
    <s v="Sparks-West"/>
    <s v="Organized incremental standardization"/>
    <n v="2000"/>
    <n v="14452"/>
    <n v="723"/>
    <x v="1"/>
    <n v="249"/>
    <n v="58.04"/>
    <x v="1"/>
    <s v="USD"/>
    <n v="1433480400"/>
    <n v="1433566800"/>
    <b v="0"/>
    <b v="0"/>
    <x v="2"/>
    <x v="2"/>
    <x v="2"/>
  </r>
  <r>
    <n v="63"/>
    <s v="Baker, Morgan and Brown"/>
    <s v="Assimilated didactic open system"/>
    <n v="4700"/>
    <n v="557"/>
    <n v="12"/>
    <x v="0"/>
    <n v="5"/>
    <n v="111.4"/>
    <x v="1"/>
    <s v="USD"/>
    <n v="1493355600"/>
    <n v="1493874000"/>
    <b v="0"/>
    <b v="0"/>
    <x v="3"/>
    <x v="3"/>
    <x v="3"/>
  </r>
  <r>
    <n v="64"/>
    <s v="Mosley-Gilbert"/>
    <s v="Vision-oriented logistical intranet"/>
    <n v="2800"/>
    <n v="2734"/>
    <n v="98"/>
    <x v="0"/>
    <n v="38"/>
    <n v="71.95"/>
    <x v="1"/>
    <s v="USD"/>
    <n v="1530507600"/>
    <n v="1531803600"/>
    <b v="0"/>
    <b v="1"/>
    <x v="2"/>
    <x v="2"/>
    <x v="2"/>
  </r>
  <r>
    <n v="65"/>
    <s v="Berry-Boyer"/>
    <s v="Mandatory incremental projection"/>
    <n v="6100"/>
    <n v="14405"/>
    <n v="236"/>
    <x v="1"/>
    <n v="236"/>
    <n v="61.04"/>
    <x v="1"/>
    <s v="USD"/>
    <n v="1296108000"/>
    <n v="1296712800"/>
    <b v="0"/>
    <b v="0"/>
    <x v="3"/>
    <x v="3"/>
    <x v="3"/>
  </r>
  <r>
    <n v="66"/>
    <s v="Sanders-Allen"/>
    <s v="Grass-roots needs-based encryption"/>
    <n v="2900"/>
    <n v="1307"/>
    <n v="45"/>
    <x v="0"/>
    <n v="12"/>
    <n v="108.92"/>
    <x v="1"/>
    <s v="USD"/>
    <n v="1428469200"/>
    <n v="1428901200"/>
    <b v="0"/>
    <b v="1"/>
    <x v="3"/>
    <x v="3"/>
    <x v="3"/>
  </r>
  <r>
    <n v="67"/>
    <s v="Lopez Inc"/>
    <s v="Team-oriented 6thgeneration middleware"/>
    <n v="72600"/>
    <n v="117892"/>
    <n v="162"/>
    <x v="1"/>
    <n v="4065"/>
    <n v="29"/>
    <x v="4"/>
    <s v="GBP"/>
    <n v="1264399200"/>
    <n v="1264831200"/>
    <b v="0"/>
    <b v="1"/>
    <x v="8"/>
    <x v="2"/>
    <x v="8"/>
  </r>
  <r>
    <n v="68"/>
    <s v="Moreno-Turner"/>
    <s v="Inverse multi-tasking installation"/>
    <n v="5700"/>
    <n v="14508"/>
    <n v="255"/>
    <x v="1"/>
    <n v="246"/>
    <n v="58.98"/>
    <x v="6"/>
    <s v="EUR"/>
    <n v="1501131600"/>
    <n v="1505192400"/>
    <b v="0"/>
    <b v="1"/>
    <x v="3"/>
    <x v="3"/>
    <x v="3"/>
  </r>
  <r>
    <n v="69"/>
    <s v="Jones-Watson"/>
    <s v="Switchable disintermediate moderator"/>
    <n v="7900"/>
    <n v="1901"/>
    <n v="24"/>
    <x v="3"/>
    <n v="17"/>
    <n v="111.82"/>
    <x v="1"/>
    <s v="USD"/>
    <n v="1292738400"/>
    <n v="1295676000"/>
    <b v="0"/>
    <b v="0"/>
    <x v="3"/>
    <x v="3"/>
    <x v="3"/>
  </r>
  <r>
    <n v="70"/>
    <s v="Barker Inc"/>
    <s v="Re-engineered 24/7 task-force"/>
    <n v="128000"/>
    <n v="158389"/>
    <n v="124"/>
    <x v="1"/>
    <n v="2475"/>
    <n v="64"/>
    <x v="6"/>
    <s v="EUR"/>
    <n v="1288674000"/>
    <n v="1292911200"/>
    <b v="0"/>
    <b v="1"/>
    <x v="3"/>
    <x v="3"/>
    <x v="3"/>
  </r>
  <r>
    <n v="71"/>
    <s v="Tate, Bass and House"/>
    <s v="Organic object-oriented budgetary management"/>
    <n v="6000"/>
    <n v="6484"/>
    <n v="108"/>
    <x v="1"/>
    <n v="76"/>
    <n v="85.32"/>
    <x v="1"/>
    <s v="USD"/>
    <n v="1575093600"/>
    <n v="1575439200"/>
    <b v="0"/>
    <b v="0"/>
    <x v="3"/>
    <x v="3"/>
    <x v="3"/>
  </r>
  <r>
    <n v="72"/>
    <s v="Hampton, Lewis and Ray"/>
    <s v="Seamless coherent parallelism"/>
    <n v="600"/>
    <n v="4022"/>
    <n v="670"/>
    <x v="1"/>
    <n v="54"/>
    <n v="74.48"/>
    <x v="1"/>
    <s v="USD"/>
    <n v="1435726800"/>
    <n v="1438837200"/>
    <b v="0"/>
    <b v="0"/>
    <x v="10"/>
    <x v="4"/>
    <x v="10"/>
  </r>
  <r>
    <n v="73"/>
    <s v="Collins-Goodman"/>
    <s v="Cross-platform even-keeled initiative"/>
    <n v="1400"/>
    <n v="9253"/>
    <n v="661"/>
    <x v="1"/>
    <n v="88"/>
    <n v="105.15"/>
    <x v="1"/>
    <s v="USD"/>
    <n v="1480226400"/>
    <n v="1480485600"/>
    <b v="0"/>
    <b v="0"/>
    <x v="17"/>
    <x v="1"/>
    <x v="17"/>
  </r>
  <r>
    <n v="74"/>
    <s v="Davis-Michael"/>
    <s v="Progressive tertiary framework"/>
    <n v="3900"/>
    <n v="4776"/>
    <n v="122"/>
    <x v="1"/>
    <n v="85"/>
    <n v="56.19"/>
    <x v="4"/>
    <s v="GBP"/>
    <n v="1459054800"/>
    <n v="1459141200"/>
    <b v="0"/>
    <b v="0"/>
    <x v="16"/>
    <x v="1"/>
    <x v="16"/>
  </r>
  <r>
    <n v="75"/>
    <s v="White, Torres and Bishop"/>
    <s v="Multi-layered dynamic protocol"/>
    <n v="9700"/>
    <n v="14606"/>
    <n v="151"/>
    <x v="1"/>
    <n v="170"/>
    <n v="85.92"/>
    <x v="1"/>
    <s v="USD"/>
    <n v="1531630800"/>
    <n v="1532322000"/>
    <b v="0"/>
    <b v="0"/>
    <x v="14"/>
    <x v="7"/>
    <x v="14"/>
  </r>
  <r>
    <n v="76"/>
    <s v="Martin, Conway and Larsen"/>
    <s v="Horizontal next generation function"/>
    <n v="122900"/>
    <n v="95993"/>
    <n v="78"/>
    <x v="0"/>
    <n v="1684"/>
    <n v="57"/>
    <x v="1"/>
    <s v="USD"/>
    <n v="1421992800"/>
    <n v="1426222800"/>
    <b v="1"/>
    <b v="1"/>
    <x v="3"/>
    <x v="3"/>
    <x v="3"/>
  </r>
  <r>
    <n v="77"/>
    <s v="Acevedo-Huffman"/>
    <s v="Pre-emptive impactful model"/>
    <n v="9500"/>
    <n v="4460"/>
    <n v="47"/>
    <x v="0"/>
    <n v="56"/>
    <n v="79.64"/>
    <x v="1"/>
    <s v="USD"/>
    <n v="1285563600"/>
    <n v="1286773200"/>
    <b v="0"/>
    <b v="1"/>
    <x v="10"/>
    <x v="4"/>
    <x v="10"/>
  </r>
  <r>
    <n v="78"/>
    <s v="Montgomery, Larson and Spencer"/>
    <s v="User-centric bifurcated knowledge user"/>
    <n v="4500"/>
    <n v="13536"/>
    <n v="301"/>
    <x v="1"/>
    <n v="330"/>
    <n v="41.02"/>
    <x v="1"/>
    <s v="USD"/>
    <n v="1523854800"/>
    <n v="1523941200"/>
    <b v="0"/>
    <b v="0"/>
    <x v="18"/>
    <x v="5"/>
    <x v="18"/>
  </r>
  <r>
    <n v="79"/>
    <s v="Soto LLC"/>
    <s v="Triple-buffered reciprocal project"/>
    <n v="57800"/>
    <n v="40228"/>
    <n v="70"/>
    <x v="0"/>
    <n v="838"/>
    <n v="48"/>
    <x v="1"/>
    <s v="USD"/>
    <n v="1529125200"/>
    <n v="1529557200"/>
    <b v="0"/>
    <b v="0"/>
    <x v="3"/>
    <x v="3"/>
    <x v="3"/>
  </r>
  <r>
    <n v="80"/>
    <s v="Sutton, Barrett and Tucker"/>
    <s v="Cross-platform needs-based approach"/>
    <n v="1100"/>
    <n v="7012"/>
    <n v="637"/>
    <x v="1"/>
    <n v="127"/>
    <n v="55.21"/>
    <x v="1"/>
    <s v="USD"/>
    <n v="1503982800"/>
    <n v="1506574800"/>
    <b v="0"/>
    <b v="0"/>
    <x v="11"/>
    <x v="6"/>
    <x v="11"/>
  </r>
  <r>
    <n v="81"/>
    <s v="Gomez, Bailey and Flores"/>
    <s v="User-friendly static contingency"/>
    <n v="16800"/>
    <n v="37857"/>
    <n v="225"/>
    <x v="1"/>
    <n v="411"/>
    <n v="92.11"/>
    <x v="1"/>
    <s v="USD"/>
    <n v="1511416800"/>
    <n v="1513576800"/>
    <b v="0"/>
    <b v="0"/>
    <x v="1"/>
    <x v="1"/>
    <x v="1"/>
  </r>
  <r>
    <n v="82"/>
    <s v="Porter-George"/>
    <s v="Reactive content-based framework"/>
    <n v="1000"/>
    <n v="14973"/>
    <n v="1497"/>
    <x v="1"/>
    <n v="180"/>
    <n v="83.18"/>
    <x v="4"/>
    <s v="GBP"/>
    <n v="1547704800"/>
    <n v="1548309600"/>
    <b v="0"/>
    <b v="1"/>
    <x v="11"/>
    <x v="6"/>
    <x v="11"/>
  </r>
  <r>
    <n v="83"/>
    <s v="Fitzgerald PLC"/>
    <s v="Realigned user-facing concept"/>
    <n v="106400"/>
    <n v="39996"/>
    <n v="38"/>
    <x v="0"/>
    <n v="1000"/>
    <n v="40"/>
    <x v="1"/>
    <s v="USD"/>
    <n v="1469682000"/>
    <n v="1471582800"/>
    <b v="0"/>
    <b v="0"/>
    <x v="5"/>
    <x v="1"/>
    <x v="5"/>
  </r>
  <r>
    <n v="84"/>
    <s v="Cisneros-Burton"/>
    <s v="Public-key zero tolerance orchestration"/>
    <n v="31400"/>
    <n v="41564"/>
    <n v="132"/>
    <x v="1"/>
    <n v="374"/>
    <n v="111.13"/>
    <x v="1"/>
    <s v="USD"/>
    <n v="1343451600"/>
    <n v="1344315600"/>
    <b v="0"/>
    <b v="0"/>
    <x v="8"/>
    <x v="2"/>
    <x v="8"/>
  </r>
  <r>
    <n v="85"/>
    <s v="Hill, Lawson and Wilkinson"/>
    <s v="Multi-tiered eco-centric architecture"/>
    <n v="4900"/>
    <n v="6430"/>
    <n v="131"/>
    <x v="1"/>
    <n v="71"/>
    <n v="90.56"/>
    <x v="2"/>
    <s v="AUD"/>
    <n v="1315717200"/>
    <n v="1316408400"/>
    <b v="0"/>
    <b v="0"/>
    <x v="7"/>
    <x v="1"/>
    <x v="7"/>
  </r>
  <r>
    <n v="86"/>
    <s v="Davis-Smith"/>
    <s v="Organic motivating firmware"/>
    <n v="7400"/>
    <n v="12405"/>
    <n v="168"/>
    <x v="1"/>
    <n v="203"/>
    <n v="61.11"/>
    <x v="1"/>
    <s v="USD"/>
    <n v="1430715600"/>
    <n v="1431838800"/>
    <b v="1"/>
    <b v="0"/>
    <x v="3"/>
    <x v="3"/>
    <x v="3"/>
  </r>
  <r>
    <n v="87"/>
    <s v="Farrell and Sons"/>
    <s v="Synergized 4thgeneration conglomeration"/>
    <n v="198500"/>
    <n v="123040"/>
    <n v="62"/>
    <x v="0"/>
    <n v="1482"/>
    <n v="83.02"/>
    <x v="2"/>
    <s v="AUD"/>
    <n v="1299564000"/>
    <n v="1300510800"/>
    <b v="0"/>
    <b v="1"/>
    <x v="1"/>
    <x v="1"/>
    <x v="1"/>
  </r>
  <r>
    <n v="88"/>
    <s v="Clark Group"/>
    <s v="Grass-roots fault-tolerant policy"/>
    <n v="4800"/>
    <n v="12516"/>
    <n v="261"/>
    <x v="1"/>
    <n v="113"/>
    <n v="110.76"/>
    <x v="1"/>
    <s v="USD"/>
    <n v="1429160400"/>
    <n v="1431061200"/>
    <b v="0"/>
    <b v="0"/>
    <x v="18"/>
    <x v="5"/>
    <x v="18"/>
  </r>
  <r>
    <n v="89"/>
    <s v="White, Singleton and Zimmerman"/>
    <s v="Monitored scalable knowledgebase"/>
    <n v="3400"/>
    <n v="8588"/>
    <n v="253"/>
    <x v="1"/>
    <n v="96"/>
    <n v="89.46"/>
    <x v="1"/>
    <s v="USD"/>
    <n v="1271307600"/>
    <n v="1271480400"/>
    <b v="0"/>
    <b v="0"/>
    <x v="3"/>
    <x v="3"/>
    <x v="3"/>
  </r>
  <r>
    <n v="90"/>
    <s v="Kramer Group"/>
    <s v="Synergistic explicit parallelism"/>
    <n v="7800"/>
    <n v="6132"/>
    <n v="79"/>
    <x v="0"/>
    <n v="106"/>
    <n v="57.85"/>
    <x v="1"/>
    <s v="USD"/>
    <n v="1456380000"/>
    <n v="1456380000"/>
    <b v="0"/>
    <b v="1"/>
    <x v="3"/>
    <x v="3"/>
    <x v="3"/>
  </r>
  <r>
    <n v="91"/>
    <s v="Frazier, Patrick and Smith"/>
    <s v="Enhanced systemic analyzer"/>
    <n v="154300"/>
    <n v="74688"/>
    <n v="48"/>
    <x v="0"/>
    <n v="679"/>
    <n v="110"/>
    <x v="6"/>
    <s v="EUR"/>
    <n v="1470459600"/>
    <n v="1472878800"/>
    <b v="0"/>
    <b v="0"/>
    <x v="18"/>
    <x v="5"/>
    <x v="18"/>
  </r>
  <r>
    <n v="92"/>
    <s v="Santos, Bell and Lloyd"/>
    <s v="Object-based analyzing knowledge user"/>
    <n v="20000"/>
    <n v="51775"/>
    <n v="259"/>
    <x v="1"/>
    <n v="498"/>
    <n v="103.97"/>
    <x v="5"/>
    <s v="CHF"/>
    <n v="1277269200"/>
    <n v="1277355600"/>
    <b v="0"/>
    <b v="1"/>
    <x v="11"/>
    <x v="6"/>
    <x v="11"/>
  </r>
  <r>
    <n v="93"/>
    <s v="Hall and Sons"/>
    <s v="Pre-emptive radical architecture"/>
    <n v="108800"/>
    <n v="65877"/>
    <n v="61"/>
    <x v="3"/>
    <n v="610"/>
    <n v="108"/>
    <x v="1"/>
    <s v="USD"/>
    <n v="1350709200"/>
    <n v="1351054800"/>
    <b v="0"/>
    <b v="1"/>
    <x v="3"/>
    <x v="3"/>
    <x v="3"/>
  </r>
  <r>
    <n v="94"/>
    <s v="Hanson Inc"/>
    <s v="Grass-roots web-enabled contingency"/>
    <n v="2900"/>
    <n v="8807"/>
    <n v="304"/>
    <x v="1"/>
    <n v="180"/>
    <n v="48.93"/>
    <x v="4"/>
    <s v="GBP"/>
    <n v="1554613200"/>
    <n v="1555563600"/>
    <b v="0"/>
    <b v="0"/>
    <x v="2"/>
    <x v="2"/>
    <x v="2"/>
  </r>
  <r>
    <n v="95"/>
    <s v="Sanchez LLC"/>
    <s v="Stand-alone system-worthy standardization"/>
    <n v="900"/>
    <n v="1017"/>
    <n v="113"/>
    <x v="1"/>
    <n v="27"/>
    <n v="37.67"/>
    <x v="1"/>
    <s v="USD"/>
    <n v="1571029200"/>
    <n v="1571634000"/>
    <b v="0"/>
    <b v="0"/>
    <x v="4"/>
    <x v="4"/>
    <x v="4"/>
  </r>
  <r>
    <n v="96"/>
    <s v="Howard Ltd"/>
    <s v="Down-sized systematic policy"/>
    <n v="69700"/>
    <n v="151513"/>
    <n v="217"/>
    <x v="1"/>
    <n v="2331"/>
    <n v="65"/>
    <x v="1"/>
    <s v="USD"/>
    <n v="1299736800"/>
    <n v="1300856400"/>
    <b v="0"/>
    <b v="0"/>
    <x v="3"/>
    <x v="3"/>
    <x v="3"/>
  </r>
  <r>
    <n v="97"/>
    <s v="Stewart LLC"/>
    <s v="Cloned bi-directional architecture"/>
    <n v="1300"/>
    <n v="12047"/>
    <n v="927"/>
    <x v="1"/>
    <n v="113"/>
    <n v="106.61"/>
    <x v="1"/>
    <s v="USD"/>
    <n v="1435208400"/>
    <n v="1439874000"/>
    <b v="0"/>
    <b v="0"/>
    <x v="0"/>
    <x v="0"/>
    <x v="0"/>
  </r>
  <r>
    <n v="98"/>
    <s v="Arias, Allen and Miller"/>
    <s v="Seamless transitional portal"/>
    <n v="97800"/>
    <n v="32951"/>
    <n v="34"/>
    <x v="0"/>
    <n v="1220"/>
    <n v="27.01"/>
    <x v="2"/>
    <s v="AUD"/>
    <n v="1437973200"/>
    <n v="1438318800"/>
    <b v="0"/>
    <b v="0"/>
    <x v="11"/>
    <x v="6"/>
    <x v="11"/>
  </r>
  <r>
    <n v="99"/>
    <s v="Baker-Morris"/>
    <s v="Fully-configurable motivating approach"/>
    <n v="7600"/>
    <n v="14951"/>
    <n v="197"/>
    <x v="1"/>
    <n v="164"/>
    <n v="91.16"/>
    <x v="1"/>
    <s v="USD"/>
    <n v="1416895200"/>
    <n v="1419400800"/>
    <b v="0"/>
    <b v="0"/>
    <x v="3"/>
    <x v="3"/>
    <x v="3"/>
  </r>
  <r>
    <n v="100"/>
    <s v="Tucker, Fox and Green"/>
    <s v="Upgradable fault-tolerant approach"/>
    <n v="100"/>
    <n v="1"/>
    <n v="1"/>
    <x v="0"/>
    <n v="1"/>
    <n v="1"/>
    <x v="1"/>
    <s v="USD"/>
    <n v="1319000400"/>
    <n v="1320555600"/>
    <b v="0"/>
    <b v="0"/>
    <x v="3"/>
    <x v="3"/>
    <x v="3"/>
  </r>
  <r>
    <n v="101"/>
    <s v="Douglas LLC"/>
    <s v="Reduced heuristic moratorium"/>
    <n v="900"/>
    <n v="9193"/>
    <n v="1021"/>
    <x v="1"/>
    <n v="164"/>
    <n v="56.05"/>
    <x v="1"/>
    <s v="USD"/>
    <n v="1424498400"/>
    <n v="1425103200"/>
    <b v="0"/>
    <b v="1"/>
    <x v="5"/>
    <x v="1"/>
    <x v="5"/>
  </r>
  <r>
    <n v="102"/>
    <s v="Garcia Inc"/>
    <s v="Front-line web-enabled model"/>
    <n v="3700"/>
    <n v="10422"/>
    <n v="282"/>
    <x v="1"/>
    <n v="336"/>
    <n v="31.02"/>
    <x v="1"/>
    <s v="USD"/>
    <n v="1526274000"/>
    <n v="1526878800"/>
    <b v="0"/>
    <b v="1"/>
    <x v="8"/>
    <x v="2"/>
    <x v="8"/>
  </r>
  <r>
    <n v="103"/>
    <s v="Frye, Hunt and Powell"/>
    <s v="Polarized incremental emulation"/>
    <n v="10000"/>
    <n v="2461"/>
    <n v="25"/>
    <x v="0"/>
    <n v="37"/>
    <n v="66.510000000000005"/>
    <x v="6"/>
    <s v="EUR"/>
    <n v="1287896400"/>
    <n v="1288674000"/>
    <b v="0"/>
    <b v="0"/>
    <x v="5"/>
    <x v="1"/>
    <x v="5"/>
  </r>
  <r>
    <n v="104"/>
    <s v="Smith, Wells and Nguyen"/>
    <s v="Self-enabling grid-enabled initiative"/>
    <n v="119200"/>
    <n v="170623"/>
    <n v="143"/>
    <x v="1"/>
    <n v="1917"/>
    <n v="89.01"/>
    <x v="1"/>
    <s v="USD"/>
    <n v="1495515600"/>
    <n v="1495602000"/>
    <b v="0"/>
    <b v="0"/>
    <x v="7"/>
    <x v="1"/>
    <x v="7"/>
  </r>
  <r>
    <n v="105"/>
    <s v="Charles-Johnson"/>
    <s v="Total fresh-thinking system engine"/>
    <n v="6800"/>
    <n v="9829"/>
    <n v="145"/>
    <x v="1"/>
    <n v="95"/>
    <n v="103.46"/>
    <x v="1"/>
    <s v="USD"/>
    <n v="1364878800"/>
    <n v="1366434000"/>
    <b v="0"/>
    <b v="0"/>
    <x v="2"/>
    <x v="2"/>
    <x v="2"/>
  </r>
  <r>
    <n v="106"/>
    <s v="Brandt, Carter and Wood"/>
    <s v="Ameliorated clear-thinking circuit"/>
    <n v="3900"/>
    <n v="14006"/>
    <n v="359"/>
    <x v="1"/>
    <n v="147"/>
    <n v="95.28"/>
    <x v="1"/>
    <s v="USD"/>
    <n v="1567918800"/>
    <n v="1568350800"/>
    <b v="0"/>
    <b v="0"/>
    <x v="3"/>
    <x v="3"/>
    <x v="3"/>
  </r>
  <r>
    <n v="107"/>
    <s v="Tucker, Schmidt and Reid"/>
    <s v="Multi-layered encompassing installation"/>
    <n v="3500"/>
    <n v="6527"/>
    <n v="186"/>
    <x v="1"/>
    <n v="86"/>
    <n v="75.900000000000006"/>
    <x v="1"/>
    <s v="USD"/>
    <n v="1524459600"/>
    <n v="1525928400"/>
    <b v="0"/>
    <b v="1"/>
    <x v="3"/>
    <x v="3"/>
    <x v="3"/>
  </r>
  <r>
    <n v="108"/>
    <s v="Decker Inc"/>
    <s v="Universal encompassing implementation"/>
    <n v="1500"/>
    <n v="8929"/>
    <n v="595"/>
    <x v="1"/>
    <n v="83"/>
    <n v="107.58"/>
    <x v="1"/>
    <s v="USD"/>
    <n v="1333688400"/>
    <n v="1336885200"/>
    <b v="0"/>
    <b v="0"/>
    <x v="4"/>
    <x v="4"/>
    <x v="4"/>
  </r>
  <r>
    <n v="109"/>
    <s v="Romero and Sons"/>
    <s v="Object-based client-server application"/>
    <n v="5200"/>
    <n v="3079"/>
    <n v="59"/>
    <x v="0"/>
    <n v="60"/>
    <n v="51.32"/>
    <x v="1"/>
    <s v="USD"/>
    <n v="1389506400"/>
    <n v="1389679200"/>
    <b v="0"/>
    <b v="0"/>
    <x v="19"/>
    <x v="4"/>
    <x v="19"/>
  </r>
  <r>
    <n v="110"/>
    <s v="Castillo-Carey"/>
    <s v="Cross-platform solution-oriented process improvement"/>
    <n v="142400"/>
    <n v="21307"/>
    <n v="15"/>
    <x v="0"/>
    <n v="296"/>
    <n v="71.98"/>
    <x v="1"/>
    <s v="USD"/>
    <n v="1536642000"/>
    <n v="1538283600"/>
    <b v="0"/>
    <b v="0"/>
    <x v="0"/>
    <x v="0"/>
    <x v="0"/>
  </r>
  <r>
    <n v="111"/>
    <s v="Hart-Briggs"/>
    <s v="Re-engineered user-facing approach"/>
    <n v="61400"/>
    <n v="73653"/>
    <n v="120"/>
    <x v="1"/>
    <n v="676"/>
    <n v="108.95"/>
    <x v="1"/>
    <s v="USD"/>
    <n v="1348290000"/>
    <n v="1348808400"/>
    <b v="0"/>
    <b v="0"/>
    <x v="15"/>
    <x v="5"/>
    <x v="15"/>
  </r>
  <r>
    <n v="112"/>
    <s v="Jones-Meyer"/>
    <s v="Re-engineered client-driven hub"/>
    <n v="4700"/>
    <n v="12635"/>
    <n v="269"/>
    <x v="1"/>
    <n v="361"/>
    <n v="35"/>
    <x v="2"/>
    <s v="AUD"/>
    <n v="1408856400"/>
    <n v="1410152400"/>
    <b v="0"/>
    <b v="0"/>
    <x v="2"/>
    <x v="2"/>
    <x v="2"/>
  </r>
  <r>
    <n v="113"/>
    <s v="Wright, Hartman and Yu"/>
    <s v="User-friendly tertiary array"/>
    <n v="3300"/>
    <n v="12437"/>
    <n v="377"/>
    <x v="1"/>
    <n v="131"/>
    <n v="94.94"/>
    <x v="1"/>
    <s v="USD"/>
    <n v="1505192400"/>
    <n v="1505797200"/>
    <b v="0"/>
    <b v="0"/>
    <x v="0"/>
    <x v="0"/>
    <x v="0"/>
  </r>
  <r>
    <n v="114"/>
    <s v="Harper-Davis"/>
    <s v="Robust heuristic encoding"/>
    <n v="1900"/>
    <n v="13816"/>
    <n v="727"/>
    <x v="1"/>
    <n v="126"/>
    <n v="109.65"/>
    <x v="1"/>
    <s v="USD"/>
    <n v="1554786000"/>
    <n v="1554872400"/>
    <b v="0"/>
    <b v="1"/>
    <x v="8"/>
    <x v="2"/>
    <x v="8"/>
  </r>
  <r>
    <n v="115"/>
    <s v="Barrett PLC"/>
    <s v="Team-oriented clear-thinking capacity"/>
    <n v="166700"/>
    <n v="145382"/>
    <n v="87"/>
    <x v="0"/>
    <n v="3304"/>
    <n v="44"/>
    <x v="6"/>
    <s v="EUR"/>
    <n v="1510898400"/>
    <n v="1513922400"/>
    <b v="0"/>
    <b v="0"/>
    <x v="13"/>
    <x v="5"/>
    <x v="13"/>
  </r>
  <r>
    <n v="116"/>
    <s v="David-Clark"/>
    <s v="De-engineered motivating standardization"/>
    <n v="7200"/>
    <n v="6336"/>
    <n v="88"/>
    <x v="0"/>
    <n v="73"/>
    <n v="86.79"/>
    <x v="1"/>
    <s v="USD"/>
    <n v="1442552400"/>
    <n v="1442638800"/>
    <b v="0"/>
    <b v="0"/>
    <x v="3"/>
    <x v="3"/>
    <x v="3"/>
  </r>
  <r>
    <n v="117"/>
    <s v="Chaney-Dennis"/>
    <s v="Business-focused 24hour groupware"/>
    <n v="4900"/>
    <n v="8523"/>
    <n v="174"/>
    <x v="1"/>
    <n v="275"/>
    <n v="30.99"/>
    <x v="1"/>
    <s v="USD"/>
    <n v="1316667600"/>
    <n v="1317186000"/>
    <b v="0"/>
    <b v="0"/>
    <x v="19"/>
    <x v="4"/>
    <x v="19"/>
  </r>
  <r>
    <n v="118"/>
    <s v="Robinson, Lopez and Christensen"/>
    <s v="Organic next generation protocol"/>
    <n v="5400"/>
    <n v="6351"/>
    <n v="118"/>
    <x v="1"/>
    <n v="67"/>
    <n v="94.79"/>
    <x v="1"/>
    <s v="USD"/>
    <n v="1390716000"/>
    <n v="1391234400"/>
    <b v="0"/>
    <b v="0"/>
    <x v="14"/>
    <x v="7"/>
    <x v="14"/>
  </r>
  <r>
    <n v="119"/>
    <s v="Clark and Sons"/>
    <s v="Reverse-engineered full-range Internet solution"/>
    <n v="5000"/>
    <n v="10748"/>
    <n v="215"/>
    <x v="1"/>
    <n v="154"/>
    <n v="69.790000000000006"/>
    <x v="1"/>
    <s v="USD"/>
    <n v="1402894800"/>
    <n v="1404363600"/>
    <b v="0"/>
    <b v="1"/>
    <x v="4"/>
    <x v="4"/>
    <x v="4"/>
  </r>
  <r>
    <n v="120"/>
    <s v="Vega Group"/>
    <s v="Synchronized regional synergy"/>
    <n v="75100"/>
    <n v="112272"/>
    <n v="149"/>
    <x v="1"/>
    <n v="1782"/>
    <n v="63"/>
    <x v="1"/>
    <s v="USD"/>
    <n v="1429246800"/>
    <n v="1429592400"/>
    <b v="0"/>
    <b v="1"/>
    <x v="20"/>
    <x v="6"/>
    <x v="20"/>
  </r>
  <r>
    <n v="121"/>
    <s v="Brown-Brown"/>
    <s v="Multi-lateral homogeneous success"/>
    <n v="45300"/>
    <n v="99361"/>
    <n v="219"/>
    <x v="1"/>
    <n v="903"/>
    <n v="110.03"/>
    <x v="1"/>
    <s v="USD"/>
    <n v="1412485200"/>
    <n v="1413608400"/>
    <b v="0"/>
    <b v="0"/>
    <x v="11"/>
    <x v="6"/>
    <x v="11"/>
  </r>
  <r>
    <n v="122"/>
    <s v="Taylor PLC"/>
    <s v="Seamless zero-defect solution"/>
    <n v="136800"/>
    <n v="88055"/>
    <n v="64"/>
    <x v="0"/>
    <n v="3387"/>
    <n v="26"/>
    <x v="1"/>
    <s v="USD"/>
    <n v="1417068000"/>
    <n v="1419400800"/>
    <b v="0"/>
    <b v="0"/>
    <x v="13"/>
    <x v="5"/>
    <x v="13"/>
  </r>
  <r>
    <n v="123"/>
    <s v="Edwards-Lewis"/>
    <s v="Enhanced scalable concept"/>
    <n v="177700"/>
    <n v="33092"/>
    <n v="19"/>
    <x v="0"/>
    <n v="662"/>
    <n v="49.99"/>
    <x v="0"/>
    <s v="CAD"/>
    <n v="1448344800"/>
    <n v="1448604000"/>
    <b v="1"/>
    <b v="0"/>
    <x v="3"/>
    <x v="3"/>
    <x v="3"/>
  </r>
  <r>
    <n v="124"/>
    <s v="Stanton, Neal and Rodriguez"/>
    <s v="Polarized uniform software"/>
    <n v="2600"/>
    <n v="9562"/>
    <n v="368"/>
    <x v="1"/>
    <n v="94"/>
    <n v="101.72"/>
    <x v="6"/>
    <s v="EUR"/>
    <n v="1557723600"/>
    <n v="1562302800"/>
    <b v="0"/>
    <b v="0"/>
    <x v="14"/>
    <x v="7"/>
    <x v="14"/>
  </r>
  <r>
    <n v="125"/>
    <s v="Pratt LLC"/>
    <s v="Stand-alone web-enabled moderator"/>
    <n v="5300"/>
    <n v="8475"/>
    <n v="160"/>
    <x v="1"/>
    <n v="180"/>
    <n v="47.08"/>
    <x v="1"/>
    <s v="USD"/>
    <n v="1537333200"/>
    <n v="1537678800"/>
    <b v="0"/>
    <b v="0"/>
    <x v="3"/>
    <x v="3"/>
    <x v="3"/>
  </r>
  <r>
    <n v="126"/>
    <s v="Gross PLC"/>
    <s v="Proactive methodical benchmark"/>
    <n v="180200"/>
    <n v="69617"/>
    <n v="39"/>
    <x v="0"/>
    <n v="774"/>
    <n v="89.94"/>
    <x v="1"/>
    <s v="USD"/>
    <n v="1471150800"/>
    <n v="1473570000"/>
    <b v="0"/>
    <b v="1"/>
    <x v="3"/>
    <x v="3"/>
    <x v="3"/>
  </r>
  <r>
    <n v="127"/>
    <s v="Martinez, Gomez and Dalton"/>
    <s v="Team-oriented 6thgeneration matrix"/>
    <n v="103200"/>
    <n v="53067"/>
    <n v="51"/>
    <x v="0"/>
    <n v="672"/>
    <n v="78.97"/>
    <x v="0"/>
    <s v="CAD"/>
    <n v="1273640400"/>
    <n v="1273899600"/>
    <b v="0"/>
    <b v="0"/>
    <x v="3"/>
    <x v="3"/>
    <x v="3"/>
  </r>
  <r>
    <n v="128"/>
    <s v="Allen-Curtis"/>
    <s v="Phased human-resource core"/>
    <n v="70600"/>
    <n v="42596"/>
    <n v="60"/>
    <x v="3"/>
    <n v="532"/>
    <n v="80.069999999999993"/>
    <x v="1"/>
    <s v="USD"/>
    <n v="1282885200"/>
    <n v="1284008400"/>
    <b v="0"/>
    <b v="0"/>
    <x v="1"/>
    <x v="1"/>
    <x v="1"/>
  </r>
  <r>
    <n v="129"/>
    <s v="Morgan-Martinez"/>
    <s v="Mandatory tertiary implementation"/>
    <n v="148500"/>
    <n v="4756"/>
    <n v="3"/>
    <x v="3"/>
    <n v="55"/>
    <n v="86.47"/>
    <x v="2"/>
    <s v="AUD"/>
    <n v="1422943200"/>
    <n v="1425103200"/>
    <b v="0"/>
    <b v="0"/>
    <x v="0"/>
    <x v="0"/>
    <x v="0"/>
  </r>
  <r>
    <n v="130"/>
    <s v="Luna, Anderson and Fox"/>
    <s v="Secured directional encryption"/>
    <n v="9600"/>
    <n v="14925"/>
    <n v="155"/>
    <x v="1"/>
    <n v="533"/>
    <n v="28"/>
    <x v="3"/>
    <s v="DKK"/>
    <n v="1319605200"/>
    <n v="1320991200"/>
    <b v="0"/>
    <b v="0"/>
    <x v="6"/>
    <x v="4"/>
    <x v="6"/>
  </r>
  <r>
    <n v="131"/>
    <s v="Fleming, Zhang and Henderson"/>
    <s v="Distributed 5thgeneration implementation"/>
    <n v="164700"/>
    <n v="166116"/>
    <n v="101"/>
    <x v="1"/>
    <n v="2443"/>
    <n v="68"/>
    <x v="4"/>
    <s v="GBP"/>
    <n v="1385704800"/>
    <n v="1386828000"/>
    <b v="0"/>
    <b v="0"/>
    <x v="2"/>
    <x v="2"/>
    <x v="2"/>
  </r>
  <r>
    <n v="132"/>
    <s v="Flowers and Sons"/>
    <s v="Virtual static core"/>
    <n v="3300"/>
    <n v="3834"/>
    <n v="116"/>
    <x v="1"/>
    <n v="89"/>
    <n v="43.08"/>
    <x v="1"/>
    <s v="USD"/>
    <n v="1515736800"/>
    <n v="1517119200"/>
    <b v="0"/>
    <b v="1"/>
    <x v="3"/>
    <x v="3"/>
    <x v="3"/>
  </r>
  <r>
    <n v="133"/>
    <s v="Gates PLC"/>
    <s v="Secured content-based product"/>
    <n v="4500"/>
    <n v="13985"/>
    <n v="311"/>
    <x v="1"/>
    <n v="159"/>
    <n v="87.96"/>
    <x v="1"/>
    <s v="USD"/>
    <n v="1313125200"/>
    <n v="1315026000"/>
    <b v="0"/>
    <b v="0"/>
    <x v="21"/>
    <x v="1"/>
    <x v="21"/>
  </r>
  <r>
    <n v="134"/>
    <s v="Caldwell LLC"/>
    <s v="Secured executive concept"/>
    <n v="99500"/>
    <n v="89288"/>
    <n v="90"/>
    <x v="0"/>
    <n v="940"/>
    <n v="94.99"/>
    <x v="5"/>
    <s v="CHF"/>
    <n v="1308459600"/>
    <n v="1312693200"/>
    <b v="0"/>
    <b v="1"/>
    <x v="4"/>
    <x v="4"/>
    <x v="4"/>
  </r>
  <r>
    <n v="135"/>
    <s v="Le, Burton and Evans"/>
    <s v="Balanced zero-defect software"/>
    <n v="7700"/>
    <n v="5488"/>
    <n v="71"/>
    <x v="0"/>
    <n v="117"/>
    <n v="46.91"/>
    <x v="1"/>
    <s v="USD"/>
    <n v="1362636000"/>
    <n v="1363064400"/>
    <b v="0"/>
    <b v="1"/>
    <x v="3"/>
    <x v="3"/>
    <x v="3"/>
  </r>
  <r>
    <n v="136"/>
    <s v="Briggs PLC"/>
    <s v="Distributed context-sensitive flexibility"/>
    <n v="82800"/>
    <n v="2721"/>
    <n v="3"/>
    <x v="3"/>
    <n v="58"/>
    <n v="46.91"/>
    <x v="1"/>
    <s v="USD"/>
    <n v="1402117200"/>
    <n v="1403154000"/>
    <b v="0"/>
    <b v="1"/>
    <x v="6"/>
    <x v="4"/>
    <x v="6"/>
  </r>
  <r>
    <n v="137"/>
    <s v="Hudson-Nguyen"/>
    <s v="Down-sized disintermediate support"/>
    <n v="1800"/>
    <n v="4712"/>
    <n v="262"/>
    <x v="1"/>
    <n v="50"/>
    <n v="94.24"/>
    <x v="1"/>
    <s v="USD"/>
    <n v="1286341200"/>
    <n v="1286859600"/>
    <b v="0"/>
    <b v="0"/>
    <x v="9"/>
    <x v="5"/>
    <x v="9"/>
  </r>
  <r>
    <n v="138"/>
    <s v="Hogan Ltd"/>
    <s v="Stand-alone mission-critical moratorium"/>
    <n v="9600"/>
    <n v="9216"/>
    <n v="96"/>
    <x v="0"/>
    <n v="115"/>
    <n v="80.14"/>
    <x v="1"/>
    <s v="USD"/>
    <n v="1348808400"/>
    <n v="1349326800"/>
    <b v="0"/>
    <b v="0"/>
    <x v="20"/>
    <x v="6"/>
    <x v="20"/>
  </r>
  <r>
    <n v="139"/>
    <s v="Hamilton, Wright and Chavez"/>
    <s v="Down-sized empowering protocol"/>
    <n v="92100"/>
    <n v="19246"/>
    <n v="21"/>
    <x v="0"/>
    <n v="326"/>
    <n v="59.04"/>
    <x v="1"/>
    <s v="USD"/>
    <n v="1429592400"/>
    <n v="1430974800"/>
    <b v="0"/>
    <b v="1"/>
    <x v="8"/>
    <x v="2"/>
    <x v="8"/>
  </r>
  <r>
    <n v="140"/>
    <s v="Bautista-Cross"/>
    <s v="Fully-configurable coherent Internet solution"/>
    <n v="5500"/>
    <n v="12274"/>
    <n v="223"/>
    <x v="1"/>
    <n v="186"/>
    <n v="65.989999999999995"/>
    <x v="1"/>
    <s v="USD"/>
    <n v="1519538400"/>
    <n v="1519970400"/>
    <b v="0"/>
    <b v="0"/>
    <x v="4"/>
    <x v="4"/>
    <x v="4"/>
  </r>
  <r>
    <n v="141"/>
    <s v="Jackson LLC"/>
    <s v="Distributed motivating algorithm"/>
    <n v="64300"/>
    <n v="65323"/>
    <n v="102"/>
    <x v="1"/>
    <n v="1071"/>
    <n v="60.99"/>
    <x v="1"/>
    <s v="USD"/>
    <n v="1434085200"/>
    <n v="1434603600"/>
    <b v="0"/>
    <b v="0"/>
    <x v="2"/>
    <x v="2"/>
    <x v="2"/>
  </r>
  <r>
    <n v="142"/>
    <s v="Figueroa Ltd"/>
    <s v="Expanded solution-oriented benchmark"/>
    <n v="5000"/>
    <n v="11502"/>
    <n v="230"/>
    <x v="1"/>
    <n v="117"/>
    <n v="98.31"/>
    <x v="1"/>
    <s v="USD"/>
    <n v="1333688400"/>
    <n v="1337230800"/>
    <b v="0"/>
    <b v="0"/>
    <x v="2"/>
    <x v="2"/>
    <x v="2"/>
  </r>
  <r>
    <n v="143"/>
    <s v="Avila-Jones"/>
    <s v="Implemented discrete secured line"/>
    <n v="5400"/>
    <n v="7322"/>
    <n v="136"/>
    <x v="1"/>
    <n v="70"/>
    <n v="104.6"/>
    <x v="1"/>
    <s v="USD"/>
    <n v="1277701200"/>
    <n v="1279429200"/>
    <b v="0"/>
    <b v="0"/>
    <x v="7"/>
    <x v="1"/>
    <x v="7"/>
  </r>
  <r>
    <n v="144"/>
    <s v="Martin, Lopez and Hunter"/>
    <s v="Multi-lateral actuating installation"/>
    <n v="9000"/>
    <n v="11619"/>
    <n v="129"/>
    <x v="1"/>
    <n v="135"/>
    <n v="86.07"/>
    <x v="1"/>
    <s v="USD"/>
    <n v="1560747600"/>
    <n v="1561438800"/>
    <b v="0"/>
    <b v="0"/>
    <x v="3"/>
    <x v="3"/>
    <x v="3"/>
  </r>
  <r>
    <n v="145"/>
    <s v="Fields-Moore"/>
    <s v="Secured reciprocal array"/>
    <n v="25000"/>
    <n v="59128"/>
    <n v="237"/>
    <x v="1"/>
    <n v="768"/>
    <n v="76.989999999999995"/>
    <x v="5"/>
    <s v="CHF"/>
    <n v="1410066000"/>
    <n v="1410498000"/>
    <b v="0"/>
    <b v="0"/>
    <x v="8"/>
    <x v="2"/>
    <x v="8"/>
  </r>
  <r>
    <n v="146"/>
    <s v="Harris-Golden"/>
    <s v="Optional bandwidth-monitored middleware"/>
    <n v="8800"/>
    <n v="1518"/>
    <n v="17"/>
    <x v="3"/>
    <n v="51"/>
    <n v="29.76"/>
    <x v="1"/>
    <s v="USD"/>
    <n v="1320732000"/>
    <n v="1322460000"/>
    <b v="0"/>
    <b v="0"/>
    <x v="3"/>
    <x v="3"/>
    <x v="3"/>
  </r>
  <r>
    <n v="147"/>
    <s v="Moss, Norman and Dunlap"/>
    <s v="Upgradable upward-trending workforce"/>
    <n v="8300"/>
    <n v="9337"/>
    <n v="112"/>
    <x v="1"/>
    <n v="199"/>
    <n v="46.92"/>
    <x v="1"/>
    <s v="USD"/>
    <n v="1465794000"/>
    <n v="1466312400"/>
    <b v="0"/>
    <b v="1"/>
    <x v="3"/>
    <x v="3"/>
    <x v="3"/>
  </r>
  <r>
    <n v="148"/>
    <s v="White, Larson and Wright"/>
    <s v="Upgradable hybrid capability"/>
    <n v="9300"/>
    <n v="11255"/>
    <n v="121"/>
    <x v="1"/>
    <n v="107"/>
    <n v="105.19"/>
    <x v="1"/>
    <s v="USD"/>
    <n v="1500958800"/>
    <n v="1501736400"/>
    <b v="0"/>
    <b v="0"/>
    <x v="8"/>
    <x v="2"/>
    <x v="8"/>
  </r>
  <r>
    <n v="149"/>
    <s v="Payne, Oliver and Burch"/>
    <s v="Managed fresh-thinking flexibility"/>
    <n v="6200"/>
    <n v="13632"/>
    <n v="220"/>
    <x v="1"/>
    <n v="195"/>
    <n v="69.91"/>
    <x v="1"/>
    <s v="USD"/>
    <n v="1357020000"/>
    <n v="1361512800"/>
    <b v="0"/>
    <b v="0"/>
    <x v="7"/>
    <x v="1"/>
    <x v="7"/>
  </r>
  <r>
    <n v="150"/>
    <s v="Brown, Palmer and Pace"/>
    <s v="Networked stable workforce"/>
    <n v="100"/>
    <n v="1"/>
    <n v="1"/>
    <x v="0"/>
    <n v="1"/>
    <n v="1"/>
    <x v="1"/>
    <s v="USD"/>
    <n v="1544940000"/>
    <n v="1545026400"/>
    <b v="0"/>
    <b v="0"/>
    <x v="1"/>
    <x v="1"/>
    <x v="1"/>
  </r>
  <r>
    <n v="151"/>
    <s v="Parker LLC"/>
    <s v="Customizable intermediate extranet"/>
    <n v="137200"/>
    <n v="88037"/>
    <n v="64"/>
    <x v="0"/>
    <n v="1467"/>
    <n v="60.01"/>
    <x v="1"/>
    <s v="USD"/>
    <n v="1402290000"/>
    <n v="1406696400"/>
    <b v="0"/>
    <b v="0"/>
    <x v="5"/>
    <x v="1"/>
    <x v="5"/>
  </r>
  <r>
    <n v="152"/>
    <s v="Bowen, Mcdonald and Hall"/>
    <s v="User-centric fault-tolerant task-force"/>
    <n v="41500"/>
    <n v="175573"/>
    <n v="423"/>
    <x v="1"/>
    <n v="3376"/>
    <n v="52.01"/>
    <x v="1"/>
    <s v="USD"/>
    <n v="1487311200"/>
    <n v="1487916000"/>
    <b v="0"/>
    <b v="0"/>
    <x v="7"/>
    <x v="1"/>
    <x v="7"/>
  </r>
  <r>
    <n v="153"/>
    <s v="Whitehead, Bell and Hughes"/>
    <s v="Multi-tiered radical definition"/>
    <n v="189400"/>
    <n v="176112"/>
    <n v="93"/>
    <x v="0"/>
    <n v="5681"/>
    <n v="31"/>
    <x v="1"/>
    <s v="USD"/>
    <n v="1350622800"/>
    <n v="1351141200"/>
    <b v="0"/>
    <b v="0"/>
    <x v="3"/>
    <x v="3"/>
    <x v="3"/>
  </r>
  <r>
    <n v="154"/>
    <s v="Rodriguez-Brown"/>
    <s v="Devolved foreground benchmark"/>
    <n v="171300"/>
    <n v="100650"/>
    <n v="59"/>
    <x v="0"/>
    <n v="1059"/>
    <n v="95.04"/>
    <x v="1"/>
    <s v="USD"/>
    <n v="1463029200"/>
    <n v="1465016400"/>
    <b v="0"/>
    <b v="1"/>
    <x v="7"/>
    <x v="1"/>
    <x v="7"/>
  </r>
  <r>
    <n v="155"/>
    <s v="Hall-Schaefer"/>
    <s v="Distributed eco-centric methodology"/>
    <n v="139500"/>
    <n v="90706"/>
    <n v="65"/>
    <x v="0"/>
    <n v="1194"/>
    <n v="75.97"/>
    <x v="1"/>
    <s v="USD"/>
    <n v="1269493200"/>
    <n v="1270789200"/>
    <b v="0"/>
    <b v="0"/>
    <x v="3"/>
    <x v="3"/>
    <x v="3"/>
  </r>
  <r>
    <n v="156"/>
    <s v="Meza-Rogers"/>
    <s v="Streamlined encompassing encryption"/>
    <n v="36400"/>
    <n v="26914"/>
    <n v="74"/>
    <x v="3"/>
    <n v="379"/>
    <n v="71.010000000000005"/>
    <x v="2"/>
    <s v="AUD"/>
    <n v="1570251600"/>
    <n v="1572325200"/>
    <b v="0"/>
    <b v="0"/>
    <x v="1"/>
    <x v="1"/>
    <x v="1"/>
  </r>
  <r>
    <n v="157"/>
    <s v="Curtis-Curtis"/>
    <s v="User-friendly reciprocal initiative"/>
    <n v="4200"/>
    <n v="2212"/>
    <n v="53"/>
    <x v="0"/>
    <n v="30"/>
    <n v="73.73"/>
    <x v="2"/>
    <s v="AUD"/>
    <n v="1388383200"/>
    <n v="1389420000"/>
    <b v="0"/>
    <b v="0"/>
    <x v="14"/>
    <x v="7"/>
    <x v="14"/>
  </r>
  <r>
    <n v="158"/>
    <s v="Carlson Inc"/>
    <s v="Ergonomic fresh-thinking installation"/>
    <n v="2100"/>
    <n v="4640"/>
    <n v="221"/>
    <x v="1"/>
    <n v="41"/>
    <n v="113.17"/>
    <x v="1"/>
    <s v="USD"/>
    <n v="1449554400"/>
    <n v="1449640800"/>
    <b v="0"/>
    <b v="0"/>
    <x v="1"/>
    <x v="1"/>
    <x v="1"/>
  </r>
  <r>
    <n v="159"/>
    <s v="Clarke, Anderson and Lee"/>
    <s v="Robust explicit hardware"/>
    <n v="191200"/>
    <n v="191222"/>
    <n v="100"/>
    <x v="1"/>
    <n v="1821"/>
    <n v="105.01"/>
    <x v="1"/>
    <s v="USD"/>
    <n v="1553662800"/>
    <n v="1555218000"/>
    <b v="0"/>
    <b v="1"/>
    <x v="3"/>
    <x v="3"/>
    <x v="3"/>
  </r>
  <r>
    <n v="160"/>
    <s v="Evans Group"/>
    <s v="Stand-alone actuating support"/>
    <n v="8000"/>
    <n v="12985"/>
    <n v="162"/>
    <x v="1"/>
    <n v="164"/>
    <n v="79.180000000000007"/>
    <x v="1"/>
    <s v="USD"/>
    <n v="1556341200"/>
    <n v="1557723600"/>
    <b v="0"/>
    <b v="0"/>
    <x v="8"/>
    <x v="2"/>
    <x v="8"/>
  </r>
  <r>
    <n v="161"/>
    <s v="Bruce Group"/>
    <s v="Cross-platform methodical process improvement"/>
    <n v="5500"/>
    <n v="4300"/>
    <n v="78"/>
    <x v="0"/>
    <n v="75"/>
    <n v="57.33"/>
    <x v="1"/>
    <s v="USD"/>
    <n v="1442984400"/>
    <n v="1443502800"/>
    <b v="0"/>
    <b v="1"/>
    <x v="2"/>
    <x v="2"/>
    <x v="2"/>
  </r>
  <r>
    <n v="162"/>
    <s v="Keith, Alvarez and Potter"/>
    <s v="Extended bottom-line open architecture"/>
    <n v="6100"/>
    <n v="9134"/>
    <n v="150"/>
    <x v="1"/>
    <n v="157"/>
    <n v="58.18"/>
    <x v="5"/>
    <s v="CHF"/>
    <n v="1544248800"/>
    <n v="1546840800"/>
    <b v="0"/>
    <b v="0"/>
    <x v="1"/>
    <x v="1"/>
    <x v="1"/>
  </r>
  <r>
    <n v="163"/>
    <s v="Burton-Watkins"/>
    <s v="Extended reciprocal circuit"/>
    <n v="3500"/>
    <n v="8864"/>
    <n v="253"/>
    <x v="1"/>
    <n v="246"/>
    <n v="36.03"/>
    <x v="1"/>
    <s v="USD"/>
    <n v="1508475600"/>
    <n v="1512712800"/>
    <b v="0"/>
    <b v="1"/>
    <x v="14"/>
    <x v="7"/>
    <x v="14"/>
  </r>
  <r>
    <n v="164"/>
    <s v="Lopez and Sons"/>
    <s v="Polarized human-resource protocol"/>
    <n v="150500"/>
    <n v="150755"/>
    <n v="100"/>
    <x v="1"/>
    <n v="1396"/>
    <n v="107.99"/>
    <x v="1"/>
    <s v="USD"/>
    <n v="1507438800"/>
    <n v="1507525200"/>
    <b v="0"/>
    <b v="0"/>
    <x v="3"/>
    <x v="3"/>
    <x v="3"/>
  </r>
  <r>
    <n v="165"/>
    <s v="Cordova Ltd"/>
    <s v="Synergized radical product"/>
    <n v="90400"/>
    <n v="110279"/>
    <n v="122"/>
    <x v="1"/>
    <n v="2506"/>
    <n v="44.01"/>
    <x v="1"/>
    <s v="USD"/>
    <n v="1501563600"/>
    <n v="1504328400"/>
    <b v="0"/>
    <b v="0"/>
    <x v="2"/>
    <x v="2"/>
    <x v="2"/>
  </r>
  <r>
    <n v="166"/>
    <s v="Brown-Vang"/>
    <s v="Robust heuristic artificial intelligence"/>
    <n v="9800"/>
    <n v="13439"/>
    <n v="137"/>
    <x v="1"/>
    <n v="244"/>
    <n v="55.08"/>
    <x v="1"/>
    <s v="USD"/>
    <n v="1292997600"/>
    <n v="1293343200"/>
    <b v="0"/>
    <b v="0"/>
    <x v="14"/>
    <x v="7"/>
    <x v="14"/>
  </r>
  <r>
    <n v="167"/>
    <s v="Cruz-Ward"/>
    <s v="Robust content-based emulation"/>
    <n v="2600"/>
    <n v="10804"/>
    <n v="416"/>
    <x v="1"/>
    <n v="146"/>
    <n v="74"/>
    <x v="2"/>
    <s v="AUD"/>
    <n v="1370840400"/>
    <n v="1371704400"/>
    <b v="0"/>
    <b v="0"/>
    <x v="3"/>
    <x v="3"/>
    <x v="3"/>
  </r>
  <r>
    <n v="168"/>
    <s v="Hernandez Group"/>
    <s v="Ergonomic uniform open system"/>
    <n v="128100"/>
    <n v="40107"/>
    <n v="31"/>
    <x v="0"/>
    <n v="955"/>
    <n v="42"/>
    <x v="3"/>
    <s v="DKK"/>
    <n v="1550815200"/>
    <n v="1552798800"/>
    <b v="0"/>
    <b v="1"/>
    <x v="7"/>
    <x v="1"/>
    <x v="7"/>
  </r>
  <r>
    <n v="169"/>
    <s v="Tran, Steele and Wilson"/>
    <s v="Profit-focused modular product"/>
    <n v="23300"/>
    <n v="98811"/>
    <n v="424"/>
    <x v="1"/>
    <n v="1267"/>
    <n v="77.989999999999995"/>
    <x v="1"/>
    <s v="USD"/>
    <n v="1339909200"/>
    <n v="1342328400"/>
    <b v="0"/>
    <b v="1"/>
    <x v="12"/>
    <x v="4"/>
    <x v="12"/>
  </r>
  <r>
    <n v="170"/>
    <s v="Summers, Gallegos and Stein"/>
    <s v="Mandatory mobile product"/>
    <n v="188100"/>
    <n v="5528"/>
    <n v="3"/>
    <x v="0"/>
    <n v="67"/>
    <n v="82.51"/>
    <x v="1"/>
    <s v="USD"/>
    <n v="1501736400"/>
    <n v="1502341200"/>
    <b v="0"/>
    <b v="0"/>
    <x v="7"/>
    <x v="1"/>
    <x v="7"/>
  </r>
  <r>
    <n v="171"/>
    <s v="Blair Group"/>
    <s v="Public-key 3rdgeneration budgetary management"/>
    <n v="4900"/>
    <n v="521"/>
    <n v="11"/>
    <x v="0"/>
    <n v="5"/>
    <n v="104.2"/>
    <x v="1"/>
    <s v="USD"/>
    <n v="1395291600"/>
    <n v="1397192400"/>
    <b v="0"/>
    <b v="0"/>
    <x v="18"/>
    <x v="5"/>
    <x v="18"/>
  </r>
  <r>
    <n v="172"/>
    <s v="Nixon Inc"/>
    <s v="Centralized national firmware"/>
    <n v="800"/>
    <n v="663"/>
    <n v="83"/>
    <x v="0"/>
    <n v="26"/>
    <n v="25.5"/>
    <x v="1"/>
    <s v="USD"/>
    <n v="1405746000"/>
    <n v="1407042000"/>
    <b v="0"/>
    <b v="1"/>
    <x v="4"/>
    <x v="4"/>
    <x v="4"/>
  </r>
  <r>
    <n v="173"/>
    <s v="White LLC"/>
    <s v="Cross-group 4thgeneration middleware"/>
    <n v="96700"/>
    <n v="157635"/>
    <n v="163"/>
    <x v="1"/>
    <n v="1561"/>
    <n v="100.98"/>
    <x v="1"/>
    <s v="USD"/>
    <n v="1368853200"/>
    <n v="1369371600"/>
    <b v="0"/>
    <b v="0"/>
    <x v="3"/>
    <x v="3"/>
    <x v="3"/>
  </r>
  <r>
    <n v="174"/>
    <s v="Santos, Black and Donovan"/>
    <s v="Pre-emptive scalable access"/>
    <n v="600"/>
    <n v="5368"/>
    <n v="895"/>
    <x v="1"/>
    <n v="48"/>
    <n v="111.83"/>
    <x v="1"/>
    <s v="USD"/>
    <n v="1444021200"/>
    <n v="1444107600"/>
    <b v="0"/>
    <b v="1"/>
    <x v="8"/>
    <x v="2"/>
    <x v="8"/>
  </r>
  <r>
    <n v="175"/>
    <s v="Jones, Contreras and Burnett"/>
    <s v="Sharable intangible migration"/>
    <n v="181200"/>
    <n v="47459"/>
    <n v="26"/>
    <x v="0"/>
    <n v="1130"/>
    <n v="42"/>
    <x v="1"/>
    <s v="USD"/>
    <n v="1472619600"/>
    <n v="1474261200"/>
    <b v="0"/>
    <b v="0"/>
    <x v="3"/>
    <x v="3"/>
    <x v="3"/>
  </r>
  <r>
    <n v="176"/>
    <s v="Stone-Orozco"/>
    <s v="Proactive scalable Graphical User Interface"/>
    <n v="115000"/>
    <n v="86060"/>
    <n v="75"/>
    <x v="0"/>
    <n v="782"/>
    <n v="110.05"/>
    <x v="1"/>
    <s v="USD"/>
    <n v="1472878800"/>
    <n v="1473656400"/>
    <b v="0"/>
    <b v="0"/>
    <x v="3"/>
    <x v="3"/>
    <x v="3"/>
  </r>
  <r>
    <n v="177"/>
    <s v="Lee, Gibson and Morgan"/>
    <s v="Digitized solution-oriented product"/>
    <n v="38800"/>
    <n v="161593"/>
    <n v="416"/>
    <x v="1"/>
    <n v="2739"/>
    <n v="59"/>
    <x v="1"/>
    <s v="USD"/>
    <n v="1289800800"/>
    <n v="1291960800"/>
    <b v="0"/>
    <b v="0"/>
    <x v="3"/>
    <x v="3"/>
    <x v="3"/>
  </r>
  <r>
    <n v="178"/>
    <s v="Alexander-Williams"/>
    <s v="Triple-buffered cohesive structure"/>
    <n v="7200"/>
    <n v="6927"/>
    <n v="96"/>
    <x v="0"/>
    <n v="210"/>
    <n v="32.99"/>
    <x v="1"/>
    <s v="USD"/>
    <n v="1505970000"/>
    <n v="1506747600"/>
    <b v="0"/>
    <b v="0"/>
    <x v="0"/>
    <x v="0"/>
    <x v="0"/>
  </r>
  <r>
    <n v="179"/>
    <s v="Marks Ltd"/>
    <s v="Realigned human-resource orchestration"/>
    <n v="44500"/>
    <n v="159185"/>
    <n v="358"/>
    <x v="1"/>
    <n v="3537"/>
    <n v="45.01"/>
    <x v="0"/>
    <s v="CAD"/>
    <n v="1363496400"/>
    <n v="1363582800"/>
    <b v="0"/>
    <b v="1"/>
    <x v="3"/>
    <x v="3"/>
    <x v="3"/>
  </r>
  <r>
    <n v="180"/>
    <s v="Olsen, Edwards and Reid"/>
    <s v="Optional clear-thinking software"/>
    <n v="56000"/>
    <n v="172736"/>
    <n v="308"/>
    <x v="1"/>
    <n v="2107"/>
    <n v="81.98"/>
    <x v="2"/>
    <s v="AUD"/>
    <n v="1269234000"/>
    <n v="1269666000"/>
    <b v="0"/>
    <b v="0"/>
    <x v="8"/>
    <x v="2"/>
    <x v="8"/>
  </r>
  <r>
    <n v="181"/>
    <s v="Daniels, Rose and Tyler"/>
    <s v="Centralized global approach"/>
    <n v="8600"/>
    <n v="5315"/>
    <n v="62"/>
    <x v="0"/>
    <n v="136"/>
    <n v="39.08"/>
    <x v="1"/>
    <s v="USD"/>
    <n v="1507093200"/>
    <n v="1508648400"/>
    <b v="0"/>
    <b v="0"/>
    <x v="2"/>
    <x v="2"/>
    <x v="2"/>
  </r>
  <r>
    <n v="182"/>
    <s v="Adams Group"/>
    <s v="Reverse-engineered bandwidth-monitored contingency"/>
    <n v="27100"/>
    <n v="195750"/>
    <n v="722"/>
    <x v="1"/>
    <n v="3318"/>
    <n v="59"/>
    <x v="3"/>
    <s v="DKK"/>
    <n v="1560574800"/>
    <n v="1561957200"/>
    <b v="0"/>
    <b v="0"/>
    <x v="3"/>
    <x v="3"/>
    <x v="3"/>
  </r>
  <r>
    <n v="183"/>
    <s v="Rogers, Huerta and Medina"/>
    <s v="Pre-emptive bandwidth-monitored instruction set"/>
    <n v="5100"/>
    <n v="3525"/>
    <n v="69"/>
    <x v="0"/>
    <n v="86"/>
    <n v="40.99"/>
    <x v="0"/>
    <s v="CAD"/>
    <n v="1284008400"/>
    <n v="1285131600"/>
    <b v="0"/>
    <b v="0"/>
    <x v="1"/>
    <x v="1"/>
    <x v="1"/>
  </r>
  <r>
    <n v="184"/>
    <s v="Howard, Carter and Griffith"/>
    <s v="Adaptive asynchronous emulation"/>
    <n v="3600"/>
    <n v="10550"/>
    <n v="293"/>
    <x v="1"/>
    <n v="340"/>
    <n v="31.03"/>
    <x v="1"/>
    <s v="USD"/>
    <n v="1556859600"/>
    <n v="1556946000"/>
    <b v="0"/>
    <b v="0"/>
    <x v="3"/>
    <x v="3"/>
    <x v="3"/>
  </r>
  <r>
    <n v="185"/>
    <s v="Bailey PLC"/>
    <s v="Innovative actuating conglomeration"/>
    <n v="1000"/>
    <n v="718"/>
    <n v="72"/>
    <x v="0"/>
    <n v="19"/>
    <n v="37.79"/>
    <x v="1"/>
    <s v="USD"/>
    <n v="1526187600"/>
    <n v="1527138000"/>
    <b v="0"/>
    <b v="0"/>
    <x v="19"/>
    <x v="4"/>
    <x v="19"/>
  </r>
  <r>
    <n v="186"/>
    <s v="Parker Group"/>
    <s v="Grass-roots foreground policy"/>
    <n v="88800"/>
    <n v="28358"/>
    <n v="32"/>
    <x v="0"/>
    <n v="886"/>
    <n v="32.01"/>
    <x v="1"/>
    <s v="USD"/>
    <n v="1400821200"/>
    <n v="1402117200"/>
    <b v="0"/>
    <b v="0"/>
    <x v="3"/>
    <x v="3"/>
    <x v="3"/>
  </r>
  <r>
    <n v="187"/>
    <s v="Fox Group"/>
    <s v="Horizontal transitional paradigm"/>
    <n v="60200"/>
    <n v="138384"/>
    <n v="230"/>
    <x v="1"/>
    <n v="1442"/>
    <n v="95.97"/>
    <x v="0"/>
    <s v="CAD"/>
    <n v="1361599200"/>
    <n v="1364014800"/>
    <b v="0"/>
    <b v="1"/>
    <x v="12"/>
    <x v="4"/>
    <x v="12"/>
  </r>
  <r>
    <n v="188"/>
    <s v="Walker, Jones and Rodriguez"/>
    <s v="Networked didactic info-mediaries"/>
    <n v="8200"/>
    <n v="2625"/>
    <n v="32"/>
    <x v="0"/>
    <n v="35"/>
    <n v="75"/>
    <x v="6"/>
    <s v="EUR"/>
    <n v="1417500000"/>
    <n v="1417586400"/>
    <b v="0"/>
    <b v="0"/>
    <x v="3"/>
    <x v="3"/>
    <x v="3"/>
  </r>
  <r>
    <n v="189"/>
    <s v="Anthony-Shaw"/>
    <s v="Switchable contextually-based access"/>
    <n v="191300"/>
    <n v="45004"/>
    <n v="24"/>
    <x v="3"/>
    <n v="441"/>
    <n v="102.05"/>
    <x v="1"/>
    <s v="USD"/>
    <n v="1457071200"/>
    <n v="1457071200"/>
    <b v="0"/>
    <b v="0"/>
    <x v="3"/>
    <x v="3"/>
    <x v="3"/>
  </r>
  <r>
    <n v="190"/>
    <s v="Cook LLC"/>
    <s v="Up-sized dynamic throughput"/>
    <n v="3700"/>
    <n v="2538"/>
    <n v="69"/>
    <x v="0"/>
    <n v="24"/>
    <n v="105.75"/>
    <x v="1"/>
    <s v="USD"/>
    <n v="1370322000"/>
    <n v="1370408400"/>
    <b v="0"/>
    <b v="1"/>
    <x v="3"/>
    <x v="3"/>
    <x v="3"/>
  </r>
  <r>
    <n v="191"/>
    <s v="Sutton PLC"/>
    <s v="Mandatory reciprocal superstructure"/>
    <n v="8400"/>
    <n v="3188"/>
    <n v="38"/>
    <x v="0"/>
    <n v="86"/>
    <n v="37.07"/>
    <x v="6"/>
    <s v="EUR"/>
    <n v="1552366800"/>
    <n v="1552626000"/>
    <b v="0"/>
    <b v="0"/>
    <x v="3"/>
    <x v="3"/>
    <x v="3"/>
  </r>
  <r>
    <n v="192"/>
    <s v="Long, Morgan and Mitchell"/>
    <s v="Upgradable 4thgeneration productivity"/>
    <n v="42600"/>
    <n v="8517"/>
    <n v="20"/>
    <x v="0"/>
    <n v="243"/>
    <n v="35.049999999999997"/>
    <x v="1"/>
    <s v="USD"/>
    <n v="1403845200"/>
    <n v="1404190800"/>
    <b v="0"/>
    <b v="0"/>
    <x v="1"/>
    <x v="1"/>
    <x v="1"/>
  </r>
  <r>
    <n v="193"/>
    <s v="Calhoun, Rogers and Long"/>
    <s v="Progressive discrete hub"/>
    <n v="6600"/>
    <n v="3012"/>
    <n v="46"/>
    <x v="0"/>
    <n v="65"/>
    <n v="46.34"/>
    <x v="1"/>
    <s v="USD"/>
    <n v="1523163600"/>
    <n v="1523509200"/>
    <b v="1"/>
    <b v="0"/>
    <x v="7"/>
    <x v="1"/>
    <x v="7"/>
  </r>
  <r>
    <n v="194"/>
    <s v="Sandoval Group"/>
    <s v="Assimilated multi-tasking archive"/>
    <n v="7100"/>
    <n v="8716"/>
    <n v="123"/>
    <x v="1"/>
    <n v="126"/>
    <n v="69.17"/>
    <x v="1"/>
    <s v="USD"/>
    <n v="1442206800"/>
    <n v="1443589200"/>
    <b v="0"/>
    <b v="0"/>
    <x v="16"/>
    <x v="1"/>
    <x v="16"/>
  </r>
  <r>
    <n v="195"/>
    <s v="Smith and Sons"/>
    <s v="Upgradable high-level solution"/>
    <n v="15800"/>
    <n v="57157"/>
    <n v="362"/>
    <x v="1"/>
    <n v="524"/>
    <n v="109.08"/>
    <x v="1"/>
    <s v="USD"/>
    <n v="1532840400"/>
    <n v="1533445200"/>
    <b v="0"/>
    <b v="0"/>
    <x v="5"/>
    <x v="1"/>
    <x v="5"/>
  </r>
  <r>
    <n v="196"/>
    <s v="King Inc"/>
    <s v="Organic bandwidth-monitored frame"/>
    <n v="8200"/>
    <n v="5178"/>
    <n v="63"/>
    <x v="0"/>
    <n v="100"/>
    <n v="51.78"/>
    <x v="3"/>
    <s v="DKK"/>
    <n v="1472878800"/>
    <n v="1474520400"/>
    <b v="0"/>
    <b v="0"/>
    <x v="8"/>
    <x v="2"/>
    <x v="8"/>
  </r>
  <r>
    <n v="197"/>
    <s v="Perry and Sons"/>
    <s v="Business-focused logistical framework"/>
    <n v="54700"/>
    <n v="163118"/>
    <n v="298"/>
    <x v="1"/>
    <n v="1989"/>
    <n v="82.01"/>
    <x v="1"/>
    <s v="USD"/>
    <n v="1498194000"/>
    <n v="1499403600"/>
    <b v="0"/>
    <b v="0"/>
    <x v="6"/>
    <x v="4"/>
    <x v="6"/>
  </r>
  <r>
    <n v="198"/>
    <s v="Palmer Inc"/>
    <s v="Universal multi-state capability"/>
    <n v="63200"/>
    <n v="6041"/>
    <n v="10"/>
    <x v="0"/>
    <n v="168"/>
    <n v="35.96"/>
    <x v="1"/>
    <s v="USD"/>
    <n v="1281070800"/>
    <n v="1283576400"/>
    <b v="0"/>
    <b v="0"/>
    <x v="5"/>
    <x v="1"/>
    <x v="5"/>
  </r>
  <r>
    <n v="199"/>
    <s v="Hull, Baker and Martinez"/>
    <s v="Digitized reciprocal infrastructure"/>
    <n v="1800"/>
    <n v="968"/>
    <n v="54"/>
    <x v="0"/>
    <n v="13"/>
    <n v="74.459999999999994"/>
    <x v="1"/>
    <s v="USD"/>
    <n v="1436245200"/>
    <n v="1436590800"/>
    <b v="0"/>
    <b v="0"/>
    <x v="1"/>
    <x v="1"/>
    <x v="1"/>
  </r>
  <r>
    <n v="200"/>
    <s v="Becker, Rice and White"/>
    <s v="Reduced dedicated capability"/>
    <n v="100"/>
    <n v="2"/>
    <n v="2"/>
    <x v="0"/>
    <n v="1"/>
    <n v="2"/>
    <x v="0"/>
    <s v="CAD"/>
    <n v="1269493200"/>
    <n v="1270443600"/>
    <b v="0"/>
    <b v="0"/>
    <x v="3"/>
    <x v="3"/>
    <x v="3"/>
  </r>
  <r>
    <n v="201"/>
    <s v="Osborne, Perkins and Knox"/>
    <s v="Cross-platform bi-directional workforce"/>
    <n v="2100"/>
    <n v="14305"/>
    <n v="681"/>
    <x v="1"/>
    <n v="157"/>
    <n v="91.11"/>
    <x v="1"/>
    <s v="USD"/>
    <n v="1406264400"/>
    <n v="1407819600"/>
    <b v="0"/>
    <b v="0"/>
    <x v="2"/>
    <x v="2"/>
    <x v="2"/>
  </r>
  <r>
    <n v="202"/>
    <s v="Mcknight-Freeman"/>
    <s v="Upgradable scalable methodology"/>
    <n v="8300"/>
    <n v="6543"/>
    <n v="79"/>
    <x v="3"/>
    <n v="82"/>
    <n v="79.790000000000006"/>
    <x v="1"/>
    <s v="USD"/>
    <n v="1317531600"/>
    <n v="1317877200"/>
    <b v="0"/>
    <b v="0"/>
    <x v="0"/>
    <x v="0"/>
    <x v="0"/>
  </r>
  <r>
    <n v="203"/>
    <s v="Hayden, Shannon and Stein"/>
    <s v="Customer-focused client-server service-desk"/>
    <n v="143900"/>
    <n v="193413"/>
    <n v="134"/>
    <x v="1"/>
    <n v="4498"/>
    <n v="43"/>
    <x v="2"/>
    <s v="AUD"/>
    <n v="1484632800"/>
    <n v="1484805600"/>
    <b v="0"/>
    <b v="0"/>
    <x v="3"/>
    <x v="3"/>
    <x v="3"/>
  </r>
  <r>
    <n v="204"/>
    <s v="Daniel-Luna"/>
    <s v="Mandatory multimedia leverage"/>
    <n v="75000"/>
    <n v="2529"/>
    <n v="3"/>
    <x v="0"/>
    <n v="40"/>
    <n v="63.23"/>
    <x v="1"/>
    <s v="USD"/>
    <n v="1301806800"/>
    <n v="1302670800"/>
    <b v="0"/>
    <b v="0"/>
    <x v="17"/>
    <x v="1"/>
    <x v="17"/>
  </r>
  <r>
    <n v="205"/>
    <s v="Weaver-Marquez"/>
    <s v="Focused analyzing circuit"/>
    <n v="1300"/>
    <n v="5614"/>
    <n v="432"/>
    <x v="1"/>
    <n v="80"/>
    <n v="70.180000000000007"/>
    <x v="1"/>
    <s v="USD"/>
    <n v="1539752400"/>
    <n v="1540789200"/>
    <b v="1"/>
    <b v="0"/>
    <x v="3"/>
    <x v="3"/>
    <x v="3"/>
  </r>
  <r>
    <n v="206"/>
    <s v="Austin, Baker and Kelley"/>
    <s v="Fundamental grid-enabled strategy"/>
    <n v="9000"/>
    <n v="3496"/>
    <n v="39"/>
    <x v="3"/>
    <n v="57"/>
    <n v="61.33"/>
    <x v="1"/>
    <s v="USD"/>
    <n v="1267250400"/>
    <n v="1268028000"/>
    <b v="0"/>
    <b v="0"/>
    <x v="13"/>
    <x v="5"/>
    <x v="13"/>
  </r>
  <r>
    <n v="207"/>
    <s v="Carney-Anderson"/>
    <s v="Digitized 5thgeneration knowledgebase"/>
    <n v="1000"/>
    <n v="4257"/>
    <n v="426"/>
    <x v="1"/>
    <n v="43"/>
    <n v="99"/>
    <x v="1"/>
    <s v="USD"/>
    <n v="1535432400"/>
    <n v="1537160400"/>
    <b v="0"/>
    <b v="1"/>
    <x v="1"/>
    <x v="1"/>
    <x v="1"/>
  </r>
  <r>
    <n v="208"/>
    <s v="Jackson Inc"/>
    <s v="Mandatory multi-tasking encryption"/>
    <n v="196900"/>
    <n v="199110"/>
    <n v="101"/>
    <x v="1"/>
    <n v="2053"/>
    <n v="96.98"/>
    <x v="1"/>
    <s v="USD"/>
    <n v="1510207200"/>
    <n v="1512280800"/>
    <b v="0"/>
    <b v="0"/>
    <x v="4"/>
    <x v="4"/>
    <x v="4"/>
  </r>
  <r>
    <n v="209"/>
    <s v="Warren Ltd"/>
    <s v="Distributed system-worthy application"/>
    <n v="194500"/>
    <n v="41212"/>
    <n v="21"/>
    <x v="2"/>
    <n v="808"/>
    <n v="51"/>
    <x v="2"/>
    <s v="AUD"/>
    <n v="1462510800"/>
    <n v="1463115600"/>
    <b v="0"/>
    <b v="0"/>
    <x v="4"/>
    <x v="4"/>
    <x v="4"/>
  </r>
  <r>
    <n v="210"/>
    <s v="Schultz Inc"/>
    <s v="Synergistic tertiary time-frame"/>
    <n v="9400"/>
    <n v="6338"/>
    <n v="67"/>
    <x v="0"/>
    <n v="226"/>
    <n v="28.04"/>
    <x v="3"/>
    <s v="DKK"/>
    <n v="1488520800"/>
    <n v="1490850000"/>
    <b v="0"/>
    <b v="0"/>
    <x v="22"/>
    <x v="4"/>
    <x v="22"/>
  </r>
  <r>
    <n v="211"/>
    <s v="Thompson LLC"/>
    <s v="Customer-focused impactful benchmark"/>
    <n v="104400"/>
    <n v="99100"/>
    <n v="95"/>
    <x v="0"/>
    <n v="1625"/>
    <n v="60.98"/>
    <x v="1"/>
    <s v="USD"/>
    <n v="1377579600"/>
    <n v="1379653200"/>
    <b v="0"/>
    <b v="0"/>
    <x v="3"/>
    <x v="3"/>
    <x v="3"/>
  </r>
  <r>
    <n v="212"/>
    <s v="Johnson Inc"/>
    <s v="Profound next generation infrastructure"/>
    <n v="8100"/>
    <n v="12300"/>
    <n v="152"/>
    <x v="1"/>
    <n v="168"/>
    <n v="73.209999999999994"/>
    <x v="1"/>
    <s v="USD"/>
    <n v="1576389600"/>
    <n v="1580364000"/>
    <b v="0"/>
    <b v="0"/>
    <x v="3"/>
    <x v="3"/>
    <x v="3"/>
  </r>
  <r>
    <n v="213"/>
    <s v="Morgan-Warren"/>
    <s v="Face-to-face encompassing info-mediaries"/>
    <n v="87900"/>
    <n v="171549"/>
    <n v="195"/>
    <x v="1"/>
    <n v="4289"/>
    <n v="40"/>
    <x v="1"/>
    <s v="USD"/>
    <n v="1289019600"/>
    <n v="1289714400"/>
    <b v="0"/>
    <b v="1"/>
    <x v="7"/>
    <x v="1"/>
    <x v="7"/>
  </r>
  <r>
    <n v="214"/>
    <s v="Sullivan Group"/>
    <s v="Open-source fresh-thinking policy"/>
    <n v="1400"/>
    <n v="14324"/>
    <n v="1023"/>
    <x v="1"/>
    <n v="165"/>
    <n v="86.81"/>
    <x v="1"/>
    <s v="USD"/>
    <n v="1282194000"/>
    <n v="1282712400"/>
    <b v="0"/>
    <b v="0"/>
    <x v="1"/>
    <x v="1"/>
    <x v="1"/>
  </r>
  <r>
    <n v="215"/>
    <s v="Vargas, Banks and Palmer"/>
    <s v="Extended 24/7 implementation"/>
    <n v="156800"/>
    <n v="6024"/>
    <n v="4"/>
    <x v="0"/>
    <n v="143"/>
    <n v="42.13"/>
    <x v="1"/>
    <s v="USD"/>
    <n v="1550037600"/>
    <n v="1550210400"/>
    <b v="0"/>
    <b v="0"/>
    <x v="3"/>
    <x v="3"/>
    <x v="3"/>
  </r>
  <r>
    <n v="216"/>
    <s v="Johnson, Dixon and Zimmerman"/>
    <s v="Organic dynamic algorithm"/>
    <n v="121700"/>
    <n v="188721"/>
    <n v="155"/>
    <x v="1"/>
    <n v="1815"/>
    <n v="103.98"/>
    <x v="1"/>
    <s v="USD"/>
    <n v="1321941600"/>
    <n v="1322114400"/>
    <b v="0"/>
    <b v="0"/>
    <x v="3"/>
    <x v="3"/>
    <x v="3"/>
  </r>
  <r>
    <n v="217"/>
    <s v="Moore, Dudley and Navarro"/>
    <s v="Organic multi-tasking focus group"/>
    <n v="129400"/>
    <n v="57911"/>
    <n v="45"/>
    <x v="0"/>
    <n v="934"/>
    <n v="62"/>
    <x v="1"/>
    <s v="USD"/>
    <n v="1556427600"/>
    <n v="1557205200"/>
    <b v="0"/>
    <b v="0"/>
    <x v="22"/>
    <x v="4"/>
    <x v="22"/>
  </r>
  <r>
    <n v="218"/>
    <s v="Price-Rodriguez"/>
    <s v="Adaptive logistical initiative"/>
    <n v="5700"/>
    <n v="12309"/>
    <n v="216"/>
    <x v="1"/>
    <n v="397"/>
    <n v="31.01"/>
    <x v="4"/>
    <s v="GBP"/>
    <n v="1320991200"/>
    <n v="1323928800"/>
    <b v="0"/>
    <b v="1"/>
    <x v="12"/>
    <x v="4"/>
    <x v="12"/>
  </r>
  <r>
    <n v="219"/>
    <s v="Huang-Henderson"/>
    <s v="Stand-alone mobile customer loyalty"/>
    <n v="41700"/>
    <n v="138497"/>
    <n v="332"/>
    <x v="1"/>
    <n v="1539"/>
    <n v="89.99"/>
    <x v="1"/>
    <s v="USD"/>
    <n v="1345093200"/>
    <n v="1346130000"/>
    <b v="0"/>
    <b v="0"/>
    <x v="10"/>
    <x v="4"/>
    <x v="10"/>
  </r>
  <r>
    <n v="220"/>
    <s v="Owens-Le"/>
    <s v="Focused composite approach"/>
    <n v="7900"/>
    <n v="667"/>
    <n v="8"/>
    <x v="0"/>
    <n v="17"/>
    <n v="39.24"/>
    <x v="1"/>
    <s v="USD"/>
    <n v="1309496400"/>
    <n v="1311051600"/>
    <b v="1"/>
    <b v="0"/>
    <x v="3"/>
    <x v="3"/>
    <x v="3"/>
  </r>
  <r>
    <n v="221"/>
    <s v="Huff LLC"/>
    <s v="Face-to-face clear-thinking Local Area Network"/>
    <n v="121500"/>
    <n v="119830"/>
    <n v="99"/>
    <x v="0"/>
    <n v="2179"/>
    <n v="54.99"/>
    <x v="1"/>
    <s v="USD"/>
    <n v="1340254800"/>
    <n v="1340427600"/>
    <b v="1"/>
    <b v="0"/>
    <x v="0"/>
    <x v="0"/>
    <x v="0"/>
  </r>
  <r>
    <n v="222"/>
    <s v="Johnson LLC"/>
    <s v="Cross-group cohesive circuit"/>
    <n v="4800"/>
    <n v="6623"/>
    <n v="138"/>
    <x v="1"/>
    <n v="138"/>
    <n v="47.99"/>
    <x v="1"/>
    <s v="USD"/>
    <n v="1412226000"/>
    <n v="1412312400"/>
    <b v="0"/>
    <b v="0"/>
    <x v="14"/>
    <x v="7"/>
    <x v="14"/>
  </r>
  <r>
    <n v="223"/>
    <s v="Chavez, Garcia and Cantu"/>
    <s v="Synergistic explicit capability"/>
    <n v="87300"/>
    <n v="81897"/>
    <n v="94"/>
    <x v="0"/>
    <n v="931"/>
    <n v="87.97"/>
    <x v="1"/>
    <s v="USD"/>
    <n v="1458104400"/>
    <n v="1459314000"/>
    <b v="0"/>
    <b v="0"/>
    <x v="3"/>
    <x v="3"/>
    <x v="3"/>
  </r>
  <r>
    <n v="224"/>
    <s v="Lester-Moore"/>
    <s v="Diverse analyzing definition"/>
    <n v="46300"/>
    <n v="186885"/>
    <n v="404"/>
    <x v="1"/>
    <n v="3594"/>
    <n v="52"/>
    <x v="1"/>
    <s v="USD"/>
    <n v="1411534800"/>
    <n v="1415426400"/>
    <b v="0"/>
    <b v="0"/>
    <x v="22"/>
    <x v="4"/>
    <x v="22"/>
  </r>
  <r>
    <n v="225"/>
    <s v="Fox-Quinn"/>
    <s v="Enterprise-wide reciprocal success"/>
    <n v="67800"/>
    <n v="176398"/>
    <n v="260"/>
    <x v="1"/>
    <n v="5880"/>
    <n v="30"/>
    <x v="1"/>
    <s v="USD"/>
    <n v="1399093200"/>
    <n v="1399093200"/>
    <b v="1"/>
    <b v="0"/>
    <x v="1"/>
    <x v="1"/>
    <x v="1"/>
  </r>
  <r>
    <n v="226"/>
    <s v="Garcia Inc"/>
    <s v="Progressive neutral middleware"/>
    <n v="3000"/>
    <n v="10999"/>
    <n v="367"/>
    <x v="1"/>
    <n v="112"/>
    <n v="98.21"/>
    <x v="1"/>
    <s v="USD"/>
    <n v="1270702800"/>
    <n v="1273899600"/>
    <b v="0"/>
    <b v="0"/>
    <x v="14"/>
    <x v="7"/>
    <x v="14"/>
  </r>
  <r>
    <n v="227"/>
    <s v="Johnson-Lee"/>
    <s v="Intuitive exuding process improvement"/>
    <n v="60900"/>
    <n v="102751"/>
    <n v="169"/>
    <x v="1"/>
    <n v="943"/>
    <n v="108.96"/>
    <x v="1"/>
    <s v="USD"/>
    <n v="1431666000"/>
    <n v="1432184400"/>
    <b v="0"/>
    <b v="0"/>
    <x v="20"/>
    <x v="6"/>
    <x v="20"/>
  </r>
  <r>
    <n v="228"/>
    <s v="Pineda Group"/>
    <s v="Exclusive real-time protocol"/>
    <n v="137900"/>
    <n v="165352"/>
    <n v="120"/>
    <x v="1"/>
    <n v="2468"/>
    <n v="67"/>
    <x v="1"/>
    <s v="USD"/>
    <n v="1472619600"/>
    <n v="1474779600"/>
    <b v="0"/>
    <b v="0"/>
    <x v="10"/>
    <x v="4"/>
    <x v="10"/>
  </r>
  <r>
    <n v="229"/>
    <s v="Hoffman-Howard"/>
    <s v="Extended encompassing application"/>
    <n v="85600"/>
    <n v="165798"/>
    <n v="194"/>
    <x v="1"/>
    <n v="2551"/>
    <n v="64.989999999999995"/>
    <x v="1"/>
    <s v="USD"/>
    <n v="1496293200"/>
    <n v="1500440400"/>
    <b v="0"/>
    <b v="1"/>
    <x v="20"/>
    <x v="6"/>
    <x v="20"/>
  </r>
  <r>
    <n v="230"/>
    <s v="Miranda, Hall and Mcgrath"/>
    <s v="Progressive value-added ability"/>
    <n v="2400"/>
    <n v="10084"/>
    <n v="420"/>
    <x v="1"/>
    <n v="101"/>
    <n v="99.84"/>
    <x v="1"/>
    <s v="USD"/>
    <n v="1575612000"/>
    <n v="1575612000"/>
    <b v="0"/>
    <b v="0"/>
    <x v="11"/>
    <x v="6"/>
    <x v="11"/>
  </r>
  <r>
    <n v="231"/>
    <s v="Williams, Carter and Gonzalez"/>
    <s v="Cross-platform uniform hardware"/>
    <n v="7200"/>
    <n v="5523"/>
    <n v="77"/>
    <x v="3"/>
    <n v="67"/>
    <n v="82.43"/>
    <x v="1"/>
    <s v="USD"/>
    <n v="1369112400"/>
    <n v="1374123600"/>
    <b v="0"/>
    <b v="0"/>
    <x v="3"/>
    <x v="3"/>
    <x v="3"/>
  </r>
  <r>
    <n v="232"/>
    <s v="Davis-Rodriguez"/>
    <s v="Progressive secondary portal"/>
    <n v="3400"/>
    <n v="5823"/>
    <n v="171"/>
    <x v="1"/>
    <n v="92"/>
    <n v="63.29"/>
    <x v="1"/>
    <s v="USD"/>
    <n v="1469422800"/>
    <n v="1469509200"/>
    <b v="0"/>
    <b v="0"/>
    <x v="3"/>
    <x v="3"/>
    <x v="3"/>
  </r>
  <r>
    <n v="233"/>
    <s v="Reid, Rivera and Perry"/>
    <s v="Multi-lateral national adapter"/>
    <n v="3800"/>
    <n v="6000"/>
    <n v="158"/>
    <x v="1"/>
    <n v="62"/>
    <n v="96.77"/>
    <x v="1"/>
    <s v="USD"/>
    <n v="1307854800"/>
    <n v="1309237200"/>
    <b v="0"/>
    <b v="0"/>
    <x v="10"/>
    <x v="4"/>
    <x v="10"/>
  </r>
  <r>
    <n v="234"/>
    <s v="Mendoza-Parker"/>
    <s v="Enterprise-wide motivating matrices"/>
    <n v="7500"/>
    <n v="8181"/>
    <n v="109"/>
    <x v="1"/>
    <n v="149"/>
    <n v="54.91"/>
    <x v="6"/>
    <s v="EUR"/>
    <n v="1503378000"/>
    <n v="1503982800"/>
    <b v="0"/>
    <b v="1"/>
    <x v="11"/>
    <x v="6"/>
    <x v="11"/>
  </r>
  <r>
    <n v="235"/>
    <s v="Lee, Ali and Guzman"/>
    <s v="Polarized upward-trending Local Area Network"/>
    <n v="8600"/>
    <n v="3589"/>
    <n v="42"/>
    <x v="0"/>
    <n v="92"/>
    <n v="39.01"/>
    <x v="1"/>
    <s v="USD"/>
    <n v="1486965600"/>
    <n v="1487397600"/>
    <b v="0"/>
    <b v="0"/>
    <x v="10"/>
    <x v="4"/>
    <x v="10"/>
  </r>
  <r>
    <n v="236"/>
    <s v="Gallegos-Cobb"/>
    <s v="Object-based directional function"/>
    <n v="39500"/>
    <n v="4323"/>
    <n v="11"/>
    <x v="0"/>
    <n v="57"/>
    <n v="75.84"/>
    <x v="2"/>
    <s v="AUD"/>
    <n v="1561438800"/>
    <n v="1562043600"/>
    <b v="0"/>
    <b v="1"/>
    <x v="1"/>
    <x v="1"/>
    <x v="1"/>
  </r>
  <r>
    <n v="237"/>
    <s v="Ellison PLC"/>
    <s v="Re-contextualized tangible open architecture"/>
    <n v="9300"/>
    <n v="14822"/>
    <n v="159"/>
    <x v="1"/>
    <n v="329"/>
    <n v="45.05"/>
    <x v="1"/>
    <s v="USD"/>
    <n v="1398402000"/>
    <n v="1398574800"/>
    <b v="0"/>
    <b v="0"/>
    <x v="10"/>
    <x v="4"/>
    <x v="10"/>
  </r>
  <r>
    <n v="238"/>
    <s v="Bolton, Sanchez and Carrillo"/>
    <s v="Distributed systemic adapter"/>
    <n v="2400"/>
    <n v="10138"/>
    <n v="422"/>
    <x v="1"/>
    <n v="97"/>
    <n v="104.52"/>
    <x v="3"/>
    <s v="DKK"/>
    <n v="1513231200"/>
    <n v="1515391200"/>
    <b v="0"/>
    <b v="1"/>
    <x v="3"/>
    <x v="3"/>
    <x v="3"/>
  </r>
  <r>
    <n v="239"/>
    <s v="Mason-Sanders"/>
    <s v="Networked web-enabled instruction set"/>
    <n v="3200"/>
    <n v="3127"/>
    <n v="98"/>
    <x v="0"/>
    <n v="41"/>
    <n v="76.27"/>
    <x v="1"/>
    <s v="USD"/>
    <n v="1440824400"/>
    <n v="1441170000"/>
    <b v="0"/>
    <b v="0"/>
    <x v="8"/>
    <x v="2"/>
    <x v="8"/>
  </r>
  <r>
    <n v="240"/>
    <s v="Pitts-Reed"/>
    <s v="Vision-oriented dynamic service-desk"/>
    <n v="29400"/>
    <n v="123124"/>
    <n v="419"/>
    <x v="1"/>
    <n v="1784"/>
    <n v="69.02"/>
    <x v="1"/>
    <s v="USD"/>
    <n v="1281070800"/>
    <n v="1281157200"/>
    <b v="0"/>
    <b v="0"/>
    <x v="3"/>
    <x v="3"/>
    <x v="3"/>
  </r>
  <r>
    <n v="241"/>
    <s v="Gonzalez-Martinez"/>
    <s v="Vision-oriented actuating open system"/>
    <n v="168500"/>
    <n v="171729"/>
    <n v="102"/>
    <x v="1"/>
    <n v="1684"/>
    <n v="101.98"/>
    <x v="2"/>
    <s v="AUD"/>
    <n v="1397365200"/>
    <n v="1398229200"/>
    <b v="0"/>
    <b v="1"/>
    <x v="9"/>
    <x v="5"/>
    <x v="9"/>
  </r>
  <r>
    <n v="242"/>
    <s v="Hill, Martin and Garcia"/>
    <s v="Sharable scalable core"/>
    <n v="8400"/>
    <n v="10729"/>
    <n v="128"/>
    <x v="1"/>
    <n v="250"/>
    <n v="42.92"/>
    <x v="1"/>
    <s v="USD"/>
    <n v="1494392400"/>
    <n v="1495256400"/>
    <b v="0"/>
    <b v="1"/>
    <x v="1"/>
    <x v="1"/>
    <x v="1"/>
  </r>
  <r>
    <n v="243"/>
    <s v="Garcia PLC"/>
    <s v="Customer-focused attitude-oriented function"/>
    <n v="2300"/>
    <n v="10240"/>
    <n v="445"/>
    <x v="1"/>
    <n v="238"/>
    <n v="43.03"/>
    <x v="1"/>
    <s v="USD"/>
    <n v="1520143200"/>
    <n v="1520402400"/>
    <b v="0"/>
    <b v="0"/>
    <x v="3"/>
    <x v="3"/>
    <x v="3"/>
  </r>
  <r>
    <n v="244"/>
    <s v="Herring-Bailey"/>
    <s v="Reverse-engineered system-worthy extranet"/>
    <n v="700"/>
    <n v="3988"/>
    <n v="570"/>
    <x v="1"/>
    <n v="53"/>
    <n v="75.25"/>
    <x v="1"/>
    <s v="USD"/>
    <n v="1405314000"/>
    <n v="1409806800"/>
    <b v="0"/>
    <b v="0"/>
    <x v="3"/>
    <x v="3"/>
    <x v="3"/>
  </r>
  <r>
    <n v="245"/>
    <s v="Russell-Gardner"/>
    <s v="Re-engineered systematic monitoring"/>
    <n v="2900"/>
    <n v="14771"/>
    <n v="509"/>
    <x v="1"/>
    <n v="214"/>
    <n v="69.02"/>
    <x v="1"/>
    <s v="USD"/>
    <n v="1396846800"/>
    <n v="1396933200"/>
    <b v="0"/>
    <b v="0"/>
    <x v="3"/>
    <x v="3"/>
    <x v="3"/>
  </r>
  <r>
    <n v="246"/>
    <s v="Walters-Carter"/>
    <s v="Seamless value-added standardization"/>
    <n v="4500"/>
    <n v="14649"/>
    <n v="326"/>
    <x v="1"/>
    <n v="222"/>
    <n v="65.989999999999995"/>
    <x v="1"/>
    <s v="USD"/>
    <n v="1375678800"/>
    <n v="1376024400"/>
    <b v="0"/>
    <b v="0"/>
    <x v="2"/>
    <x v="2"/>
    <x v="2"/>
  </r>
  <r>
    <n v="247"/>
    <s v="Johnson, Patterson and Montoya"/>
    <s v="Triple-buffered fresh-thinking frame"/>
    <n v="19800"/>
    <n v="184658"/>
    <n v="933"/>
    <x v="1"/>
    <n v="1884"/>
    <n v="98.01"/>
    <x v="1"/>
    <s v="USD"/>
    <n v="1482386400"/>
    <n v="1483682400"/>
    <b v="0"/>
    <b v="1"/>
    <x v="13"/>
    <x v="5"/>
    <x v="13"/>
  </r>
  <r>
    <n v="248"/>
    <s v="Roberts and Sons"/>
    <s v="Streamlined holistic knowledgebase"/>
    <n v="6200"/>
    <n v="13103"/>
    <n v="211"/>
    <x v="1"/>
    <n v="218"/>
    <n v="60.11"/>
    <x v="2"/>
    <s v="AUD"/>
    <n v="1420005600"/>
    <n v="1420437600"/>
    <b v="0"/>
    <b v="0"/>
    <x v="20"/>
    <x v="6"/>
    <x v="20"/>
  </r>
  <r>
    <n v="249"/>
    <s v="Avila-Nelson"/>
    <s v="Up-sized intermediate website"/>
    <n v="61500"/>
    <n v="168095"/>
    <n v="273"/>
    <x v="1"/>
    <n v="6465"/>
    <n v="26"/>
    <x v="1"/>
    <s v="USD"/>
    <n v="1420178400"/>
    <n v="1420783200"/>
    <b v="0"/>
    <b v="0"/>
    <x v="18"/>
    <x v="5"/>
    <x v="18"/>
  </r>
  <r>
    <n v="250"/>
    <s v="Robbins and Sons"/>
    <s v="Future-proofed directional synergy"/>
    <n v="100"/>
    <n v="3"/>
    <n v="3"/>
    <x v="0"/>
    <n v="1"/>
    <n v="3"/>
    <x v="1"/>
    <s v="USD"/>
    <n v="1264399200"/>
    <n v="1267423200"/>
    <b v="0"/>
    <b v="0"/>
    <x v="1"/>
    <x v="1"/>
    <x v="1"/>
  </r>
  <r>
    <n v="251"/>
    <s v="Singleton Ltd"/>
    <s v="Enhanced user-facing function"/>
    <n v="7100"/>
    <n v="3840"/>
    <n v="54"/>
    <x v="0"/>
    <n v="101"/>
    <n v="38.020000000000003"/>
    <x v="1"/>
    <s v="USD"/>
    <n v="1355032800"/>
    <n v="1355205600"/>
    <b v="0"/>
    <b v="0"/>
    <x v="3"/>
    <x v="3"/>
    <x v="3"/>
  </r>
  <r>
    <n v="252"/>
    <s v="Perez PLC"/>
    <s v="Operative bandwidth-monitored interface"/>
    <n v="1000"/>
    <n v="6263"/>
    <n v="626"/>
    <x v="1"/>
    <n v="59"/>
    <n v="106.15"/>
    <x v="1"/>
    <s v="USD"/>
    <n v="1382677200"/>
    <n v="1383109200"/>
    <b v="0"/>
    <b v="0"/>
    <x v="3"/>
    <x v="3"/>
    <x v="3"/>
  </r>
  <r>
    <n v="253"/>
    <s v="Rogers, Jacobs and Jackson"/>
    <s v="Upgradable multi-state instruction set"/>
    <n v="121500"/>
    <n v="108161"/>
    <n v="89"/>
    <x v="0"/>
    <n v="1335"/>
    <n v="81.02"/>
    <x v="0"/>
    <s v="CAD"/>
    <n v="1302238800"/>
    <n v="1303275600"/>
    <b v="0"/>
    <b v="0"/>
    <x v="6"/>
    <x v="4"/>
    <x v="6"/>
  </r>
  <r>
    <n v="254"/>
    <s v="Barry Group"/>
    <s v="De-engineered static Local Area Network"/>
    <n v="4600"/>
    <n v="8505"/>
    <n v="185"/>
    <x v="1"/>
    <n v="88"/>
    <n v="96.65"/>
    <x v="1"/>
    <s v="USD"/>
    <n v="1487656800"/>
    <n v="1487829600"/>
    <b v="0"/>
    <b v="0"/>
    <x v="9"/>
    <x v="5"/>
    <x v="9"/>
  </r>
  <r>
    <n v="255"/>
    <s v="Rosales, Branch and Harmon"/>
    <s v="Upgradable grid-enabled superstructure"/>
    <n v="80500"/>
    <n v="96735"/>
    <n v="120"/>
    <x v="1"/>
    <n v="1697"/>
    <n v="57"/>
    <x v="1"/>
    <s v="USD"/>
    <n v="1297836000"/>
    <n v="1298268000"/>
    <b v="0"/>
    <b v="1"/>
    <x v="1"/>
    <x v="1"/>
    <x v="1"/>
  </r>
  <r>
    <n v="256"/>
    <s v="Smith-Reid"/>
    <s v="Optimized actuating toolset"/>
    <n v="4100"/>
    <n v="959"/>
    <n v="23"/>
    <x v="0"/>
    <n v="15"/>
    <n v="63.93"/>
    <x v="4"/>
    <s v="GBP"/>
    <n v="1453615200"/>
    <n v="1456812000"/>
    <b v="0"/>
    <b v="0"/>
    <x v="1"/>
    <x v="1"/>
    <x v="1"/>
  </r>
  <r>
    <n v="257"/>
    <s v="Williams Inc"/>
    <s v="Decentralized exuding strategy"/>
    <n v="5700"/>
    <n v="8322"/>
    <n v="146"/>
    <x v="1"/>
    <n v="92"/>
    <n v="90.46"/>
    <x v="1"/>
    <s v="USD"/>
    <n v="1362463200"/>
    <n v="1363669200"/>
    <b v="0"/>
    <b v="0"/>
    <x v="3"/>
    <x v="3"/>
    <x v="3"/>
  </r>
  <r>
    <n v="258"/>
    <s v="Duncan, Mcdonald and Miller"/>
    <s v="Assimilated coherent hardware"/>
    <n v="5000"/>
    <n v="13424"/>
    <n v="268"/>
    <x v="1"/>
    <n v="186"/>
    <n v="72.17"/>
    <x v="1"/>
    <s v="USD"/>
    <n v="1481176800"/>
    <n v="1482904800"/>
    <b v="0"/>
    <b v="1"/>
    <x v="3"/>
    <x v="3"/>
    <x v="3"/>
  </r>
  <r>
    <n v="259"/>
    <s v="Watkins Ltd"/>
    <s v="Multi-channeled responsive implementation"/>
    <n v="1800"/>
    <n v="10755"/>
    <n v="598"/>
    <x v="1"/>
    <n v="138"/>
    <n v="77.930000000000007"/>
    <x v="1"/>
    <s v="USD"/>
    <n v="1354946400"/>
    <n v="1356588000"/>
    <b v="1"/>
    <b v="0"/>
    <x v="14"/>
    <x v="7"/>
    <x v="14"/>
  </r>
  <r>
    <n v="260"/>
    <s v="Allen-Jones"/>
    <s v="Centralized modular initiative"/>
    <n v="6300"/>
    <n v="9935"/>
    <n v="158"/>
    <x v="1"/>
    <n v="261"/>
    <n v="38.07"/>
    <x v="1"/>
    <s v="USD"/>
    <n v="1348808400"/>
    <n v="1349845200"/>
    <b v="0"/>
    <b v="0"/>
    <x v="1"/>
    <x v="1"/>
    <x v="1"/>
  </r>
  <r>
    <n v="261"/>
    <s v="Mason-Smith"/>
    <s v="Reverse-engineered cohesive migration"/>
    <n v="84300"/>
    <n v="26303"/>
    <n v="31"/>
    <x v="0"/>
    <n v="454"/>
    <n v="57.94"/>
    <x v="1"/>
    <s v="USD"/>
    <n v="1282712400"/>
    <n v="1283058000"/>
    <b v="0"/>
    <b v="1"/>
    <x v="1"/>
    <x v="1"/>
    <x v="1"/>
  </r>
  <r>
    <n v="262"/>
    <s v="Lloyd, Kennedy and Davis"/>
    <s v="Compatible multimedia hub"/>
    <n v="1700"/>
    <n v="5328"/>
    <n v="313"/>
    <x v="1"/>
    <n v="107"/>
    <n v="49.79"/>
    <x v="1"/>
    <s v="USD"/>
    <n v="1301979600"/>
    <n v="1304226000"/>
    <b v="0"/>
    <b v="1"/>
    <x v="7"/>
    <x v="1"/>
    <x v="7"/>
  </r>
  <r>
    <n v="263"/>
    <s v="Walker Ltd"/>
    <s v="Organic eco-centric success"/>
    <n v="2900"/>
    <n v="10756"/>
    <n v="371"/>
    <x v="1"/>
    <n v="199"/>
    <n v="54.05"/>
    <x v="1"/>
    <s v="USD"/>
    <n v="1263016800"/>
    <n v="1263016800"/>
    <b v="0"/>
    <b v="0"/>
    <x v="14"/>
    <x v="7"/>
    <x v="14"/>
  </r>
  <r>
    <n v="264"/>
    <s v="Gordon PLC"/>
    <s v="Virtual reciprocal policy"/>
    <n v="45600"/>
    <n v="165375"/>
    <n v="363"/>
    <x v="1"/>
    <n v="5512"/>
    <n v="30"/>
    <x v="1"/>
    <s v="USD"/>
    <n v="1360648800"/>
    <n v="1362031200"/>
    <b v="0"/>
    <b v="0"/>
    <x v="3"/>
    <x v="3"/>
    <x v="3"/>
  </r>
  <r>
    <n v="265"/>
    <s v="Lee and Sons"/>
    <s v="Persevering interactive emulation"/>
    <n v="4900"/>
    <n v="6031"/>
    <n v="123"/>
    <x v="1"/>
    <n v="86"/>
    <n v="70.13"/>
    <x v="1"/>
    <s v="USD"/>
    <n v="1451800800"/>
    <n v="1455602400"/>
    <b v="0"/>
    <b v="0"/>
    <x v="3"/>
    <x v="3"/>
    <x v="3"/>
  </r>
  <r>
    <n v="266"/>
    <s v="Cole LLC"/>
    <s v="Proactive responsive emulation"/>
    <n v="111900"/>
    <n v="85902"/>
    <n v="77"/>
    <x v="0"/>
    <n v="3182"/>
    <n v="27"/>
    <x v="6"/>
    <s v="EUR"/>
    <n v="1415340000"/>
    <n v="1418191200"/>
    <b v="0"/>
    <b v="1"/>
    <x v="17"/>
    <x v="1"/>
    <x v="17"/>
  </r>
  <r>
    <n v="267"/>
    <s v="Acosta PLC"/>
    <s v="Extended eco-centric function"/>
    <n v="61600"/>
    <n v="143910"/>
    <n v="234"/>
    <x v="1"/>
    <n v="2768"/>
    <n v="51.99"/>
    <x v="2"/>
    <s v="AUD"/>
    <n v="1351054800"/>
    <n v="1352440800"/>
    <b v="0"/>
    <b v="0"/>
    <x v="3"/>
    <x v="3"/>
    <x v="3"/>
  </r>
  <r>
    <n v="268"/>
    <s v="Brown-Mckee"/>
    <s v="Networked optimal productivity"/>
    <n v="1500"/>
    <n v="2708"/>
    <n v="181"/>
    <x v="1"/>
    <n v="48"/>
    <n v="56.42"/>
    <x v="1"/>
    <s v="USD"/>
    <n v="1349326800"/>
    <n v="1353304800"/>
    <b v="0"/>
    <b v="0"/>
    <x v="4"/>
    <x v="4"/>
    <x v="4"/>
  </r>
  <r>
    <n v="269"/>
    <s v="Miles and Sons"/>
    <s v="Persistent attitude-oriented approach"/>
    <n v="3500"/>
    <n v="8842"/>
    <n v="253"/>
    <x v="1"/>
    <n v="87"/>
    <n v="101.63"/>
    <x v="1"/>
    <s v="USD"/>
    <n v="1548914400"/>
    <n v="1550728800"/>
    <b v="0"/>
    <b v="0"/>
    <x v="19"/>
    <x v="4"/>
    <x v="19"/>
  </r>
  <r>
    <n v="270"/>
    <s v="Sawyer, Horton and Williams"/>
    <s v="Triple-buffered 4thgeneration toolset"/>
    <n v="173900"/>
    <n v="47260"/>
    <n v="27"/>
    <x v="3"/>
    <n v="1890"/>
    <n v="25.01"/>
    <x v="1"/>
    <s v="USD"/>
    <n v="1291269600"/>
    <n v="1291442400"/>
    <b v="0"/>
    <b v="0"/>
    <x v="11"/>
    <x v="6"/>
    <x v="11"/>
  </r>
  <r>
    <n v="271"/>
    <s v="Foley-Cox"/>
    <s v="Progressive zero administration leverage"/>
    <n v="153700"/>
    <n v="1953"/>
    <n v="1"/>
    <x v="2"/>
    <n v="61"/>
    <n v="32.020000000000003"/>
    <x v="1"/>
    <s v="USD"/>
    <n v="1449468000"/>
    <n v="1452146400"/>
    <b v="0"/>
    <b v="0"/>
    <x v="14"/>
    <x v="7"/>
    <x v="14"/>
  </r>
  <r>
    <n v="272"/>
    <s v="Horton, Morrison and Clark"/>
    <s v="Networked radical neural-net"/>
    <n v="51100"/>
    <n v="155349"/>
    <n v="304"/>
    <x v="1"/>
    <n v="1894"/>
    <n v="82.02"/>
    <x v="1"/>
    <s v="USD"/>
    <n v="1562734800"/>
    <n v="1564894800"/>
    <b v="0"/>
    <b v="1"/>
    <x v="3"/>
    <x v="3"/>
    <x v="3"/>
  </r>
  <r>
    <n v="273"/>
    <s v="Thomas and Sons"/>
    <s v="Re-engineered heuristic forecast"/>
    <n v="7800"/>
    <n v="10704"/>
    <n v="137"/>
    <x v="1"/>
    <n v="282"/>
    <n v="37.96"/>
    <x v="0"/>
    <s v="CAD"/>
    <n v="1505624400"/>
    <n v="1505883600"/>
    <b v="0"/>
    <b v="0"/>
    <x v="3"/>
    <x v="3"/>
    <x v="3"/>
  </r>
  <r>
    <n v="274"/>
    <s v="Morgan-Jenkins"/>
    <s v="Fully-configurable background algorithm"/>
    <n v="2400"/>
    <n v="773"/>
    <n v="32"/>
    <x v="0"/>
    <n v="15"/>
    <n v="51.53"/>
    <x v="1"/>
    <s v="USD"/>
    <n v="1509948000"/>
    <n v="1510380000"/>
    <b v="0"/>
    <b v="0"/>
    <x v="3"/>
    <x v="3"/>
    <x v="3"/>
  </r>
  <r>
    <n v="275"/>
    <s v="Ward, Sanchez and Kemp"/>
    <s v="Stand-alone discrete Graphical User Interface"/>
    <n v="3900"/>
    <n v="9419"/>
    <n v="242"/>
    <x v="1"/>
    <n v="116"/>
    <n v="81.2"/>
    <x v="1"/>
    <s v="USD"/>
    <n v="1554526800"/>
    <n v="1555218000"/>
    <b v="0"/>
    <b v="0"/>
    <x v="18"/>
    <x v="5"/>
    <x v="18"/>
  </r>
  <r>
    <n v="276"/>
    <s v="Fields Ltd"/>
    <s v="Front-line foreground project"/>
    <n v="5500"/>
    <n v="5324"/>
    <n v="97"/>
    <x v="0"/>
    <n v="133"/>
    <n v="40.03"/>
    <x v="1"/>
    <s v="USD"/>
    <n v="1334811600"/>
    <n v="1335243600"/>
    <b v="0"/>
    <b v="1"/>
    <x v="11"/>
    <x v="6"/>
    <x v="11"/>
  </r>
  <r>
    <n v="277"/>
    <s v="Ramos-Mitchell"/>
    <s v="Persevering system-worthy info-mediaries"/>
    <n v="700"/>
    <n v="7465"/>
    <n v="1066"/>
    <x v="1"/>
    <n v="83"/>
    <n v="89.94"/>
    <x v="1"/>
    <s v="USD"/>
    <n v="1279515600"/>
    <n v="1279688400"/>
    <b v="0"/>
    <b v="0"/>
    <x v="3"/>
    <x v="3"/>
    <x v="3"/>
  </r>
  <r>
    <n v="278"/>
    <s v="Higgins, Davis and Salazar"/>
    <s v="Distributed multi-tasking strategy"/>
    <n v="2700"/>
    <n v="8799"/>
    <n v="326"/>
    <x v="1"/>
    <n v="91"/>
    <n v="96.69"/>
    <x v="1"/>
    <s v="USD"/>
    <n v="1353909600"/>
    <n v="1356069600"/>
    <b v="0"/>
    <b v="0"/>
    <x v="2"/>
    <x v="2"/>
    <x v="2"/>
  </r>
  <r>
    <n v="279"/>
    <s v="Smith-Jenkins"/>
    <s v="Vision-oriented methodical application"/>
    <n v="8000"/>
    <n v="13656"/>
    <n v="171"/>
    <x v="1"/>
    <n v="546"/>
    <n v="25.01"/>
    <x v="1"/>
    <s v="USD"/>
    <n v="1535950800"/>
    <n v="1536210000"/>
    <b v="0"/>
    <b v="0"/>
    <x v="3"/>
    <x v="3"/>
    <x v="3"/>
  </r>
  <r>
    <n v="280"/>
    <s v="Braun PLC"/>
    <s v="Function-based high-level infrastructure"/>
    <n v="2500"/>
    <n v="14536"/>
    <n v="581"/>
    <x v="1"/>
    <n v="393"/>
    <n v="36.99"/>
    <x v="1"/>
    <s v="USD"/>
    <n v="1511244000"/>
    <n v="1511762400"/>
    <b v="0"/>
    <b v="0"/>
    <x v="10"/>
    <x v="4"/>
    <x v="10"/>
  </r>
  <r>
    <n v="281"/>
    <s v="Drake PLC"/>
    <s v="Profound object-oriented paradigm"/>
    <n v="164500"/>
    <n v="150552"/>
    <n v="92"/>
    <x v="0"/>
    <n v="2062"/>
    <n v="73.010000000000005"/>
    <x v="1"/>
    <s v="USD"/>
    <n v="1331445600"/>
    <n v="1333256400"/>
    <b v="0"/>
    <b v="1"/>
    <x v="3"/>
    <x v="3"/>
    <x v="3"/>
  </r>
  <r>
    <n v="282"/>
    <s v="Ross, Kelly and Brown"/>
    <s v="Virtual contextually-based circuit"/>
    <n v="8400"/>
    <n v="9076"/>
    <n v="108"/>
    <x v="1"/>
    <n v="133"/>
    <n v="68.239999999999995"/>
    <x v="1"/>
    <s v="USD"/>
    <n v="1480226400"/>
    <n v="1480744800"/>
    <b v="0"/>
    <b v="1"/>
    <x v="19"/>
    <x v="4"/>
    <x v="19"/>
  </r>
  <r>
    <n v="283"/>
    <s v="Lucas-Mullins"/>
    <s v="Business-focused dynamic instruction set"/>
    <n v="8100"/>
    <n v="1517"/>
    <n v="19"/>
    <x v="0"/>
    <n v="29"/>
    <n v="52.31"/>
    <x v="3"/>
    <s v="DKK"/>
    <n v="1464584400"/>
    <n v="1465016400"/>
    <b v="0"/>
    <b v="0"/>
    <x v="1"/>
    <x v="1"/>
    <x v="1"/>
  </r>
  <r>
    <n v="284"/>
    <s v="Tran LLC"/>
    <s v="Ameliorated fresh-thinking protocol"/>
    <n v="9800"/>
    <n v="8153"/>
    <n v="83"/>
    <x v="0"/>
    <n v="132"/>
    <n v="61.77"/>
    <x v="1"/>
    <s v="USD"/>
    <n v="1335848400"/>
    <n v="1336280400"/>
    <b v="0"/>
    <b v="0"/>
    <x v="2"/>
    <x v="2"/>
    <x v="2"/>
  </r>
  <r>
    <n v="285"/>
    <s v="Dawson, Brady and Gilbert"/>
    <s v="Front-line optimizing emulation"/>
    <n v="900"/>
    <n v="6357"/>
    <n v="706"/>
    <x v="1"/>
    <n v="254"/>
    <n v="25.03"/>
    <x v="1"/>
    <s v="USD"/>
    <n v="1473483600"/>
    <n v="1476766800"/>
    <b v="0"/>
    <b v="0"/>
    <x v="3"/>
    <x v="3"/>
    <x v="3"/>
  </r>
  <r>
    <n v="286"/>
    <s v="Obrien-Aguirre"/>
    <s v="Devolved uniform complexity"/>
    <n v="112100"/>
    <n v="19557"/>
    <n v="17"/>
    <x v="3"/>
    <n v="184"/>
    <n v="106.29"/>
    <x v="1"/>
    <s v="USD"/>
    <n v="1479880800"/>
    <n v="1480485600"/>
    <b v="0"/>
    <b v="0"/>
    <x v="3"/>
    <x v="3"/>
    <x v="3"/>
  </r>
  <r>
    <n v="287"/>
    <s v="Ferguson PLC"/>
    <s v="Public-key intangible superstructure"/>
    <n v="6300"/>
    <n v="13213"/>
    <n v="210"/>
    <x v="1"/>
    <n v="176"/>
    <n v="75.069999999999993"/>
    <x v="1"/>
    <s v="USD"/>
    <n v="1430197200"/>
    <n v="1430197200"/>
    <b v="0"/>
    <b v="0"/>
    <x v="5"/>
    <x v="1"/>
    <x v="5"/>
  </r>
  <r>
    <n v="288"/>
    <s v="Garcia Ltd"/>
    <s v="Secured global success"/>
    <n v="5600"/>
    <n v="5476"/>
    <n v="98"/>
    <x v="0"/>
    <n v="137"/>
    <n v="39.97"/>
    <x v="3"/>
    <s v="DKK"/>
    <n v="1331701200"/>
    <n v="1331787600"/>
    <b v="0"/>
    <b v="1"/>
    <x v="16"/>
    <x v="1"/>
    <x v="16"/>
  </r>
  <r>
    <n v="289"/>
    <s v="Smith, Love and Smith"/>
    <s v="Grass-roots mission-critical capability"/>
    <n v="800"/>
    <n v="13474"/>
    <n v="1684"/>
    <x v="1"/>
    <n v="337"/>
    <n v="39.979999999999997"/>
    <x v="0"/>
    <s v="CAD"/>
    <n v="1438578000"/>
    <n v="1438837200"/>
    <b v="0"/>
    <b v="0"/>
    <x v="3"/>
    <x v="3"/>
    <x v="3"/>
  </r>
  <r>
    <n v="290"/>
    <s v="Wilson, Hall and Osborne"/>
    <s v="Advanced global data-warehouse"/>
    <n v="168600"/>
    <n v="91722"/>
    <n v="54"/>
    <x v="0"/>
    <n v="908"/>
    <n v="101.02"/>
    <x v="1"/>
    <s v="USD"/>
    <n v="1368162000"/>
    <n v="1370926800"/>
    <b v="0"/>
    <b v="1"/>
    <x v="4"/>
    <x v="4"/>
    <x v="4"/>
  </r>
  <r>
    <n v="291"/>
    <s v="Bell, Grimes and Kerr"/>
    <s v="Self-enabling uniform complexity"/>
    <n v="1800"/>
    <n v="8219"/>
    <n v="457"/>
    <x v="1"/>
    <n v="107"/>
    <n v="76.81"/>
    <x v="1"/>
    <s v="USD"/>
    <n v="1318654800"/>
    <n v="1319000400"/>
    <b v="1"/>
    <b v="0"/>
    <x v="2"/>
    <x v="2"/>
    <x v="2"/>
  </r>
  <r>
    <n v="292"/>
    <s v="Ho-Harris"/>
    <s v="Versatile cohesive encoding"/>
    <n v="7300"/>
    <n v="717"/>
    <n v="10"/>
    <x v="0"/>
    <n v="10"/>
    <n v="71.7"/>
    <x v="1"/>
    <s v="USD"/>
    <n v="1331874000"/>
    <n v="1333429200"/>
    <b v="0"/>
    <b v="0"/>
    <x v="0"/>
    <x v="0"/>
    <x v="0"/>
  </r>
  <r>
    <n v="293"/>
    <s v="Ross Group"/>
    <s v="Organized executive solution"/>
    <n v="6500"/>
    <n v="1065"/>
    <n v="16"/>
    <x v="3"/>
    <n v="32"/>
    <n v="33.28"/>
    <x v="6"/>
    <s v="EUR"/>
    <n v="1286254800"/>
    <n v="1287032400"/>
    <b v="0"/>
    <b v="0"/>
    <x v="3"/>
    <x v="3"/>
    <x v="3"/>
  </r>
  <r>
    <n v="294"/>
    <s v="Turner-Davis"/>
    <s v="Automated local emulation"/>
    <n v="600"/>
    <n v="8038"/>
    <n v="1340"/>
    <x v="1"/>
    <n v="183"/>
    <n v="43.92"/>
    <x v="1"/>
    <s v="USD"/>
    <n v="1540530000"/>
    <n v="1541570400"/>
    <b v="0"/>
    <b v="0"/>
    <x v="3"/>
    <x v="3"/>
    <x v="3"/>
  </r>
  <r>
    <n v="295"/>
    <s v="Smith, Jackson and Herrera"/>
    <s v="Enterprise-wide intermediate middleware"/>
    <n v="192900"/>
    <n v="68769"/>
    <n v="36"/>
    <x v="0"/>
    <n v="1910"/>
    <n v="36"/>
    <x v="5"/>
    <s v="CHF"/>
    <n v="1381813200"/>
    <n v="1383976800"/>
    <b v="0"/>
    <b v="0"/>
    <x v="3"/>
    <x v="3"/>
    <x v="3"/>
  </r>
  <r>
    <n v="296"/>
    <s v="Smith-Hess"/>
    <s v="Grass-roots real-time Local Area Network"/>
    <n v="6100"/>
    <n v="3352"/>
    <n v="55"/>
    <x v="0"/>
    <n v="38"/>
    <n v="88.21"/>
    <x v="2"/>
    <s v="AUD"/>
    <n v="1548655200"/>
    <n v="1550556000"/>
    <b v="0"/>
    <b v="0"/>
    <x v="3"/>
    <x v="3"/>
    <x v="3"/>
  </r>
  <r>
    <n v="297"/>
    <s v="Brown, Herring and Bass"/>
    <s v="Organized client-driven capacity"/>
    <n v="7200"/>
    <n v="6785"/>
    <n v="94"/>
    <x v="0"/>
    <n v="104"/>
    <n v="65.239999999999995"/>
    <x v="2"/>
    <s v="AUD"/>
    <n v="1389679200"/>
    <n v="1390456800"/>
    <b v="0"/>
    <b v="1"/>
    <x v="3"/>
    <x v="3"/>
    <x v="3"/>
  </r>
  <r>
    <n v="298"/>
    <s v="Chase, Garcia and Johnson"/>
    <s v="Adaptive intangible database"/>
    <n v="3500"/>
    <n v="5037"/>
    <n v="144"/>
    <x v="1"/>
    <n v="72"/>
    <n v="69.959999999999994"/>
    <x v="1"/>
    <s v="USD"/>
    <n v="1456466400"/>
    <n v="1458018000"/>
    <b v="0"/>
    <b v="1"/>
    <x v="1"/>
    <x v="1"/>
    <x v="1"/>
  </r>
  <r>
    <n v="299"/>
    <s v="Ramsey and Sons"/>
    <s v="Grass-roots contextually-based algorithm"/>
    <n v="3800"/>
    <n v="1954"/>
    <n v="51"/>
    <x v="0"/>
    <n v="49"/>
    <n v="39.880000000000003"/>
    <x v="1"/>
    <s v="USD"/>
    <n v="1456984800"/>
    <n v="1461819600"/>
    <b v="0"/>
    <b v="0"/>
    <x v="0"/>
    <x v="0"/>
    <x v="0"/>
  </r>
  <r>
    <n v="300"/>
    <s v="Cooke PLC"/>
    <s v="Focused executive core"/>
    <n v="100"/>
    <n v="5"/>
    <n v="5"/>
    <x v="0"/>
    <n v="1"/>
    <n v="5"/>
    <x v="3"/>
    <s v="DKK"/>
    <n v="1504069200"/>
    <n v="1504155600"/>
    <b v="0"/>
    <b v="1"/>
    <x v="9"/>
    <x v="5"/>
    <x v="9"/>
  </r>
  <r>
    <n v="301"/>
    <s v="Wong-Walker"/>
    <s v="Multi-channeled disintermediate policy"/>
    <n v="900"/>
    <n v="12102"/>
    <n v="1345"/>
    <x v="1"/>
    <n v="295"/>
    <n v="41.02"/>
    <x v="1"/>
    <s v="USD"/>
    <n v="1424930400"/>
    <n v="1426395600"/>
    <b v="0"/>
    <b v="0"/>
    <x v="4"/>
    <x v="4"/>
    <x v="4"/>
  </r>
  <r>
    <n v="302"/>
    <s v="Ferguson, Collins and Mata"/>
    <s v="Customizable bi-directional hardware"/>
    <n v="76100"/>
    <n v="24234"/>
    <n v="32"/>
    <x v="0"/>
    <n v="245"/>
    <n v="98.91"/>
    <x v="1"/>
    <s v="USD"/>
    <n v="1535864400"/>
    <n v="1537074000"/>
    <b v="0"/>
    <b v="0"/>
    <x v="3"/>
    <x v="3"/>
    <x v="3"/>
  </r>
  <r>
    <n v="303"/>
    <s v="Guerrero, Flores and Jenkins"/>
    <s v="Networked optimal architecture"/>
    <n v="3400"/>
    <n v="2809"/>
    <n v="83"/>
    <x v="0"/>
    <n v="32"/>
    <n v="87.78"/>
    <x v="1"/>
    <s v="USD"/>
    <n v="1452146400"/>
    <n v="1452578400"/>
    <b v="0"/>
    <b v="0"/>
    <x v="7"/>
    <x v="1"/>
    <x v="7"/>
  </r>
  <r>
    <n v="304"/>
    <s v="Peterson PLC"/>
    <s v="User-friendly discrete benchmark"/>
    <n v="2100"/>
    <n v="11469"/>
    <n v="546"/>
    <x v="1"/>
    <n v="142"/>
    <n v="80.77"/>
    <x v="1"/>
    <s v="USD"/>
    <n v="1470546000"/>
    <n v="1474088400"/>
    <b v="0"/>
    <b v="0"/>
    <x v="4"/>
    <x v="4"/>
    <x v="4"/>
  </r>
  <r>
    <n v="305"/>
    <s v="Townsend Ltd"/>
    <s v="Grass-roots actuating policy"/>
    <n v="2800"/>
    <n v="8014"/>
    <n v="286"/>
    <x v="1"/>
    <n v="85"/>
    <n v="94.28"/>
    <x v="1"/>
    <s v="USD"/>
    <n v="1458363600"/>
    <n v="1461906000"/>
    <b v="0"/>
    <b v="0"/>
    <x v="3"/>
    <x v="3"/>
    <x v="3"/>
  </r>
  <r>
    <n v="306"/>
    <s v="Rush, Reed and Hall"/>
    <s v="Enterprise-wide 3rdgeneration knowledge user"/>
    <n v="6500"/>
    <n v="514"/>
    <n v="8"/>
    <x v="0"/>
    <n v="7"/>
    <n v="73.430000000000007"/>
    <x v="1"/>
    <s v="USD"/>
    <n v="1500008400"/>
    <n v="1500267600"/>
    <b v="0"/>
    <b v="1"/>
    <x v="3"/>
    <x v="3"/>
    <x v="3"/>
  </r>
  <r>
    <n v="307"/>
    <s v="Salazar-Dodson"/>
    <s v="Face-to-face zero tolerance moderator"/>
    <n v="32900"/>
    <n v="43473"/>
    <n v="132"/>
    <x v="1"/>
    <n v="659"/>
    <n v="65.97"/>
    <x v="3"/>
    <s v="DKK"/>
    <n v="1338958800"/>
    <n v="1340686800"/>
    <b v="0"/>
    <b v="1"/>
    <x v="13"/>
    <x v="5"/>
    <x v="13"/>
  </r>
  <r>
    <n v="308"/>
    <s v="Davis Ltd"/>
    <s v="Grass-roots optimizing projection"/>
    <n v="118200"/>
    <n v="87560"/>
    <n v="74"/>
    <x v="0"/>
    <n v="803"/>
    <n v="109.04"/>
    <x v="1"/>
    <s v="USD"/>
    <n v="1303102800"/>
    <n v="1303189200"/>
    <b v="0"/>
    <b v="0"/>
    <x v="3"/>
    <x v="3"/>
    <x v="3"/>
  </r>
  <r>
    <n v="309"/>
    <s v="Harris-Perry"/>
    <s v="User-centric 6thgeneration attitude"/>
    <n v="4100"/>
    <n v="3087"/>
    <n v="75"/>
    <x v="3"/>
    <n v="75"/>
    <n v="41.16"/>
    <x v="1"/>
    <s v="USD"/>
    <n v="1316581200"/>
    <n v="1318309200"/>
    <b v="0"/>
    <b v="1"/>
    <x v="7"/>
    <x v="1"/>
    <x v="7"/>
  </r>
  <r>
    <n v="310"/>
    <s v="Velazquez, Hunt and Ortiz"/>
    <s v="Switchable zero tolerance website"/>
    <n v="7800"/>
    <n v="1586"/>
    <n v="20"/>
    <x v="0"/>
    <n v="16"/>
    <n v="99.13"/>
    <x v="1"/>
    <s v="USD"/>
    <n v="1270789200"/>
    <n v="1272171600"/>
    <b v="0"/>
    <b v="0"/>
    <x v="11"/>
    <x v="6"/>
    <x v="11"/>
  </r>
  <r>
    <n v="311"/>
    <s v="Flores PLC"/>
    <s v="Focused real-time help-desk"/>
    <n v="6300"/>
    <n v="12812"/>
    <n v="203"/>
    <x v="1"/>
    <n v="121"/>
    <n v="105.88"/>
    <x v="1"/>
    <s v="USD"/>
    <n v="1297836000"/>
    <n v="1298872800"/>
    <b v="0"/>
    <b v="0"/>
    <x v="3"/>
    <x v="3"/>
    <x v="3"/>
  </r>
  <r>
    <n v="312"/>
    <s v="Martinez LLC"/>
    <s v="Robust impactful approach"/>
    <n v="59100"/>
    <n v="183345"/>
    <n v="310"/>
    <x v="1"/>
    <n v="3742"/>
    <n v="49"/>
    <x v="1"/>
    <s v="USD"/>
    <n v="1382677200"/>
    <n v="1383282000"/>
    <b v="0"/>
    <b v="0"/>
    <x v="3"/>
    <x v="3"/>
    <x v="3"/>
  </r>
  <r>
    <n v="313"/>
    <s v="Miller-Irwin"/>
    <s v="Secured maximized policy"/>
    <n v="2200"/>
    <n v="8697"/>
    <n v="395"/>
    <x v="1"/>
    <n v="223"/>
    <n v="39"/>
    <x v="1"/>
    <s v="USD"/>
    <n v="1330322400"/>
    <n v="1330495200"/>
    <b v="0"/>
    <b v="0"/>
    <x v="1"/>
    <x v="1"/>
    <x v="1"/>
  </r>
  <r>
    <n v="314"/>
    <s v="Sanchez-Morgan"/>
    <s v="Realigned upward-trending strategy"/>
    <n v="1400"/>
    <n v="4126"/>
    <n v="295"/>
    <x v="1"/>
    <n v="133"/>
    <n v="31.02"/>
    <x v="1"/>
    <s v="USD"/>
    <n v="1552366800"/>
    <n v="1552798800"/>
    <b v="0"/>
    <b v="1"/>
    <x v="4"/>
    <x v="4"/>
    <x v="4"/>
  </r>
  <r>
    <n v="315"/>
    <s v="Lopez, Adams and Johnson"/>
    <s v="Open-source interactive knowledge user"/>
    <n v="9500"/>
    <n v="3220"/>
    <n v="34"/>
    <x v="0"/>
    <n v="31"/>
    <n v="103.87"/>
    <x v="1"/>
    <s v="USD"/>
    <n v="1400907600"/>
    <n v="1403413200"/>
    <b v="0"/>
    <b v="0"/>
    <x v="3"/>
    <x v="3"/>
    <x v="3"/>
  </r>
  <r>
    <n v="316"/>
    <s v="Martin-Marshall"/>
    <s v="Configurable demand-driven matrix"/>
    <n v="9600"/>
    <n v="6401"/>
    <n v="67"/>
    <x v="0"/>
    <n v="108"/>
    <n v="59.27"/>
    <x v="6"/>
    <s v="EUR"/>
    <n v="1574143200"/>
    <n v="1574229600"/>
    <b v="0"/>
    <b v="1"/>
    <x v="0"/>
    <x v="0"/>
    <x v="0"/>
  </r>
  <r>
    <n v="317"/>
    <s v="Summers PLC"/>
    <s v="Cross-group coherent hierarchy"/>
    <n v="6600"/>
    <n v="1269"/>
    <n v="19"/>
    <x v="0"/>
    <n v="30"/>
    <n v="42.3"/>
    <x v="1"/>
    <s v="USD"/>
    <n v="1494738000"/>
    <n v="1495861200"/>
    <b v="0"/>
    <b v="0"/>
    <x v="3"/>
    <x v="3"/>
    <x v="3"/>
  </r>
  <r>
    <n v="318"/>
    <s v="Young, Hart and Ryan"/>
    <s v="Decentralized demand-driven open system"/>
    <n v="5700"/>
    <n v="903"/>
    <n v="16"/>
    <x v="0"/>
    <n v="17"/>
    <n v="53.12"/>
    <x v="1"/>
    <s v="USD"/>
    <n v="1392357600"/>
    <n v="1392530400"/>
    <b v="0"/>
    <b v="0"/>
    <x v="1"/>
    <x v="1"/>
    <x v="1"/>
  </r>
  <r>
    <n v="319"/>
    <s v="Mills Group"/>
    <s v="Advanced empowering matrix"/>
    <n v="8400"/>
    <n v="3251"/>
    <n v="39"/>
    <x v="3"/>
    <n v="64"/>
    <n v="50.8"/>
    <x v="1"/>
    <s v="USD"/>
    <n v="1281589200"/>
    <n v="1283662800"/>
    <b v="0"/>
    <b v="0"/>
    <x v="2"/>
    <x v="2"/>
    <x v="2"/>
  </r>
  <r>
    <n v="320"/>
    <s v="Sandoval-Powell"/>
    <s v="Phased holistic implementation"/>
    <n v="84400"/>
    <n v="8092"/>
    <n v="10"/>
    <x v="0"/>
    <n v="80"/>
    <n v="101.15"/>
    <x v="1"/>
    <s v="USD"/>
    <n v="1305003600"/>
    <n v="1305781200"/>
    <b v="0"/>
    <b v="0"/>
    <x v="13"/>
    <x v="5"/>
    <x v="13"/>
  </r>
  <r>
    <n v="321"/>
    <s v="Mills, Frazier and Perez"/>
    <s v="Proactive attitude-oriented knowledge user"/>
    <n v="170400"/>
    <n v="160422"/>
    <n v="94"/>
    <x v="0"/>
    <n v="2468"/>
    <n v="65"/>
    <x v="1"/>
    <s v="USD"/>
    <n v="1301634000"/>
    <n v="1302325200"/>
    <b v="0"/>
    <b v="0"/>
    <x v="12"/>
    <x v="4"/>
    <x v="12"/>
  </r>
  <r>
    <n v="322"/>
    <s v="Hebert Group"/>
    <s v="Visionary asymmetric Graphical User Interface"/>
    <n v="117900"/>
    <n v="196377"/>
    <n v="167"/>
    <x v="1"/>
    <n v="5168"/>
    <n v="38"/>
    <x v="1"/>
    <s v="USD"/>
    <n v="1290664800"/>
    <n v="1291788000"/>
    <b v="0"/>
    <b v="0"/>
    <x v="3"/>
    <x v="3"/>
    <x v="3"/>
  </r>
  <r>
    <n v="323"/>
    <s v="Cole, Smith and Wood"/>
    <s v="Integrated zero-defect help-desk"/>
    <n v="8900"/>
    <n v="2148"/>
    <n v="24"/>
    <x v="0"/>
    <n v="26"/>
    <n v="82.62"/>
    <x v="4"/>
    <s v="GBP"/>
    <n v="1395896400"/>
    <n v="1396069200"/>
    <b v="0"/>
    <b v="0"/>
    <x v="4"/>
    <x v="4"/>
    <x v="4"/>
  </r>
  <r>
    <n v="324"/>
    <s v="Harris, Hall and Harris"/>
    <s v="Inverse analyzing matrices"/>
    <n v="7100"/>
    <n v="11648"/>
    <n v="164"/>
    <x v="1"/>
    <n v="307"/>
    <n v="37.94"/>
    <x v="1"/>
    <s v="USD"/>
    <n v="1434862800"/>
    <n v="1435899600"/>
    <b v="0"/>
    <b v="1"/>
    <x v="3"/>
    <x v="3"/>
    <x v="3"/>
  </r>
  <r>
    <n v="325"/>
    <s v="Saunders Group"/>
    <s v="Programmable systemic implementation"/>
    <n v="6500"/>
    <n v="5897"/>
    <n v="91"/>
    <x v="0"/>
    <n v="73"/>
    <n v="80.78"/>
    <x v="1"/>
    <s v="USD"/>
    <n v="1529125200"/>
    <n v="1531112400"/>
    <b v="0"/>
    <b v="1"/>
    <x v="3"/>
    <x v="3"/>
    <x v="3"/>
  </r>
  <r>
    <n v="326"/>
    <s v="Pham, Avila and Nash"/>
    <s v="Multi-channeled next generation architecture"/>
    <n v="7200"/>
    <n v="3326"/>
    <n v="46"/>
    <x v="0"/>
    <n v="128"/>
    <n v="25.98"/>
    <x v="1"/>
    <s v="USD"/>
    <n v="1451109600"/>
    <n v="1451628000"/>
    <b v="0"/>
    <b v="0"/>
    <x v="10"/>
    <x v="4"/>
    <x v="10"/>
  </r>
  <r>
    <n v="327"/>
    <s v="Patterson, Salinas and Lucas"/>
    <s v="Digitized 3rdgeneration encoding"/>
    <n v="2600"/>
    <n v="1002"/>
    <n v="39"/>
    <x v="0"/>
    <n v="33"/>
    <n v="30.36"/>
    <x v="1"/>
    <s v="USD"/>
    <n v="1566968400"/>
    <n v="1567314000"/>
    <b v="0"/>
    <b v="1"/>
    <x v="3"/>
    <x v="3"/>
    <x v="3"/>
  </r>
  <r>
    <n v="328"/>
    <s v="Young PLC"/>
    <s v="Innovative well-modulated functionalities"/>
    <n v="98700"/>
    <n v="131826"/>
    <n v="134"/>
    <x v="1"/>
    <n v="2441"/>
    <n v="54"/>
    <x v="1"/>
    <s v="USD"/>
    <n v="1543557600"/>
    <n v="1544508000"/>
    <b v="0"/>
    <b v="0"/>
    <x v="1"/>
    <x v="1"/>
    <x v="1"/>
  </r>
  <r>
    <n v="329"/>
    <s v="Willis and Sons"/>
    <s v="Fundamental incremental database"/>
    <n v="93800"/>
    <n v="21477"/>
    <n v="23"/>
    <x v="2"/>
    <n v="211"/>
    <n v="101.79"/>
    <x v="1"/>
    <s v="USD"/>
    <n v="1481522400"/>
    <n v="1482472800"/>
    <b v="0"/>
    <b v="0"/>
    <x v="11"/>
    <x v="6"/>
    <x v="11"/>
  </r>
  <r>
    <n v="330"/>
    <s v="Thompson-Bates"/>
    <s v="Expanded encompassing open architecture"/>
    <n v="33700"/>
    <n v="62330"/>
    <n v="185"/>
    <x v="1"/>
    <n v="1385"/>
    <n v="45"/>
    <x v="4"/>
    <s v="GBP"/>
    <n v="1512712800"/>
    <n v="1512799200"/>
    <b v="0"/>
    <b v="0"/>
    <x v="4"/>
    <x v="4"/>
    <x v="4"/>
  </r>
  <r>
    <n v="331"/>
    <s v="Rose-Silva"/>
    <s v="Intuitive static portal"/>
    <n v="3300"/>
    <n v="14643"/>
    <n v="444"/>
    <x v="1"/>
    <n v="190"/>
    <n v="77.069999999999993"/>
    <x v="1"/>
    <s v="USD"/>
    <n v="1324274400"/>
    <n v="1324360800"/>
    <b v="0"/>
    <b v="0"/>
    <x v="0"/>
    <x v="0"/>
    <x v="0"/>
  </r>
  <r>
    <n v="332"/>
    <s v="Pacheco, Johnson and Torres"/>
    <s v="Optional bandwidth-monitored definition"/>
    <n v="20700"/>
    <n v="41396"/>
    <n v="200"/>
    <x v="1"/>
    <n v="470"/>
    <n v="88.08"/>
    <x v="1"/>
    <s v="USD"/>
    <n v="1364446800"/>
    <n v="1364533200"/>
    <b v="0"/>
    <b v="0"/>
    <x v="8"/>
    <x v="2"/>
    <x v="8"/>
  </r>
  <r>
    <n v="333"/>
    <s v="Carlson, Dixon and Jones"/>
    <s v="Persistent well-modulated synergy"/>
    <n v="9600"/>
    <n v="11900"/>
    <n v="124"/>
    <x v="1"/>
    <n v="253"/>
    <n v="47.04"/>
    <x v="1"/>
    <s v="USD"/>
    <n v="1542693600"/>
    <n v="1545112800"/>
    <b v="0"/>
    <b v="0"/>
    <x v="3"/>
    <x v="3"/>
    <x v="3"/>
  </r>
  <r>
    <n v="334"/>
    <s v="Mcgee Group"/>
    <s v="Assimilated discrete algorithm"/>
    <n v="66200"/>
    <n v="123538"/>
    <n v="187"/>
    <x v="1"/>
    <n v="1113"/>
    <n v="111"/>
    <x v="1"/>
    <s v="USD"/>
    <n v="1515564000"/>
    <n v="1516168800"/>
    <b v="0"/>
    <b v="0"/>
    <x v="1"/>
    <x v="1"/>
    <x v="1"/>
  </r>
  <r>
    <n v="335"/>
    <s v="Jordan-Acosta"/>
    <s v="Operative uniform hub"/>
    <n v="173800"/>
    <n v="198628"/>
    <n v="114"/>
    <x v="1"/>
    <n v="2283"/>
    <n v="87"/>
    <x v="1"/>
    <s v="USD"/>
    <n v="1573797600"/>
    <n v="1574920800"/>
    <b v="0"/>
    <b v="0"/>
    <x v="1"/>
    <x v="1"/>
    <x v="1"/>
  </r>
  <r>
    <n v="336"/>
    <s v="Nunez Inc"/>
    <s v="Customizable intangible capability"/>
    <n v="70700"/>
    <n v="68602"/>
    <n v="97"/>
    <x v="0"/>
    <n v="1072"/>
    <n v="63.99"/>
    <x v="1"/>
    <s v="USD"/>
    <n v="1292392800"/>
    <n v="1292479200"/>
    <b v="0"/>
    <b v="1"/>
    <x v="1"/>
    <x v="1"/>
    <x v="1"/>
  </r>
  <r>
    <n v="337"/>
    <s v="Hayden Ltd"/>
    <s v="Innovative didactic analyzer"/>
    <n v="94500"/>
    <n v="116064"/>
    <n v="123"/>
    <x v="1"/>
    <n v="1095"/>
    <n v="105.99"/>
    <x v="1"/>
    <s v="USD"/>
    <n v="1573452000"/>
    <n v="1573538400"/>
    <b v="0"/>
    <b v="0"/>
    <x v="3"/>
    <x v="3"/>
    <x v="3"/>
  </r>
  <r>
    <n v="338"/>
    <s v="Gonzalez-Burton"/>
    <s v="Decentralized intangible encoding"/>
    <n v="69800"/>
    <n v="125042"/>
    <n v="179"/>
    <x v="1"/>
    <n v="1690"/>
    <n v="73.989999999999995"/>
    <x v="1"/>
    <s v="USD"/>
    <n v="1317790800"/>
    <n v="1320382800"/>
    <b v="0"/>
    <b v="0"/>
    <x v="3"/>
    <x v="3"/>
    <x v="3"/>
  </r>
  <r>
    <n v="339"/>
    <s v="Lewis, Taylor and Rivers"/>
    <s v="Front-line transitional algorithm"/>
    <n v="136300"/>
    <n v="108974"/>
    <n v="80"/>
    <x v="3"/>
    <n v="1297"/>
    <n v="84.02"/>
    <x v="0"/>
    <s v="CAD"/>
    <n v="1501650000"/>
    <n v="1502859600"/>
    <b v="0"/>
    <b v="0"/>
    <x v="3"/>
    <x v="3"/>
    <x v="3"/>
  </r>
  <r>
    <n v="340"/>
    <s v="Butler, Henry and Espinoza"/>
    <s v="Switchable didactic matrices"/>
    <n v="37100"/>
    <n v="34964"/>
    <n v="94"/>
    <x v="0"/>
    <n v="393"/>
    <n v="88.97"/>
    <x v="1"/>
    <s v="USD"/>
    <n v="1323669600"/>
    <n v="1323756000"/>
    <b v="0"/>
    <b v="0"/>
    <x v="14"/>
    <x v="7"/>
    <x v="14"/>
  </r>
  <r>
    <n v="341"/>
    <s v="Guzman Group"/>
    <s v="Ameliorated disintermediate utilization"/>
    <n v="114300"/>
    <n v="96777"/>
    <n v="85"/>
    <x v="0"/>
    <n v="1257"/>
    <n v="76.989999999999995"/>
    <x v="1"/>
    <s v="USD"/>
    <n v="1440738000"/>
    <n v="1441342800"/>
    <b v="0"/>
    <b v="0"/>
    <x v="7"/>
    <x v="1"/>
    <x v="7"/>
  </r>
  <r>
    <n v="342"/>
    <s v="Gibson-Hernandez"/>
    <s v="Visionary foreground middleware"/>
    <n v="47900"/>
    <n v="31864"/>
    <n v="67"/>
    <x v="0"/>
    <n v="328"/>
    <n v="97.15"/>
    <x v="1"/>
    <s v="USD"/>
    <n v="1374296400"/>
    <n v="1375333200"/>
    <b v="0"/>
    <b v="0"/>
    <x v="3"/>
    <x v="3"/>
    <x v="3"/>
  </r>
  <r>
    <n v="343"/>
    <s v="Spencer-Weber"/>
    <s v="Optional zero-defect task-force"/>
    <n v="9000"/>
    <n v="4853"/>
    <n v="54"/>
    <x v="0"/>
    <n v="147"/>
    <n v="33.01"/>
    <x v="1"/>
    <s v="USD"/>
    <n v="1384840800"/>
    <n v="1389420000"/>
    <b v="0"/>
    <b v="0"/>
    <x v="3"/>
    <x v="3"/>
    <x v="3"/>
  </r>
  <r>
    <n v="344"/>
    <s v="Berger, Johnson and Marshall"/>
    <s v="Devolved exuding emulation"/>
    <n v="197600"/>
    <n v="82959"/>
    <n v="42"/>
    <x v="0"/>
    <n v="830"/>
    <n v="99.95"/>
    <x v="1"/>
    <s v="USD"/>
    <n v="1516600800"/>
    <n v="1520056800"/>
    <b v="0"/>
    <b v="0"/>
    <x v="11"/>
    <x v="6"/>
    <x v="11"/>
  </r>
  <r>
    <n v="345"/>
    <s v="Taylor, Cisneros and Romero"/>
    <s v="Open-source neutral task-force"/>
    <n v="157600"/>
    <n v="23159"/>
    <n v="15"/>
    <x v="0"/>
    <n v="331"/>
    <n v="69.97"/>
    <x v="4"/>
    <s v="GBP"/>
    <n v="1436418000"/>
    <n v="1436504400"/>
    <b v="0"/>
    <b v="0"/>
    <x v="6"/>
    <x v="4"/>
    <x v="6"/>
  </r>
  <r>
    <n v="346"/>
    <s v="Little-Marsh"/>
    <s v="Virtual attitude-oriented migration"/>
    <n v="8000"/>
    <n v="2758"/>
    <n v="34"/>
    <x v="0"/>
    <n v="25"/>
    <n v="110.32"/>
    <x v="1"/>
    <s v="USD"/>
    <n v="1503550800"/>
    <n v="1508302800"/>
    <b v="0"/>
    <b v="1"/>
    <x v="7"/>
    <x v="1"/>
    <x v="7"/>
  </r>
  <r>
    <n v="347"/>
    <s v="Petersen and Sons"/>
    <s v="Open-source full-range portal"/>
    <n v="900"/>
    <n v="12607"/>
    <n v="1401"/>
    <x v="1"/>
    <n v="191"/>
    <n v="66.010000000000005"/>
    <x v="1"/>
    <s v="USD"/>
    <n v="1423634400"/>
    <n v="1425708000"/>
    <b v="0"/>
    <b v="0"/>
    <x v="2"/>
    <x v="2"/>
    <x v="2"/>
  </r>
  <r>
    <n v="348"/>
    <s v="Hensley Ltd"/>
    <s v="Versatile cohesive open system"/>
    <n v="199000"/>
    <n v="142823"/>
    <n v="72"/>
    <x v="0"/>
    <n v="3483"/>
    <n v="41.01"/>
    <x v="1"/>
    <s v="USD"/>
    <n v="1487224800"/>
    <n v="1488348000"/>
    <b v="0"/>
    <b v="0"/>
    <x v="0"/>
    <x v="0"/>
    <x v="0"/>
  </r>
  <r>
    <n v="349"/>
    <s v="Navarro and Sons"/>
    <s v="Multi-layered bottom-line frame"/>
    <n v="180800"/>
    <n v="95958"/>
    <n v="53"/>
    <x v="0"/>
    <n v="923"/>
    <n v="103.96"/>
    <x v="1"/>
    <s v="USD"/>
    <n v="1500008400"/>
    <n v="1502600400"/>
    <b v="0"/>
    <b v="0"/>
    <x v="3"/>
    <x v="3"/>
    <x v="3"/>
  </r>
  <r>
    <n v="350"/>
    <s v="Shannon Ltd"/>
    <s v="Pre-emptive neutral capacity"/>
    <n v="100"/>
    <n v="5"/>
    <n v="5"/>
    <x v="0"/>
    <n v="1"/>
    <n v="5"/>
    <x v="1"/>
    <s v="USD"/>
    <n v="1432098000"/>
    <n v="1433653200"/>
    <b v="0"/>
    <b v="1"/>
    <x v="17"/>
    <x v="1"/>
    <x v="17"/>
  </r>
  <r>
    <n v="351"/>
    <s v="Young LLC"/>
    <s v="Universal maximized methodology"/>
    <n v="74100"/>
    <n v="94631"/>
    <n v="128"/>
    <x v="1"/>
    <n v="2013"/>
    <n v="47.01"/>
    <x v="1"/>
    <s v="USD"/>
    <n v="1440392400"/>
    <n v="1441602000"/>
    <b v="0"/>
    <b v="0"/>
    <x v="1"/>
    <x v="1"/>
    <x v="1"/>
  </r>
  <r>
    <n v="352"/>
    <s v="Adams, Willis and Sanchez"/>
    <s v="Expanded hybrid hardware"/>
    <n v="2800"/>
    <n v="977"/>
    <n v="35"/>
    <x v="0"/>
    <n v="33"/>
    <n v="29.61"/>
    <x v="0"/>
    <s v="CAD"/>
    <n v="1446876000"/>
    <n v="1447567200"/>
    <b v="0"/>
    <b v="0"/>
    <x v="3"/>
    <x v="3"/>
    <x v="3"/>
  </r>
  <r>
    <n v="353"/>
    <s v="Mills-Roy"/>
    <s v="Profit-focused multi-tasking access"/>
    <n v="33600"/>
    <n v="137961"/>
    <n v="411"/>
    <x v="1"/>
    <n v="1703"/>
    <n v="81.010000000000005"/>
    <x v="1"/>
    <s v="USD"/>
    <n v="1562302800"/>
    <n v="1562389200"/>
    <b v="0"/>
    <b v="0"/>
    <x v="3"/>
    <x v="3"/>
    <x v="3"/>
  </r>
  <r>
    <n v="354"/>
    <s v="Brown Group"/>
    <s v="Profit-focused transitional capability"/>
    <n v="6100"/>
    <n v="7548"/>
    <n v="124"/>
    <x v="1"/>
    <n v="80"/>
    <n v="94.35"/>
    <x v="3"/>
    <s v="DKK"/>
    <n v="1378184400"/>
    <n v="1378789200"/>
    <b v="0"/>
    <b v="0"/>
    <x v="4"/>
    <x v="4"/>
    <x v="4"/>
  </r>
  <r>
    <n v="355"/>
    <s v="Burns-Burnett"/>
    <s v="Front-line scalable definition"/>
    <n v="3800"/>
    <n v="2241"/>
    <n v="59"/>
    <x v="2"/>
    <n v="86"/>
    <n v="26.06"/>
    <x v="1"/>
    <s v="USD"/>
    <n v="1485064800"/>
    <n v="1488520800"/>
    <b v="0"/>
    <b v="0"/>
    <x v="8"/>
    <x v="2"/>
    <x v="8"/>
  </r>
  <r>
    <n v="356"/>
    <s v="Glass, Nunez and Mcdonald"/>
    <s v="Open-source systematic protocol"/>
    <n v="9300"/>
    <n v="3431"/>
    <n v="37"/>
    <x v="0"/>
    <n v="40"/>
    <n v="85.78"/>
    <x v="6"/>
    <s v="EUR"/>
    <n v="1326520800"/>
    <n v="1327298400"/>
    <b v="0"/>
    <b v="0"/>
    <x v="3"/>
    <x v="3"/>
    <x v="3"/>
  </r>
  <r>
    <n v="357"/>
    <s v="Perez, Davis and Wilson"/>
    <s v="Implemented tangible algorithm"/>
    <n v="2300"/>
    <n v="4253"/>
    <n v="185"/>
    <x v="1"/>
    <n v="41"/>
    <n v="103.73"/>
    <x v="1"/>
    <s v="USD"/>
    <n v="1441256400"/>
    <n v="1443416400"/>
    <b v="0"/>
    <b v="0"/>
    <x v="11"/>
    <x v="6"/>
    <x v="11"/>
  </r>
  <r>
    <n v="358"/>
    <s v="Diaz-Garcia"/>
    <s v="Profit-focused 3rdgeneration circuit"/>
    <n v="9700"/>
    <n v="1146"/>
    <n v="12"/>
    <x v="0"/>
    <n v="23"/>
    <n v="49.83"/>
    <x v="0"/>
    <s v="CAD"/>
    <n v="1533877200"/>
    <n v="1534136400"/>
    <b v="1"/>
    <b v="0"/>
    <x v="14"/>
    <x v="7"/>
    <x v="14"/>
  </r>
  <r>
    <n v="359"/>
    <s v="Salazar-Moon"/>
    <s v="Compatible needs-based architecture"/>
    <n v="4000"/>
    <n v="11948"/>
    <n v="299"/>
    <x v="1"/>
    <n v="187"/>
    <n v="63.89"/>
    <x v="1"/>
    <s v="USD"/>
    <n v="1314421200"/>
    <n v="1315026000"/>
    <b v="0"/>
    <b v="0"/>
    <x v="10"/>
    <x v="4"/>
    <x v="10"/>
  </r>
  <r>
    <n v="360"/>
    <s v="Larsen-Chung"/>
    <s v="Right-sized zero tolerance migration"/>
    <n v="59700"/>
    <n v="135132"/>
    <n v="226"/>
    <x v="1"/>
    <n v="2875"/>
    <n v="47"/>
    <x v="4"/>
    <s v="GBP"/>
    <n v="1293861600"/>
    <n v="1295071200"/>
    <b v="0"/>
    <b v="1"/>
    <x v="3"/>
    <x v="3"/>
    <x v="3"/>
  </r>
  <r>
    <n v="361"/>
    <s v="Anderson and Sons"/>
    <s v="Quality-focused reciprocal structure"/>
    <n v="5500"/>
    <n v="9546"/>
    <n v="174"/>
    <x v="1"/>
    <n v="88"/>
    <n v="108.48"/>
    <x v="1"/>
    <s v="USD"/>
    <n v="1507352400"/>
    <n v="1509426000"/>
    <b v="0"/>
    <b v="0"/>
    <x v="3"/>
    <x v="3"/>
    <x v="3"/>
  </r>
  <r>
    <n v="362"/>
    <s v="Lawrence Group"/>
    <s v="Automated actuating conglomeration"/>
    <n v="3700"/>
    <n v="13755"/>
    <n v="372"/>
    <x v="1"/>
    <n v="191"/>
    <n v="72.02"/>
    <x v="1"/>
    <s v="USD"/>
    <n v="1296108000"/>
    <n v="1299391200"/>
    <b v="0"/>
    <b v="0"/>
    <x v="1"/>
    <x v="1"/>
    <x v="1"/>
  </r>
  <r>
    <n v="363"/>
    <s v="Gray-Davis"/>
    <s v="Re-contextualized local initiative"/>
    <n v="5200"/>
    <n v="8330"/>
    <n v="160"/>
    <x v="1"/>
    <n v="139"/>
    <n v="59.93"/>
    <x v="1"/>
    <s v="USD"/>
    <n v="1324965600"/>
    <n v="1325052000"/>
    <b v="0"/>
    <b v="0"/>
    <x v="1"/>
    <x v="1"/>
    <x v="1"/>
  </r>
  <r>
    <n v="364"/>
    <s v="Ramirez-Myers"/>
    <s v="Switchable intangible definition"/>
    <n v="900"/>
    <n v="14547"/>
    <n v="1616"/>
    <x v="1"/>
    <n v="186"/>
    <n v="78.209999999999994"/>
    <x v="1"/>
    <s v="USD"/>
    <n v="1520229600"/>
    <n v="1522818000"/>
    <b v="0"/>
    <b v="0"/>
    <x v="7"/>
    <x v="1"/>
    <x v="7"/>
  </r>
  <r>
    <n v="365"/>
    <s v="Lucas, Hall and Bonilla"/>
    <s v="Networked bottom-line initiative"/>
    <n v="1600"/>
    <n v="11735"/>
    <n v="733"/>
    <x v="1"/>
    <n v="112"/>
    <n v="104.78"/>
    <x v="2"/>
    <s v="AUD"/>
    <n v="1482991200"/>
    <n v="1485324000"/>
    <b v="0"/>
    <b v="0"/>
    <x v="3"/>
    <x v="3"/>
    <x v="3"/>
  </r>
  <r>
    <n v="366"/>
    <s v="Williams, Perez and Villegas"/>
    <s v="Robust directional system engine"/>
    <n v="1800"/>
    <n v="10658"/>
    <n v="592"/>
    <x v="1"/>
    <n v="101"/>
    <n v="105.52"/>
    <x v="1"/>
    <s v="USD"/>
    <n v="1294034400"/>
    <n v="1294120800"/>
    <b v="0"/>
    <b v="1"/>
    <x v="3"/>
    <x v="3"/>
    <x v="3"/>
  </r>
  <r>
    <n v="367"/>
    <s v="Brooks, Jones and Ingram"/>
    <s v="Triple-buffered explicit methodology"/>
    <n v="9900"/>
    <n v="1870"/>
    <n v="19"/>
    <x v="0"/>
    <n v="75"/>
    <n v="24.93"/>
    <x v="1"/>
    <s v="USD"/>
    <n v="1413608400"/>
    <n v="1415685600"/>
    <b v="0"/>
    <b v="1"/>
    <x v="3"/>
    <x v="3"/>
    <x v="3"/>
  </r>
  <r>
    <n v="368"/>
    <s v="Whitaker, Wallace and Daniels"/>
    <s v="Reactive directional capacity"/>
    <n v="5200"/>
    <n v="14394"/>
    <n v="277"/>
    <x v="1"/>
    <n v="206"/>
    <n v="69.87"/>
    <x v="4"/>
    <s v="GBP"/>
    <n v="1286946000"/>
    <n v="1288933200"/>
    <b v="0"/>
    <b v="1"/>
    <x v="4"/>
    <x v="4"/>
    <x v="4"/>
  </r>
  <r>
    <n v="369"/>
    <s v="Smith-Gonzalez"/>
    <s v="Polarized needs-based approach"/>
    <n v="5400"/>
    <n v="14743"/>
    <n v="273"/>
    <x v="1"/>
    <n v="154"/>
    <n v="95.73"/>
    <x v="1"/>
    <s v="USD"/>
    <n v="1359871200"/>
    <n v="1363237200"/>
    <b v="0"/>
    <b v="1"/>
    <x v="19"/>
    <x v="4"/>
    <x v="19"/>
  </r>
  <r>
    <n v="370"/>
    <s v="Skinner PLC"/>
    <s v="Intuitive well-modulated middleware"/>
    <n v="112300"/>
    <n v="178965"/>
    <n v="159"/>
    <x v="1"/>
    <n v="5966"/>
    <n v="30"/>
    <x v="1"/>
    <s v="USD"/>
    <n v="1555304400"/>
    <n v="1555822800"/>
    <b v="0"/>
    <b v="0"/>
    <x v="3"/>
    <x v="3"/>
    <x v="3"/>
  </r>
  <r>
    <n v="371"/>
    <s v="Nolan, Smith and Sanchez"/>
    <s v="Multi-channeled logistical matrices"/>
    <n v="189200"/>
    <n v="128410"/>
    <n v="68"/>
    <x v="0"/>
    <n v="2176"/>
    <n v="59.01"/>
    <x v="1"/>
    <s v="USD"/>
    <n v="1423375200"/>
    <n v="1427778000"/>
    <b v="0"/>
    <b v="0"/>
    <x v="3"/>
    <x v="3"/>
    <x v="3"/>
  </r>
  <r>
    <n v="372"/>
    <s v="Green-Carr"/>
    <s v="Pre-emptive bifurcated artificial intelligence"/>
    <n v="900"/>
    <n v="14324"/>
    <n v="1592"/>
    <x v="1"/>
    <n v="169"/>
    <n v="84.76"/>
    <x v="1"/>
    <s v="USD"/>
    <n v="1420696800"/>
    <n v="1422424800"/>
    <b v="0"/>
    <b v="1"/>
    <x v="4"/>
    <x v="4"/>
    <x v="4"/>
  </r>
  <r>
    <n v="373"/>
    <s v="Brown-Parker"/>
    <s v="Down-sized coherent toolset"/>
    <n v="22500"/>
    <n v="164291"/>
    <n v="730"/>
    <x v="1"/>
    <n v="2106"/>
    <n v="78.010000000000005"/>
    <x v="1"/>
    <s v="USD"/>
    <n v="1502946000"/>
    <n v="1503637200"/>
    <b v="0"/>
    <b v="0"/>
    <x v="3"/>
    <x v="3"/>
    <x v="3"/>
  </r>
  <r>
    <n v="374"/>
    <s v="Marshall Inc"/>
    <s v="Open-source multi-tasking data-warehouse"/>
    <n v="167400"/>
    <n v="22073"/>
    <n v="13"/>
    <x v="0"/>
    <n v="441"/>
    <n v="50.05"/>
    <x v="1"/>
    <s v="USD"/>
    <n v="1547186400"/>
    <n v="1547618400"/>
    <b v="0"/>
    <b v="1"/>
    <x v="4"/>
    <x v="4"/>
    <x v="4"/>
  </r>
  <r>
    <n v="375"/>
    <s v="Leblanc-Pineda"/>
    <s v="Future-proofed upward-trending contingency"/>
    <n v="2700"/>
    <n v="1479"/>
    <n v="55"/>
    <x v="0"/>
    <n v="25"/>
    <n v="59.16"/>
    <x v="1"/>
    <s v="USD"/>
    <n v="1444971600"/>
    <n v="1449900000"/>
    <b v="0"/>
    <b v="0"/>
    <x v="7"/>
    <x v="1"/>
    <x v="7"/>
  </r>
  <r>
    <n v="376"/>
    <s v="Perry PLC"/>
    <s v="Mandatory uniform matrix"/>
    <n v="3400"/>
    <n v="12275"/>
    <n v="361"/>
    <x v="1"/>
    <n v="131"/>
    <n v="93.7"/>
    <x v="1"/>
    <s v="USD"/>
    <n v="1404622800"/>
    <n v="1405141200"/>
    <b v="0"/>
    <b v="0"/>
    <x v="1"/>
    <x v="1"/>
    <x v="1"/>
  </r>
  <r>
    <n v="377"/>
    <s v="Klein, Stark and Livingston"/>
    <s v="Phased methodical initiative"/>
    <n v="49700"/>
    <n v="5098"/>
    <n v="10"/>
    <x v="0"/>
    <n v="127"/>
    <n v="40.14"/>
    <x v="1"/>
    <s v="USD"/>
    <n v="1571720400"/>
    <n v="1572933600"/>
    <b v="0"/>
    <b v="0"/>
    <x v="3"/>
    <x v="3"/>
    <x v="3"/>
  </r>
  <r>
    <n v="378"/>
    <s v="Fleming-Oliver"/>
    <s v="Managed stable function"/>
    <n v="178200"/>
    <n v="24882"/>
    <n v="14"/>
    <x v="0"/>
    <n v="355"/>
    <n v="70.09"/>
    <x v="1"/>
    <s v="USD"/>
    <n v="1526878800"/>
    <n v="1530162000"/>
    <b v="0"/>
    <b v="0"/>
    <x v="4"/>
    <x v="4"/>
    <x v="4"/>
  </r>
  <r>
    <n v="379"/>
    <s v="Reilly, Aguirre and Johnson"/>
    <s v="Realigned clear-thinking migration"/>
    <n v="7200"/>
    <n v="2912"/>
    <n v="40"/>
    <x v="0"/>
    <n v="44"/>
    <n v="66.180000000000007"/>
    <x v="4"/>
    <s v="GBP"/>
    <n v="1319691600"/>
    <n v="1320904800"/>
    <b v="0"/>
    <b v="0"/>
    <x v="3"/>
    <x v="3"/>
    <x v="3"/>
  </r>
  <r>
    <n v="380"/>
    <s v="Davidson, Wilcox and Lewis"/>
    <s v="Optional clear-thinking process improvement"/>
    <n v="2500"/>
    <n v="4008"/>
    <n v="160"/>
    <x v="1"/>
    <n v="84"/>
    <n v="47.71"/>
    <x v="1"/>
    <s v="USD"/>
    <n v="1371963600"/>
    <n v="1372395600"/>
    <b v="0"/>
    <b v="0"/>
    <x v="3"/>
    <x v="3"/>
    <x v="3"/>
  </r>
  <r>
    <n v="381"/>
    <s v="Michael, Anderson and Vincent"/>
    <s v="Cross-group global moratorium"/>
    <n v="5300"/>
    <n v="9749"/>
    <n v="184"/>
    <x v="1"/>
    <n v="155"/>
    <n v="62.9"/>
    <x v="1"/>
    <s v="USD"/>
    <n v="1433739600"/>
    <n v="1437714000"/>
    <b v="0"/>
    <b v="0"/>
    <x v="3"/>
    <x v="3"/>
    <x v="3"/>
  </r>
  <r>
    <n v="382"/>
    <s v="King Ltd"/>
    <s v="Visionary systemic process improvement"/>
    <n v="9100"/>
    <n v="5803"/>
    <n v="64"/>
    <x v="0"/>
    <n v="67"/>
    <n v="86.61"/>
    <x v="1"/>
    <s v="USD"/>
    <n v="1508130000"/>
    <n v="1509771600"/>
    <b v="0"/>
    <b v="0"/>
    <x v="14"/>
    <x v="7"/>
    <x v="14"/>
  </r>
  <r>
    <n v="383"/>
    <s v="Baker Ltd"/>
    <s v="Progressive intangible flexibility"/>
    <n v="6300"/>
    <n v="14199"/>
    <n v="225"/>
    <x v="1"/>
    <n v="189"/>
    <n v="75.13"/>
    <x v="1"/>
    <s v="USD"/>
    <n v="1550037600"/>
    <n v="1550556000"/>
    <b v="0"/>
    <b v="1"/>
    <x v="0"/>
    <x v="0"/>
    <x v="0"/>
  </r>
  <r>
    <n v="384"/>
    <s v="Baker, Collins and Smith"/>
    <s v="Reactive real-time software"/>
    <n v="114400"/>
    <n v="196779"/>
    <n v="172"/>
    <x v="1"/>
    <n v="4799"/>
    <n v="41"/>
    <x v="1"/>
    <s v="USD"/>
    <n v="1486706400"/>
    <n v="1489039200"/>
    <b v="1"/>
    <b v="1"/>
    <x v="4"/>
    <x v="4"/>
    <x v="4"/>
  </r>
  <r>
    <n v="385"/>
    <s v="Warren-Harrison"/>
    <s v="Programmable incremental knowledge user"/>
    <n v="38900"/>
    <n v="56859"/>
    <n v="146"/>
    <x v="1"/>
    <n v="1137"/>
    <n v="50.01"/>
    <x v="1"/>
    <s v="USD"/>
    <n v="1553835600"/>
    <n v="1556600400"/>
    <b v="0"/>
    <b v="0"/>
    <x v="9"/>
    <x v="5"/>
    <x v="9"/>
  </r>
  <r>
    <n v="386"/>
    <s v="Gardner Group"/>
    <s v="Progressive 5thgeneration customer loyalty"/>
    <n v="135500"/>
    <n v="103554"/>
    <n v="76"/>
    <x v="0"/>
    <n v="1068"/>
    <n v="96.96"/>
    <x v="1"/>
    <s v="USD"/>
    <n v="1277528400"/>
    <n v="1278565200"/>
    <b v="0"/>
    <b v="0"/>
    <x v="3"/>
    <x v="3"/>
    <x v="3"/>
  </r>
  <r>
    <n v="387"/>
    <s v="Flores-Lambert"/>
    <s v="Triple-buffered logistical frame"/>
    <n v="109000"/>
    <n v="42795"/>
    <n v="39"/>
    <x v="0"/>
    <n v="424"/>
    <n v="100.93"/>
    <x v="1"/>
    <s v="USD"/>
    <n v="1339477200"/>
    <n v="1339909200"/>
    <b v="0"/>
    <b v="0"/>
    <x v="8"/>
    <x v="2"/>
    <x v="8"/>
  </r>
  <r>
    <n v="388"/>
    <s v="Cruz Ltd"/>
    <s v="Exclusive dynamic adapter"/>
    <n v="114800"/>
    <n v="12938"/>
    <n v="11"/>
    <x v="3"/>
    <n v="145"/>
    <n v="89.23"/>
    <x v="5"/>
    <s v="CHF"/>
    <n v="1325656800"/>
    <n v="1325829600"/>
    <b v="0"/>
    <b v="0"/>
    <x v="7"/>
    <x v="1"/>
    <x v="7"/>
  </r>
  <r>
    <n v="389"/>
    <s v="Knox-Garner"/>
    <s v="Automated systemic hierarchy"/>
    <n v="83000"/>
    <n v="101352"/>
    <n v="122"/>
    <x v="1"/>
    <n v="1152"/>
    <n v="87.98"/>
    <x v="1"/>
    <s v="USD"/>
    <n v="1288242000"/>
    <n v="1290578400"/>
    <b v="0"/>
    <b v="0"/>
    <x v="3"/>
    <x v="3"/>
    <x v="3"/>
  </r>
  <r>
    <n v="390"/>
    <s v="Davis-Allen"/>
    <s v="Digitized eco-centric core"/>
    <n v="2400"/>
    <n v="4477"/>
    <n v="187"/>
    <x v="1"/>
    <n v="50"/>
    <n v="89.54"/>
    <x v="1"/>
    <s v="USD"/>
    <n v="1379048400"/>
    <n v="1380344400"/>
    <b v="0"/>
    <b v="0"/>
    <x v="14"/>
    <x v="7"/>
    <x v="14"/>
  </r>
  <r>
    <n v="391"/>
    <s v="Miller-Patel"/>
    <s v="Mandatory uniform strategy"/>
    <n v="60400"/>
    <n v="4393"/>
    <n v="7"/>
    <x v="0"/>
    <n v="151"/>
    <n v="29.09"/>
    <x v="1"/>
    <s v="USD"/>
    <n v="1389679200"/>
    <n v="1389852000"/>
    <b v="0"/>
    <b v="0"/>
    <x v="9"/>
    <x v="5"/>
    <x v="9"/>
  </r>
  <r>
    <n v="392"/>
    <s v="Hernandez-Grimes"/>
    <s v="Profit-focused zero administration forecast"/>
    <n v="102900"/>
    <n v="67546"/>
    <n v="66"/>
    <x v="0"/>
    <n v="1608"/>
    <n v="42.01"/>
    <x v="1"/>
    <s v="USD"/>
    <n v="1294293600"/>
    <n v="1294466400"/>
    <b v="0"/>
    <b v="0"/>
    <x v="8"/>
    <x v="2"/>
    <x v="8"/>
  </r>
  <r>
    <n v="393"/>
    <s v="Owens, Hall and Gonzalez"/>
    <s v="De-engineered static orchestration"/>
    <n v="62800"/>
    <n v="143788"/>
    <n v="229"/>
    <x v="1"/>
    <n v="3059"/>
    <n v="47"/>
    <x v="0"/>
    <s v="CAD"/>
    <n v="1500267600"/>
    <n v="1500354000"/>
    <b v="0"/>
    <b v="0"/>
    <x v="17"/>
    <x v="1"/>
    <x v="17"/>
  </r>
  <r>
    <n v="394"/>
    <s v="Noble-Bailey"/>
    <s v="Customizable dynamic info-mediaries"/>
    <n v="800"/>
    <n v="3755"/>
    <n v="469"/>
    <x v="1"/>
    <n v="34"/>
    <n v="110.44"/>
    <x v="1"/>
    <s v="USD"/>
    <n v="1375074000"/>
    <n v="1375938000"/>
    <b v="0"/>
    <b v="1"/>
    <x v="4"/>
    <x v="4"/>
    <x v="4"/>
  </r>
  <r>
    <n v="395"/>
    <s v="Taylor PLC"/>
    <s v="Enhanced incremental budgetary management"/>
    <n v="7100"/>
    <n v="9238"/>
    <n v="130"/>
    <x v="1"/>
    <n v="220"/>
    <n v="41.99"/>
    <x v="1"/>
    <s v="USD"/>
    <n v="1323324000"/>
    <n v="1323410400"/>
    <b v="1"/>
    <b v="0"/>
    <x v="3"/>
    <x v="3"/>
    <x v="3"/>
  </r>
  <r>
    <n v="396"/>
    <s v="Holmes PLC"/>
    <s v="Digitized local info-mediaries"/>
    <n v="46100"/>
    <n v="77012"/>
    <n v="167"/>
    <x v="1"/>
    <n v="1604"/>
    <n v="48.01"/>
    <x v="2"/>
    <s v="AUD"/>
    <n v="1538715600"/>
    <n v="1539406800"/>
    <b v="0"/>
    <b v="0"/>
    <x v="6"/>
    <x v="4"/>
    <x v="6"/>
  </r>
  <r>
    <n v="397"/>
    <s v="Jones-Martin"/>
    <s v="Virtual systematic monitoring"/>
    <n v="8100"/>
    <n v="14083"/>
    <n v="174"/>
    <x v="1"/>
    <n v="454"/>
    <n v="31.02"/>
    <x v="1"/>
    <s v="USD"/>
    <n v="1369285200"/>
    <n v="1369803600"/>
    <b v="0"/>
    <b v="0"/>
    <x v="1"/>
    <x v="1"/>
    <x v="1"/>
  </r>
  <r>
    <n v="398"/>
    <s v="Myers LLC"/>
    <s v="Reactive bottom-line open architecture"/>
    <n v="1700"/>
    <n v="12202"/>
    <n v="718"/>
    <x v="1"/>
    <n v="123"/>
    <n v="99.2"/>
    <x v="6"/>
    <s v="EUR"/>
    <n v="1525755600"/>
    <n v="1525928400"/>
    <b v="0"/>
    <b v="1"/>
    <x v="10"/>
    <x v="4"/>
    <x v="10"/>
  </r>
  <r>
    <n v="399"/>
    <s v="Acosta, Mullins and Morris"/>
    <s v="Pre-emptive interactive model"/>
    <n v="97300"/>
    <n v="62127"/>
    <n v="64"/>
    <x v="0"/>
    <n v="941"/>
    <n v="66.02"/>
    <x v="1"/>
    <s v="USD"/>
    <n v="1296626400"/>
    <n v="1297231200"/>
    <b v="0"/>
    <b v="0"/>
    <x v="7"/>
    <x v="1"/>
    <x v="7"/>
  </r>
  <r>
    <n v="400"/>
    <s v="Bell PLC"/>
    <s v="Ergonomic eco-centric open architecture"/>
    <n v="100"/>
    <n v="2"/>
    <n v="2"/>
    <x v="0"/>
    <n v="1"/>
    <n v="2"/>
    <x v="1"/>
    <s v="USD"/>
    <n v="1376629200"/>
    <n v="1378530000"/>
    <b v="0"/>
    <b v="1"/>
    <x v="14"/>
    <x v="7"/>
    <x v="14"/>
  </r>
  <r>
    <n v="401"/>
    <s v="Smith-Schmidt"/>
    <s v="Inverse radical hierarchy"/>
    <n v="900"/>
    <n v="13772"/>
    <n v="1530"/>
    <x v="1"/>
    <n v="299"/>
    <n v="46.06"/>
    <x v="1"/>
    <s v="USD"/>
    <n v="1572152400"/>
    <n v="1572152400"/>
    <b v="0"/>
    <b v="0"/>
    <x v="3"/>
    <x v="3"/>
    <x v="3"/>
  </r>
  <r>
    <n v="402"/>
    <s v="Ruiz, Richardson and Cole"/>
    <s v="Team-oriented static interface"/>
    <n v="7300"/>
    <n v="2946"/>
    <n v="40"/>
    <x v="0"/>
    <n v="40"/>
    <n v="73.650000000000006"/>
    <x v="1"/>
    <s v="USD"/>
    <n v="1325829600"/>
    <n v="1329890400"/>
    <b v="0"/>
    <b v="1"/>
    <x v="12"/>
    <x v="4"/>
    <x v="12"/>
  </r>
  <r>
    <n v="403"/>
    <s v="Leonard-Mcclain"/>
    <s v="Virtual foreground throughput"/>
    <n v="195800"/>
    <n v="168820"/>
    <n v="86"/>
    <x v="0"/>
    <n v="3015"/>
    <n v="55.99"/>
    <x v="0"/>
    <s v="CAD"/>
    <n v="1273640400"/>
    <n v="1276750800"/>
    <b v="0"/>
    <b v="1"/>
    <x v="3"/>
    <x v="3"/>
    <x v="3"/>
  </r>
  <r>
    <n v="404"/>
    <s v="Bailey-Boyer"/>
    <s v="Visionary exuding Internet solution"/>
    <n v="48900"/>
    <n v="154321"/>
    <n v="316"/>
    <x v="1"/>
    <n v="2237"/>
    <n v="68.989999999999995"/>
    <x v="1"/>
    <s v="USD"/>
    <n v="1510639200"/>
    <n v="1510898400"/>
    <b v="0"/>
    <b v="0"/>
    <x v="3"/>
    <x v="3"/>
    <x v="3"/>
  </r>
  <r>
    <n v="405"/>
    <s v="Lee LLC"/>
    <s v="Synchronized secondary analyzer"/>
    <n v="29600"/>
    <n v="26527"/>
    <n v="90"/>
    <x v="0"/>
    <n v="435"/>
    <n v="60.98"/>
    <x v="1"/>
    <s v="USD"/>
    <n v="1528088400"/>
    <n v="1532408400"/>
    <b v="0"/>
    <b v="0"/>
    <x v="3"/>
    <x v="3"/>
    <x v="3"/>
  </r>
  <r>
    <n v="406"/>
    <s v="Lyons Inc"/>
    <s v="Balanced attitude-oriented parallelism"/>
    <n v="39300"/>
    <n v="71583"/>
    <n v="182"/>
    <x v="1"/>
    <n v="645"/>
    <n v="110.98"/>
    <x v="1"/>
    <s v="USD"/>
    <n v="1359525600"/>
    <n v="1360562400"/>
    <b v="1"/>
    <b v="0"/>
    <x v="4"/>
    <x v="4"/>
    <x v="4"/>
  </r>
  <r>
    <n v="407"/>
    <s v="Herrera-Wilson"/>
    <s v="Organized bandwidth-monitored core"/>
    <n v="3400"/>
    <n v="12100"/>
    <n v="356"/>
    <x v="1"/>
    <n v="484"/>
    <n v="25"/>
    <x v="3"/>
    <s v="DKK"/>
    <n v="1570942800"/>
    <n v="1571547600"/>
    <b v="0"/>
    <b v="0"/>
    <x v="3"/>
    <x v="3"/>
    <x v="3"/>
  </r>
  <r>
    <n v="408"/>
    <s v="Mahoney, Adams and Lucas"/>
    <s v="Cloned leadingedge utilization"/>
    <n v="9200"/>
    <n v="12129"/>
    <n v="132"/>
    <x v="1"/>
    <n v="154"/>
    <n v="78.760000000000005"/>
    <x v="0"/>
    <s v="CAD"/>
    <n v="1466398800"/>
    <n v="1468126800"/>
    <b v="0"/>
    <b v="0"/>
    <x v="4"/>
    <x v="4"/>
    <x v="4"/>
  </r>
  <r>
    <n v="409"/>
    <s v="Stewart LLC"/>
    <s v="Secured asymmetric projection"/>
    <n v="135600"/>
    <n v="62804"/>
    <n v="46"/>
    <x v="0"/>
    <n v="714"/>
    <n v="87.96"/>
    <x v="1"/>
    <s v="USD"/>
    <n v="1492491600"/>
    <n v="1492837200"/>
    <b v="0"/>
    <b v="0"/>
    <x v="1"/>
    <x v="1"/>
    <x v="1"/>
  </r>
  <r>
    <n v="410"/>
    <s v="Mcmillan Group"/>
    <s v="Advanced cohesive Graphic Interface"/>
    <n v="153700"/>
    <n v="55536"/>
    <n v="36"/>
    <x v="2"/>
    <n v="1111"/>
    <n v="49.99"/>
    <x v="1"/>
    <s v="USD"/>
    <n v="1430197200"/>
    <n v="1430197200"/>
    <b v="0"/>
    <b v="0"/>
    <x v="20"/>
    <x v="6"/>
    <x v="20"/>
  </r>
  <r>
    <n v="411"/>
    <s v="Beck, Thompson and Martinez"/>
    <s v="Down-sized maximized function"/>
    <n v="7800"/>
    <n v="8161"/>
    <n v="105"/>
    <x v="1"/>
    <n v="82"/>
    <n v="99.52"/>
    <x v="1"/>
    <s v="USD"/>
    <n v="1496034000"/>
    <n v="1496206800"/>
    <b v="0"/>
    <b v="0"/>
    <x v="3"/>
    <x v="3"/>
    <x v="3"/>
  </r>
  <r>
    <n v="412"/>
    <s v="Rodriguez-Scott"/>
    <s v="Realigned zero tolerance software"/>
    <n v="2100"/>
    <n v="14046"/>
    <n v="669"/>
    <x v="1"/>
    <n v="134"/>
    <n v="104.82"/>
    <x v="1"/>
    <s v="USD"/>
    <n v="1388728800"/>
    <n v="1389592800"/>
    <b v="0"/>
    <b v="0"/>
    <x v="13"/>
    <x v="5"/>
    <x v="13"/>
  </r>
  <r>
    <n v="413"/>
    <s v="Rush-Bowers"/>
    <s v="Persevering analyzing extranet"/>
    <n v="189500"/>
    <n v="117628"/>
    <n v="62"/>
    <x v="2"/>
    <n v="1089"/>
    <n v="108.01"/>
    <x v="1"/>
    <s v="USD"/>
    <n v="1543298400"/>
    <n v="1545631200"/>
    <b v="0"/>
    <b v="0"/>
    <x v="10"/>
    <x v="4"/>
    <x v="10"/>
  </r>
  <r>
    <n v="414"/>
    <s v="Davis and Sons"/>
    <s v="Innovative human-resource migration"/>
    <n v="188200"/>
    <n v="159405"/>
    <n v="85"/>
    <x v="0"/>
    <n v="5497"/>
    <n v="29"/>
    <x v="1"/>
    <s v="USD"/>
    <n v="1271739600"/>
    <n v="1272430800"/>
    <b v="0"/>
    <b v="1"/>
    <x v="0"/>
    <x v="0"/>
    <x v="0"/>
  </r>
  <r>
    <n v="415"/>
    <s v="Anderson-Pham"/>
    <s v="Intuitive needs-based monitoring"/>
    <n v="113500"/>
    <n v="12552"/>
    <n v="11"/>
    <x v="0"/>
    <n v="418"/>
    <n v="30.03"/>
    <x v="1"/>
    <s v="USD"/>
    <n v="1326434400"/>
    <n v="1327903200"/>
    <b v="0"/>
    <b v="0"/>
    <x v="3"/>
    <x v="3"/>
    <x v="3"/>
  </r>
  <r>
    <n v="416"/>
    <s v="Stewart-Coleman"/>
    <s v="Customer-focused disintermediate toolset"/>
    <n v="134600"/>
    <n v="59007"/>
    <n v="44"/>
    <x v="0"/>
    <n v="1439"/>
    <n v="41.01"/>
    <x v="1"/>
    <s v="USD"/>
    <n v="1295244000"/>
    <n v="1296021600"/>
    <b v="0"/>
    <b v="1"/>
    <x v="4"/>
    <x v="4"/>
    <x v="4"/>
  </r>
  <r>
    <n v="417"/>
    <s v="Bradshaw, Smith and Ryan"/>
    <s v="Upgradable 24/7 emulation"/>
    <n v="1700"/>
    <n v="943"/>
    <n v="55"/>
    <x v="0"/>
    <n v="15"/>
    <n v="62.87"/>
    <x v="1"/>
    <s v="USD"/>
    <n v="1541221200"/>
    <n v="1543298400"/>
    <b v="0"/>
    <b v="0"/>
    <x v="3"/>
    <x v="3"/>
    <x v="3"/>
  </r>
  <r>
    <n v="418"/>
    <s v="Jackson PLC"/>
    <s v="Quality-focused client-server core"/>
    <n v="163700"/>
    <n v="93963"/>
    <n v="57"/>
    <x v="0"/>
    <n v="1999"/>
    <n v="47.01"/>
    <x v="0"/>
    <s v="CAD"/>
    <n v="1336280400"/>
    <n v="1336366800"/>
    <b v="0"/>
    <b v="0"/>
    <x v="4"/>
    <x v="4"/>
    <x v="4"/>
  </r>
  <r>
    <n v="419"/>
    <s v="Ware-Arias"/>
    <s v="Upgradable maximized protocol"/>
    <n v="113800"/>
    <n v="140469"/>
    <n v="123"/>
    <x v="1"/>
    <n v="5203"/>
    <n v="27"/>
    <x v="1"/>
    <s v="USD"/>
    <n v="1324533600"/>
    <n v="1325052000"/>
    <b v="0"/>
    <b v="0"/>
    <x v="2"/>
    <x v="2"/>
    <x v="2"/>
  </r>
  <r>
    <n v="420"/>
    <s v="Blair, Reyes and Woods"/>
    <s v="Cross-platform interactive synergy"/>
    <n v="5000"/>
    <n v="6423"/>
    <n v="128"/>
    <x v="1"/>
    <n v="94"/>
    <n v="68.33"/>
    <x v="1"/>
    <s v="USD"/>
    <n v="1498366800"/>
    <n v="1499576400"/>
    <b v="0"/>
    <b v="0"/>
    <x v="3"/>
    <x v="3"/>
    <x v="3"/>
  </r>
  <r>
    <n v="421"/>
    <s v="Thomas-Lopez"/>
    <s v="User-centric fault-tolerant archive"/>
    <n v="9400"/>
    <n v="6015"/>
    <n v="64"/>
    <x v="0"/>
    <n v="118"/>
    <n v="50.97"/>
    <x v="1"/>
    <s v="USD"/>
    <n v="1498712400"/>
    <n v="1501304400"/>
    <b v="0"/>
    <b v="1"/>
    <x v="8"/>
    <x v="2"/>
    <x v="8"/>
  </r>
  <r>
    <n v="422"/>
    <s v="Brown, Davies and Pacheco"/>
    <s v="Reverse-engineered regional knowledge user"/>
    <n v="8700"/>
    <n v="11075"/>
    <n v="127"/>
    <x v="1"/>
    <n v="205"/>
    <n v="54.02"/>
    <x v="1"/>
    <s v="USD"/>
    <n v="1271480400"/>
    <n v="1273208400"/>
    <b v="0"/>
    <b v="1"/>
    <x v="3"/>
    <x v="3"/>
    <x v="3"/>
  </r>
  <r>
    <n v="423"/>
    <s v="Jones-Riddle"/>
    <s v="Self-enabling real-time definition"/>
    <n v="147800"/>
    <n v="15723"/>
    <n v="11"/>
    <x v="0"/>
    <n v="162"/>
    <n v="97.06"/>
    <x v="1"/>
    <s v="USD"/>
    <n v="1316667600"/>
    <n v="1316840400"/>
    <b v="0"/>
    <b v="1"/>
    <x v="0"/>
    <x v="0"/>
    <x v="0"/>
  </r>
  <r>
    <n v="424"/>
    <s v="Schmidt-Gomez"/>
    <s v="User-centric impactful projection"/>
    <n v="5100"/>
    <n v="2064"/>
    <n v="40"/>
    <x v="0"/>
    <n v="83"/>
    <n v="24.87"/>
    <x v="1"/>
    <s v="USD"/>
    <n v="1524027600"/>
    <n v="1524546000"/>
    <b v="0"/>
    <b v="0"/>
    <x v="7"/>
    <x v="1"/>
    <x v="7"/>
  </r>
  <r>
    <n v="425"/>
    <s v="Sullivan, Davis and Booth"/>
    <s v="Vision-oriented actuating hardware"/>
    <n v="2700"/>
    <n v="7767"/>
    <n v="288"/>
    <x v="1"/>
    <n v="92"/>
    <n v="84.42"/>
    <x v="1"/>
    <s v="USD"/>
    <n v="1438059600"/>
    <n v="1438578000"/>
    <b v="0"/>
    <b v="0"/>
    <x v="14"/>
    <x v="7"/>
    <x v="14"/>
  </r>
  <r>
    <n v="426"/>
    <s v="Edwards-Kane"/>
    <s v="Virtual leadingedge framework"/>
    <n v="1800"/>
    <n v="10313"/>
    <n v="573"/>
    <x v="1"/>
    <n v="219"/>
    <n v="47.09"/>
    <x v="1"/>
    <s v="USD"/>
    <n v="1361944800"/>
    <n v="1362549600"/>
    <b v="0"/>
    <b v="0"/>
    <x v="3"/>
    <x v="3"/>
    <x v="3"/>
  </r>
  <r>
    <n v="427"/>
    <s v="Hicks, Wall and Webb"/>
    <s v="Managed discrete framework"/>
    <n v="174500"/>
    <n v="197018"/>
    <n v="113"/>
    <x v="1"/>
    <n v="2526"/>
    <n v="78"/>
    <x v="1"/>
    <s v="USD"/>
    <n v="1410584400"/>
    <n v="1413349200"/>
    <b v="0"/>
    <b v="1"/>
    <x v="3"/>
    <x v="3"/>
    <x v="3"/>
  </r>
  <r>
    <n v="428"/>
    <s v="Mayer-Richmond"/>
    <s v="Progressive zero-defect capability"/>
    <n v="101400"/>
    <n v="47037"/>
    <n v="46"/>
    <x v="0"/>
    <n v="747"/>
    <n v="62.97"/>
    <x v="1"/>
    <s v="USD"/>
    <n v="1297404000"/>
    <n v="1298008800"/>
    <b v="0"/>
    <b v="0"/>
    <x v="10"/>
    <x v="4"/>
    <x v="10"/>
  </r>
  <r>
    <n v="429"/>
    <s v="Robles Ltd"/>
    <s v="Right-sized demand-driven adapter"/>
    <n v="191000"/>
    <n v="173191"/>
    <n v="91"/>
    <x v="3"/>
    <n v="2138"/>
    <n v="81.010000000000005"/>
    <x v="1"/>
    <s v="USD"/>
    <n v="1392012000"/>
    <n v="1394427600"/>
    <b v="0"/>
    <b v="1"/>
    <x v="14"/>
    <x v="7"/>
    <x v="14"/>
  </r>
  <r>
    <n v="430"/>
    <s v="Cochran Ltd"/>
    <s v="Re-engineered attitude-oriented frame"/>
    <n v="8100"/>
    <n v="5487"/>
    <n v="68"/>
    <x v="0"/>
    <n v="84"/>
    <n v="65.319999999999993"/>
    <x v="1"/>
    <s v="USD"/>
    <n v="1569733200"/>
    <n v="1572670800"/>
    <b v="0"/>
    <b v="0"/>
    <x v="3"/>
    <x v="3"/>
    <x v="3"/>
  </r>
  <r>
    <n v="431"/>
    <s v="Rosales LLC"/>
    <s v="Compatible multimedia utilization"/>
    <n v="5100"/>
    <n v="9817"/>
    <n v="192"/>
    <x v="1"/>
    <n v="94"/>
    <n v="104.44"/>
    <x v="1"/>
    <s v="USD"/>
    <n v="1529643600"/>
    <n v="1531112400"/>
    <b v="1"/>
    <b v="0"/>
    <x v="3"/>
    <x v="3"/>
    <x v="3"/>
  </r>
  <r>
    <n v="432"/>
    <s v="Harper-Bryan"/>
    <s v="Re-contextualized dedicated hardware"/>
    <n v="7700"/>
    <n v="6369"/>
    <n v="83"/>
    <x v="0"/>
    <n v="91"/>
    <n v="69.989999999999995"/>
    <x v="1"/>
    <s v="USD"/>
    <n v="1399006800"/>
    <n v="1400734800"/>
    <b v="0"/>
    <b v="0"/>
    <x v="3"/>
    <x v="3"/>
    <x v="3"/>
  </r>
  <r>
    <n v="433"/>
    <s v="Potter, Harper and Everett"/>
    <s v="Decentralized composite paradigm"/>
    <n v="121400"/>
    <n v="65755"/>
    <n v="54"/>
    <x v="0"/>
    <n v="792"/>
    <n v="83.02"/>
    <x v="1"/>
    <s v="USD"/>
    <n v="1385359200"/>
    <n v="1386741600"/>
    <b v="0"/>
    <b v="1"/>
    <x v="4"/>
    <x v="4"/>
    <x v="4"/>
  </r>
  <r>
    <n v="434"/>
    <s v="Floyd-Sims"/>
    <s v="Cloned transitional hierarchy"/>
    <n v="5400"/>
    <n v="903"/>
    <n v="17"/>
    <x v="3"/>
    <n v="10"/>
    <n v="90.3"/>
    <x v="0"/>
    <s v="CAD"/>
    <n v="1480572000"/>
    <n v="1481781600"/>
    <b v="1"/>
    <b v="0"/>
    <x v="3"/>
    <x v="3"/>
    <x v="3"/>
  </r>
  <r>
    <n v="435"/>
    <s v="Spence, Jackson and Kelly"/>
    <s v="Advanced discrete leverage"/>
    <n v="152400"/>
    <n v="178120"/>
    <n v="117"/>
    <x v="1"/>
    <n v="1713"/>
    <n v="103.98"/>
    <x v="6"/>
    <s v="EUR"/>
    <n v="1418623200"/>
    <n v="1419660000"/>
    <b v="0"/>
    <b v="1"/>
    <x v="3"/>
    <x v="3"/>
    <x v="3"/>
  </r>
  <r>
    <n v="436"/>
    <s v="King-Nguyen"/>
    <s v="Open-source incremental throughput"/>
    <n v="1300"/>
    <n v="13678"/>
    <n v="1052"/>
    <x v="1"/>
    <n v="249"/>
    <n v="54.93"/>
    <x v="1"/>
    <s v="USD"/>
    <n v="1555736400"/>
    <n v="1555822800"/>
    <b v="0"/>
    <b v="0"/>
    <x v="17"/>
    <x v="1"/>
    <x v="17"/>
  </r>
  <r>
    <n v="437"/>
    <s v="Hansen Group"/>
    <s v="Centralized regional interface"/>
    <n v="8100"/>
    <n v="9969"/>
    <n v="123"/>
    <x v="1"/>
    <n v="192"/>
    <n v="51.92"/>
    <x v="1"/>
    <s v="USD"/>
    <n v="1442120400"/>
    <n v="1442379600"/>
    <b v="0"/>
    <b v="1"/>
    <x v="10"/>
    <x v="4"/>
    <x v="10"/>
  </r>
  <r>
    <n v="438"/>
    <s v="Mathis, Hall and Hansen"/>
    <s v="Streamlined web-enabled knowledgebase"/>
    <n v="8300"/>
    <n v="14827"/>
    <n v="179"/>
    <x v="1"/>
    <n v="247"/>
    <n v="60.03"/>
    <x v="1"/>
    <s v="USD"/>
    <n v="1362376800"/>
    <n v="1364965200"/>
    <b v="0"/>
    <b v="0"/>
    <x v="3"/>
    <x v="3"/>
    <x v="3"/>
  </r>
  <r>
    <n v="439"/>
    <s v="Cummings Inc"/>
    <s v="Digitized transitional monitoring"/>
    <n v="28400"/>
    <n v="100900"/>
    <n v="355"/>
    <x v="1"/>
    <n v="2293"/>
    <n v="44"/>
    <x v="1"/>
    <s v="USD"/>
    <n v="1478408400"/>
    <n v="1479016800"/>
    <b v="0"/>
    <b v="0"/>
    <x v="22"/>
    <x v="4"/>
    <x v="22"/>
  </r>
  <r>
    <n v="440"/>
    <s v="Miller-Poole"/>
    <s v="Networked optimal adapter"/>
    <n v="102500"/>
    <n v="165954"/>
    <n v="162"/>
    <x v="1"/>
    <n v="3131"/>
    <n v="53"/>
    <x v="1"/>
    <s v="USD"/>
    <n v="1498798800"/>
    <n v="1499662800"/>
    <b v="0"/>
    <b v="0"/>
    <x v="19"/>
    <x v="4"/>
    <x v="19"/>
  </r>
  <r>
    <n v="441"/>
    <s v="Rodriguez-West"/>
    <s v="Automated optimal function"/>
    <n v="7000"/>
    <n v="1744"/>
    <n v="25"/>
    <x v="0"/>
    <n v="32"/>
    <n v="54.5"/>
    <x v="1"/>
    <s v="USD"/>
    <n v="1335416400"/>
    <n v="1337835600"/>
    <b v="0"/>
    <b v="0"/>
    <x v="8"/>
    <x v="2"/>
    <x v="8"/>
  </r>
  <r>
    <n v="442"/>
    <s v="Calderon, Bradford and Dean"/>
    <s v="Devolved system-worthy framework"/>
    <n v="5400"/>
    <n v="10731"/>
    <n v="199"/>
    <x v="1"/>
    <n v="143"/>
    <n v="75.040000000000006"/>
    <x v="6"/>
    <s v="EUR"/>
    <n v="1504328400"/>
    <n v="1505710800"/>
    <b v="0"/>
    <b v="0"/>
    <x v="3"/>
    <x v="3"/>
    <x v="3"/>
  </r>
  <r>
    <n v="443"/>
    <s v="Clark-Bowman"/>
    <s v="Stand-alone user-facing service-desk"/>
    <n v="9300"/>
    <n v="3232"/>
    <n v="35"/>
    <x v="3"/>
    <n v="90"/>
    <n v="35.909999999999997"/>
    <x v="1"/>
    <s v="USD"/>
    <n v="1285822800"/>
    <n v="1287464400"/>
    <b v="0"/>
    <b v="0"/>
    <x v="3"/>
    <x v="3"/>
    <x v="3"/>
  </r>
  <r>
    <n v="444"/>
    <s v="Hensley Ltd"/>
    <s v="Versatile global attitude"/>
    <n v="6200"/>
    <n v="10938"/>
    <n v="176"/>
    <x v="1"/>
    <n v="296"/>
    <n v="36.950000000000003"/>
    <x v="1"/>
    <s v="USD"/>
    <n v="1311483600"/>
    <n v="1311656400"/>
    <b v="0"/>
    <b v="1"/>
    <x v="7"/>
    <x v="1"/>
    <x v="7"/>
  </r>
  <r>
    <n v="445"/>
    <s v="Anderson-Pearson"/>
    <s v="Intuitive demand-driven Local Area Network"/>
    <n v="2100"/>
    <n v="10739"/>
    <n v="511"/>
    <x v="1"/>
    <n v="170"/>
    <n v="63.17"/>
    <x v="1"/>
    <s v="USD"/>
    <n v="1291356000"/>
    <n v="1293170400"/>
    <b v="0"/>
    <b v="1"/>
    <x v="3"/>
    <x v="3"/>
    <x v="3"/>
  </r>
  <r>
    <n v="446"/>
    <s v="Martin, Martin and Solis"/>
    <s v="Assimilated uniform methodology"/>
    <n v="6800"/>
    <n v="5579"/>
    <n v="82"/>
    <x v="0"/>
    <n v="186"/>
    <n v="29.99"/>
    <x v="1"/>
    <s v="USD"/>
    <n v="1355810400"/>
    <n v="1355983200"/>
    <b v="0"/>
    <b v="0"/>
    <x v="8"/>
    <x v="2"/>
    <x v="8"/>
  </r>
  <r>
    <n v="447"/>
    <s v="Harrington-Harper"/>
    <s v="Self-enabling next generation algorithm"/>
    <n v="155200"/>
    <n v="37754"/>
    <n v="24"/>
    <x v="3"/>
    <n v="439"/>
    <n v="86"/>
    <x v="4"/>
    <s v="GBP"/>
    <n v="1513663200"/>
    <n v="1515045600"/>
    <b v="0"/>
    <b v="0"/>
    <x v="19"/>
    <x v="4"/>
    <x v="19"/>
  </r>
  <r>
    <n v="448"/>
    <s v="Price and Sons"/>
    <s v="Object-based demand-driven strategy"/>
    <n v="89900"/>
    <n v="45384"/>
    <n v="50"/>
    <x v="0"/>
    <n v="605"/>
    <n v="75.010000000000005"/>
    <x v="1"/>
    <s v="USD"/>
    <n v="1365915600"/>
    <n v="1366088400"/>
    <b v="0"/>
    <b v="1"/>
    <x v="11"/>
    <x v="6"/>
    <x v="11"/>
  </r>
  <r>
    <n v="449"/>
    <s v="Cuevas-Morales"/>
    <s v="Public-key coherent ability"/>
    <n v="900"/>
    <n v="8703"/>
    <n v="967"/>
    <x v="1"/>
    <n v="86"/>
    <n v="101.2"/>
    <x v="3"/>
    <s v="DKK"/>
    <n v="1551852000"/>
    <n v="1553317200"/>
    <b v="0"/>
    <b v="0"/>
    <x v="11"/>
    <x v="6"/>
    <x v="11"/>
  </r>
  <r>
    <n v="450"/>
    <s v="Delgado-Hatfield"/>
    <s v="Up-sized composite success"/>
    <n v="100"/>
    <n v="4"/>
    <n v="4"/>
    <x v="0"/>
    <n v="1"/>
    <n v="4"/>
    <x v="0"/>
    <s v="CAD"/>
    <n v="1540098000"/>
    <n v="1542088800"/>
    <b v="0"/>
    <b v="0"/>
    <x v="10"/>
    <x v="4"/>
    <x v="10"/>
  </r>
  <r>
    <n v="451"/>
    <s v="Padilla-Porter"/>
    <s v="Innovative exuding matrix"/>
    <n v="148400"/>
    <n v="182302"/>
    <n v="123"/>
    <x v="1"/>
    <n v="6286"/>
    <n v="29"/>
    <x v="1"/>
    <s v="USD"/>
    <n v="1500440400"/>
    <n v="1503118800"/>
    <b v="0"/>
    <b v="0"/>
    <x v="1"/>
    <x v="1"/>
    <x v="1"/>
  </r>
  <r>
    <n v="452"/>
    <s v="Morris Group"/>
    <s v="Realigned impactful artificial intelligence"/>
    <n v="4800"/>
    <n v="3045"/>
    <n v="63"/>
    <x v="0"/>
    <n v="31"/>
    <n v="98.23"/>
    <x v="1"/>
    <s v="USD"/>
    <n v="1278392400"/>
    <n v="1278478800"/>
    <b v="0"/>
    <b v="0"/>
    <x v="6"/>
    <x v="4"/>
    <x v="6"/>
  </r>
  <r>
    <n v="453"/>
    <s v="Saunders Ltd"/>
    <s v="Multi-layered multi-tasking secured line"/>
    <n v="182400"/>
    <n v="102749"/>
    <n v="56"/>
    <x v="0"/>
    <n v="1181"/>
    <n v="87"/>
    <x v="1"/>
    <s v="USD"/>
    <n v="1480572000"/>
    <n v="1484114400"/>
    <b v="0"/>
    <b v="0"/>
    <x v="22"/>
    <x v="4"/>
    <x v="22"/>
  </r>
  <r>
    <n v="454"/>
    <s v="Woods Inc"/>
    <s v="Upgradable upward-trending portal"/>
    <n v="4000"/>
    <n v="1763"/>
    <n v="44"/>
    <x v="0"/>
    <n v="39"/>
    <n v="45.21"/>
    <x v="1"/>
    <s v="USD"/>
    <n v="1382331600"/>
    <n v="1385445600"/>
    <b v="0"/>
    <b v="1"/>
    <x v="6"/>
    <x v="4"/>
    <x v="6"/>
  </r>
  <r>
    <n v="455"/>
    <s v="Villanueva, Wright and Richardson"/>
    <s v="Profit-focused global product"/>
    <n v="116500"/>
    <n v="137904"/>
    <n v="118"/>
    <x v="1"/>
    <n v="3727"/>
    <n v="37"/>
    <x v="1"/>
    <s v="USD"/>
    <n v="1316754000"/>
    <n v="1318741200"/>
    <b v="0"/>
    <b v="0"/>
    <x v="3"/>
    <x v="3"/>
    <x v="3"/>
  </r>
  <r>
    <n v="456"/>
    <s v="Wilson, Brooks and Clark"/>
    <s v="Operative well-modulated data-warehouse"/>
    <n v="146400"/>
    <n v="152438"/>
    <n v="104"/>
    <x v="1"/>
    <n v="1605"/>
    <n v="94.98"/>
    <x v="1"/>
    <s v="USD"/>
    <n v="1518242400"/>
    <n v="1518242400"/>
    <b v="0"/>
    <b v="1"/>
    <x v="7"/>
    <x v="1"/>
    <x v="7"/>
  </r>
  <r>
    <n v="457"/>
    <s v="Sheppard, Smith and Spence"/>
    <s v="Cloned asymmetric functionalities"/>
    <n v="5000"/>
    <n v="1332"/>
    <n v="27"/>
    <x v="0"/>
    <n v="46"/>
    <n v="28.96"/>
    <x v="1"/>
    <s v="USD"/>
    <n v="1476421200"/>
    <n v="1476594000"/>
    <b v="0"/>
    <b v="0"/>
    <x v="3"/>
    <x v="3"/>
    <x v="3"/>
  </r>
  <r>
    <n v="458"/>
    <s v="Wise, Thompson and Allen"/>
    <s v="Pre-emptive neutral portal"/>
    <n v="33800"/>
    <n v="118706"/>
    <n v="351"/>
    <x v="1"/>
    <n v="2120"/>
    <n v="55.99"/>
    <x v="1"/>
    <s v="USD"/>
    <n v="1269752400"/>
    <n v="1273554000"/>
    <b v="0"/>
    <b v="0"/>
    <x v="3"/>
    <x v="3"/>
    <x v="3"/>
  </r>
  <r>
    <n v="459"/>
    <s v="Lane, Ryan and Chapman"/>
    <s v="Switchable demand-driven help-desk"/>
    <n v="6300"/>
    <n v="5674"/>
    <n v="90"/>
    <x v="0"/>
    <n v="105"/>
    <n v="54.04"/>
    <x v="1"/>
    <s v="USD"/>
    <n v="1419746400"/>
    <n v="1421906400"/>
    <b v="0"/>
    <b v="0"/>
    <x v="4"/>
    <x v="4"/>
    <x v="4"/>
  </r>
  <r>
    <n v="460"/>
    <s v="Rich, Alvarez and King"/>
    <s v="Business-focused static ability"/>
    <n v="2400"/>
    <n v="4119"/>
    <n v="172"/>
    <x v="1"/>
    <n v="50"/>
    <n v="82.38"/>
    <x v="1"/>
    <s v="USD"/>
    <n v="1281330000"/>
    <n v="1281589200"/>
    <b v="0"/>
    <b v="0"/>
    <x v="3"/>
    <x v="3"/>
    <x v="3"/>
  </r>
  <r>
    <n v="461"/>
    <s v="Terry-Salinas"/>
    <s v="Networked secondary structure"/>
    <n v="98800"/>
    <n v="139354"/>
    <n v="141"/>
    <x v="1"/>
    <n v="2080"/>
    <n v="67"/>
    <x v="1"/>
    <s v="USD"/>
    <n v="1398661200"/>
    <n v="1400389200"/>
    <b v="0"/>
    <b v="0"/>
    <x v="6"/>
    <x v="4"/>
    <x v="6"/>
  </r>
  <r>
    <n v="462"/>
    <s v="Wang-Rodriguez"/>
    <s v="Total multimedia website"/>
    <n v="188800"/>
    <n v="57734"/>
    <n v="31"/>
    <x v="0"/>
    <n v="535"/>
    <n v="107.91"/>
    <x v="1"/>
    <s v="USD"/>
    <n v="1359525600"/>
    <n v="1362808800"/>
    <b v="0"/>
    <b v="0"/>
    <x v="20"/>
    <x v="6"/>
    <x v="20"/>
  </r>
  <r>
    <n v="463"/>
    <s v="Mckee-Hill"/>
    <s v="Cross-platform upward-trending parallelism"/>
    <n v="134300"/>
    <n v="145265"/>
    <n v="108"/>
    <x v="1"/>
    <n v="2105"/>
    <n v="69.010000000000005"/>
    <x v="1"/>
    <s v="USD"/>
    <n v="1388469600"/>
    <n v="1388815200"/>
    <b v="0"/>
    <b v="0"/>
    <x v="10"/>
    <x v="4"/>
    <x v="10"/>
  </r>
  <r>
    <n v="464"/>
    <s v="Gomez LLC"/>
    <s v="Pre-emptive mission-critical hardware"/>
    <n v="71200"/>
    <n v="95020"/>
    <n v="133"/>
    <x v="1"/>
    <n v="2436"/>
    <n v="39.01"/>
    <x v="1"/>
    <s v="USD"/>
    <n v="1518328800"/>
    <n v="1519538400"/>
    <b v="0"/>
    <b v="0"/>
    <x v="3"/>
    <x v="3"/>
    <x v="3"/>
  </r>
  <r>
    <n v="465"/>
    <s v="Gonzalez-Robbins"/>
    <s v="Up-sized responsive protocol"/>
    <n v="4700"/>
    <n v="8829"/>
    <n v="188"/>
    <x v="1"/>
    <n v="80"/>
    <n v="110.36"/>
    <x v="1"/>
    <s v="USD"/>
    <n v="1517032800"/>
    <n v="1517810400"/>
    <b v="0"/>
    <b v="0"/>
    <x v="18"/>
    <x v="5"/>
    <x v="18"/>
  </r>
  <r>
    <n v="466"/>
    <s v="Obrien and Sons"/>
    <s v="Pre-emptive transitional frame"/>
    <n v="1200"/>
    <n v="3984"/>
    <n v="332"/>
    <x v="1"/>
    <n v="42"/>
    <n v="94.86"/>
    <x v="1"/>
    <s v="USD"/>
    <n v="1368594000"/>
    <n v="1370581200"/>
    <b v="0"/>
    <b v="1"/>
    <x v="8"/>
    <x v="2"/>
    <x v="8"/>
  </r>
  <r>
    <n v="467"/>
    <s v="Shaw Ltd"/>
    <s v="Profit-focused content-based application"/>
    <n v="1400"/>
    <n v="8053"/>
    <n v="575"/>
    <x v="1"/>
    <n v="139"/>
    <n v="57.94"/>
    <x v="0"/>
    <s v="CAD"/>
    <n v="1448258400"/>
    <n v="1448863200"/>
    <b v="0"/>
    <b v="1"/>
    <x v="2"/>
    <x v="2"/>
    <x v="2"/>
  </r>
  <r>
    <n v="468"/>
    <s v="Hughes Inc"/>
    <s v="Streamlined neutral analyzer"/>
    <n v="4000"/>
    <n v="1620"/>
    <n v="41"/>
    <x v="0"/>
    <n v="16"/>
    <n v="101.25"/>
    <x v="1"/>
    <s v="USD"/>
    <n v="1555218000"/>
    <n v="1556600400"/>
    <b v="0"/>
    <b v="0"/>
    <x v="3"/>
    <x v="3"/>
    <x v="3"/>
  </r>
  <r>
    <n v="469"/>
    <s v="Olsen-Ryan"/>
    <s v="Assimilated neutral utilization"/>
    <n v="5600"/>
    <n v="10328"/>
    <n v="184"/>
    <x v="1"/>
    <n v="159"/>
    <n v="64.959999999999994"/>
    <x v="1"/>
    <s v="USD"/>
    <n v="1431925200"/>
    <n v="1432098000"/>
    <b v="0"/>
    <b v="0"/>
    <x v="6"/>
    <x v="4"/>
    <x v="6"/>
  </r>
  <r>
    <n v="470"/>
    <s v="Grimes, Holland and Sloan"/>
    <s v="Extended dedicated archive"/>
    <n v="3600"/>
    <n v="10289"/>
    <n v="286"/>
    <x v="1"/>
    <n v="381"/>
    <n v="27.01"/>
    <x v="1"/>
    <s v="USD"/>
    <n v="1481522400"/>
    <n v="1482127200"/>
    <b v="0"/>
    <b v="0"/>
    <x v="8"/>
    <x v="2"/>
    <x v="8"/>
  </r>
  <r>
    <n v="471"/>
    <s v="Perry and Sons"/>
    <s v="Configurable static help-desk"/>
    <n v="3100"/>
    <n v="9889"/>
    <n v="319"/>
    <x v="1"/>
    <n v="194"/>
    <n v="50.97"/>
    <x v="4"/>
    <s v="GBP"/>
    <n v="1335934800"/>
    <n v="1335934800"/>
    <b v="0"/>
    <b v="1"/>
    <x v="0"/>
    <x v="0"/>
    <x v="0"/>
  </r>
  <r>
    <n v="472"/>
    <s v="Turner, Young and Collins"/>
    <s v="Self-enabling clear-thinking framework"/>
    <n v="153800"/>
    <n v="60342"/>
    <n v="39"/>
    <x v="0"/>
    <n v="575"/>
    <n v="104.94"/>
    <x v="1"/>
    <s v="USD"/>
    <n v="1552280400"/>
    <n v="1556946000"/>
    <b v="0"/>
    <b v="0"/>
    <x v="1"/>
    <x v="1"/>
    <x v="1"/>
  </r>
  <r>
    <n v="473"/>
    <s v="Richardson Inc"/>
    <s v="Assimilated fault-tolerant capacity"/>
    <n v="5000"/>
    <n v="8907"/>
    <n v="178"/>
    <x v="1"/>
    <n v="106"/>
    <n v="84.03"/>
    <x v="1"/>
    <s v="USD"/>
    <n v="1529989200"/>
    <n v="1530075600"/>
    <b v="0"/>
    <b v="0"/>
    <x v="5"/>
    <x v="1"/>
    <x v="5"/>
  </r>
  <r>
    <n v="474"/>
    <s v="Santos-Young"/>
    <s v="Enhanced neutral ability"/>
    <n v="4000"/>
    <n v="14606"/>
    <n v="365"/>
    <x v="1"/>
    <n v="142"/>
    <n v="102.86"/>
    <x v="1"/>
    <s v="USD"/>
    <n v="1418709600"/>
    <n v="1418796000"/>
    <b v="0"/>
    <b v="0"/>
    <x v="19"/>
    <x v="4"/>
    <x v="19"/>
  </r>
  <r>
    <n v="475"/>
    <s v="Nichols Ltd"/>
    <s v="Function-based attitude-oriented groupware"/>
    <n v="7400"/>
    <n v="8432"/>
    <n v="114"/>
    <x v="1"/>
    <n v="211"/>
    <n v="39.96"/>
    <x v="1"/>
    <s v="USD"/>
    <n v="1372136400"/>
    <n v="1372482000"/>
    <b v="0"/>
    <b v="1"/>
    <x v="18"/>
    <x v="5"/>
    <x v="18"/>
  </r>
  <r>
    <n v="476"/>
    <s v="Murphy PLC"/>
    <s v="Optional solution-oriented instruction set"/>
    <n v="191500"/>
    <n v="57122"/>
    <n v="30"/>
    <x v="0"/>
    <n v="1120"/>
    <n v="51"/>
    <x v="1"/>
    <s v="USD"/>
    <n v="1533877200"/>
    <n v="1534395600"/>
    <b v="0"/>
    <b v="0"/>
    <x v="13"/>
    <x v="5"/>
    <x v="13"/>
  </r>
  <r>
    <n v="477"/>
    <s v="Hogan, Porter and Rivera"/>
    <s v="Organic object-oriented core"/>
    <n v="8500"/>
    <n v="4613"/>
    <n v="54"/>
    <x v="0"/>
    <n v="113"/>
    <n v="40.82"/>
    <x v="1"/>
    <s v="USD"/>
    <n v="1309064400"/>
    <n v="1311397200"/>
    <b v="0"/>
    <b v="0"/>
    <x v="22"/>
    <x v="4"/>
    <x v="22"/>
  </r>
  <r>
    <n v="478"/>
    <s v="Lyons LLC"/>
    <s v="Balanced impactful circuit"/>
    <n v="68800"/>
    <n v="162603"/>
    <n v="236"/>
    <x v="1"/>
    <n v="2756"/>
    <n v="59"/>
    <x v="1"/>
    <s v="USD"/>
    <n v="1425877200"/>
    <n v="1426914000"/>
    <b v="0"/>
    <b v="0"/>
    <x v="8"/>
    <x v="2"/>
    <x v="8"/>
  </r>
  <r>
    <n v="479"/>
    <s v="Long-Greene"/>
    <s v="Future-proofed heuristic encryption"/>
    <n v="2400"/>
    <n v="12310"/>
    <n v="513"/>
    <x v="1"/>
    <n v="173"/>
    <n v="71.16"/>
    <x v="4"/>
    <s v="GBP"/>
    <n v="1501304400"/>
    <n v="1501477200"/>
    <b v="0"/>
    <b v="0"/>
    <x v="0"/>
    <x v="0"/>
    <x v="0"/>
  </r>
  <r>
    <n v="480"/>
    <s v="Robles-Hudson"/>
    <s v="Balanced bifurcated leverage"/>
    <n v="8600"/>
    <n v="8656"/>
    <n v="101"/>
    <x v="1"/>
    <n v="87"/>
    <n v="99.49"/>
    <x v="1"/>
    <s v="USD"/>
    <n v="1268287200"/>
    <n v="1269061200"/>
    <b v="0"/>
    <b v="1"/>
    <x v="14"/>
    <x v="7"/>
    <x v="14"/>
  </r>
  <r>
    <n v="481"/>
    <s v="Mcclure LLC"/>
    <s v="Sharable discrete budgetary management"/>
    <n v="196600"/>
    <n v="159931"/>
    <n v="81"/>
    <x v="0"/>
    <n v="1538"/>
    <n v="103.99"/>
    <x v="1"/>
    <s v="USD"/>
    <n v="1412139600"/>
    <n v="1415772000"/>
    <b v="0"/>
    <b v="1"/>
    <x v="3"/>
    <x v="3"/>
    <x v="3"/>
  </r>
  <r>
    <n v="482"/>
    <s v="Martin, Russell and Baker"/>
    <s v="Focused solution-oriented instruction set"/>
    <n v="4200"/>
    <n v="689"/>
    <n v="16"/>
    <x v="0"/>
    <n v="9"/>
    <n v="76.56"/>
    <x v="1"/>
    <s v="USD"/>
    <n v="1330063200"/>
    <n v="1331013600"/>
    <b v="0"/>
    <b v="1"/>
    <x v="13"/>
    <x v="5"/>
    <x v="13"/>
  </r>
  <r>
    <n v="483"/>
    <s v="Rice-Parker"/>
    <s v="Down-sized actuating infrastructure"/>
    <n v="91400"/>
    <n v="48236"/>
    <n v="53"/>
    <x v="0"/>
    <n v="554"/>
    <n v="87.07"/>
    <x v="1"/>
    <s v="USD"/>
    <n v="1576130400"/>
    <n v="1576735200"/>
    <b v="0"/>
    <b v="0"/>
    <x v="3"/>
    <x v="3"/>
    <x v="3"/>
  </r>
  <r>
    <n v="484"/>
    <s v="Landry Inc"/>
    <s v="Synergistic cohesive adapter"/>
    <n v="29600"/>
    <n v="77021"/>
    <n v="260"/>
    <x v="1"/>
    <n v="1572"/>
    <n v="49"/>
    <x v="4"/>
    <s v="GBP"/>
    <n v="1407128400"/>
    <n v="1411362000"/>
    <b v="0"/>
    <b v="1"/>
    <x v="0"/>
    <x v="0"/>
    <x v="0"/>
  </r>
  <r>
    <n v="485"/>
    <s v="Richards-Davis"/>
    <s v="Quality-focused mission-critical structure"/>
    <n v="90600"/>
    <n v="27844"/>
    <n v="31"/>
    <x v="0"/>
    <n v="648"/>
    <n v="42.97"/>
    <x v="4"/>
    <s v="GBP"/>
    <n v="1560142800"/>
    <n v="1563685200"/>
    <b v="0"/>
    <b v="0"/>
    <x v="3"/>
    <x v="3"/>
    <x v="3"/>
  </r>
  <r>
    <n v="486"/>
    <s v="Davis, Cox and Fox"/>
    <s v="Compatible exuding Graphical User Interface"/>
    <n v="5200"/>
    <n v="702"/>
    <n v="14"/>
    <x v="0"/>
    <n v="21"/>
    <n v="33.43"/>
    <x v="4"/>
    <s v="GBP"/>
    <n v="1520575200"/>
    <n v="1521867600"/>
    <b v="0"/>
    <b v="1"/>
    <x v="18"/>
    <x v="5"/>
    <x v="18"/>
  </r>
  <r>
    <n v="487"/>
    <s v="Smith-Wallace"/>
    <s v="Monitored 24/7 time-frame"/>
    <n v="110300"/>
    <n v="197024"/>
    <n v="179"/>
    <x v="1"/>
    <n v="2346"/>
    <n v="83.98"/>
    <x v="1"/>
    <s v="USD"/>
    <n v="1492664400"/>
    <n v="1495515600"/>
    <b v="0"/>
    <b v="0"/>
    <x v="3"/>
    <x v="3"/>
    <x v="3"/>
  </r>
  <r>
    <n v="488"/>
    <s v="Cordova, Shaw and Wang"/>
    <s v="Virtual secondary open architecture"/>
    <n v="5300"/>
    <n v="11663"/>
    <n v="220"/>
    <x v="1"/>
    <n v="115"/>
    <n v="101.42"/>
    <x v="1"/>
    <s v="USD"/>
    <n v="1454479200"/>
    <n v="1455948000"/>
    <b v="0"/>
    <b v="0"/>
    <x v="3"/>
    <x v="3"/>
    <x v="3"/>
  </r>
  <r>
    <n v="489"/>
    <s v="Clark Inc"/>
    <s v="Down-sized mobile time-frame"/>
    <n v="9200"/>
    <n v="9339"/>
    <n v="102"/>
    <x v="1"/>
    <n v="85"/>
    <n v="109.87"/>
    <x v="6"/>
    <s v="EUR"/>
    <n v="1281934800"/>
    <n v="1282366800"/>
    <b v="0"/>
    <b v="0"/>
    <x v="8"/>
    <x v="2"/>
    <x v="8"/>
  </r>
  <r>
    <n v="490"/>
    <s v="Young and Sons"/>
    <s v="Innovative disintermediate encryption"/>
    <n v="2400"/>
    <n v="4596"/>
    <n v="192"/>
    <x v="1"/>
    <n v="144"/>
    <n v="31.92"/>
    <x v="1"/>
    <s v="USD"/>
    <n v="1573970400"/>
    <n v="1574575200"/>
    <b v="0"/>
    <b v="0"/>
    <x v="23"/>
    <x v="8"/>
    <x v="23"/>
  </r>
  <r>
    <n v="491"/>
    <s v="Henson PLC"/>
    <s v="Universal contextually-based knowledgebase"/>
    <n v="56800"/>
    <n v="173437"/>
    <n v="305"/>
    <x v="1"/>
    <n v="2443"/>
    <n v="70.989999999999995"/>
    <x v="1"/>
    <s v="USD"/>
    <n v="1372654800"/>
    <n v="1374901200"/>
    <b v="0"/>
    <b v="1"/>
    <x v="0"/>
    <x v="0"/>
    <x v="0"/>
  </r>
  <r>
    <n v="492"/>
    <s v="Garcia Group"/>
    <s v="Persevering interactive matrix"/>
    <n v="191000"/>
    <n v="45831"/>
    <n v="24"/>
    <x v="3"/>
    <n v="595"/>
    <n v="77.03"/>
    <x v="1"/>
    <s v="USD"/>
    <n v="1275886800"/>
    <n v="1278910800"/>
    <b v="1"/>
    <b v="1"/>
    <x v="12"/>
    <x v="4"/>
    <x v="12"/>
  </r>
  <r>
    <n v="493"/>
    <s v="Adams, Walker and Wong"/>
    <s v="Seamless background framework"/>
    <n v="900"/>
    <n v="6514"/>
    <n v="724"/>
    <x v="1"/>
    <n v="64"/>
    <n v="101.78"/>
    <x v="1"/>
    <s v="USD"/>
    <n v="1561784400"/>
    <n v="1562907600"/>
    <b v="0"/>
    <b v="0"/>
    <x v="14"/>
    <x v="7"/>
    <x v="14"/>
  </r>
  <r>
    <n v="494"/>
    <s v="Hopkins-Browning"/>
    <s v="Balanced upward-trending productivity"/>
    <n v="2500"/>
    <n v="13684"/>
    <n v="547"/>
    <x v="1"/>
    <n v="268"/>
    <n v="51.06"/>
    <x v="1"/>
    <s v="USD"/>
    <n v="1332392400"/>
    <n v="1332478800"/>
    <b v="0"/>
    <b v="0"/>
    <x v="8"/>
    <x v="2"/>
    <x v="8"/>
  </r>
  <r>
    <n v="495"/>
    <s v="Bell, Edwards and Andersen"/>
    <s v="Centralized clear-thinking solution"/>
    <n v="3200"/>
    <n v="13264"/>
    <n v="415"/>
    <x v="1"/>
    <n v="195"/>
    <n v="68.02"/>
    <x v="3"/>
    <s v="DKK"/>
    <n v="1402376400"/>
    <n v="1402722000"/>
    <b v="0"/>
    <b v="0"/>
    <x v="3"/>
    <x v="3"/>
    <x v="3"/>
  </r>
  <r>
    <n v="496"/>
    <s v="Morales Group"/>
    <s v="Optimized bi-directional extranet"/>
    <n v="183800"/>
    <n v="1667"/>
    <n v="1"/>
    <x v="0"/>
    <n v="54"/>
    <n v="30.87"/>
    <x v="1"/>
    <s v="USD"/>
    <n v="1495342800"/>
    <n v="1496811600"/>
    <b v="0"/>
    <b v="0"/>
    <x v="10"/>
    <x v="4"/>
    <x v="10"/>
  </r>
  <r>
    <n v="497"/>
    <s v="Lucero Group"/>
    <s v="Intuitive actuating benchmark"/>
    <n v="9800"/>
    <n v="3349"/>
    <n v="34"/>
    <x v="0"/>
    <n v="120"/>
    <n v="27.91"/>
    <x v="1"/>
    <s v="USD"/>
    <n v="1482213600"/>
    <n v="1482213600"/>
    <b v="0"/>
    <b v="1"/>
    <x v="8"/>
    <x v="2"/>
    <x v="8"/>
  </r>
  <r>
    <n v="498"/>
    <s v="Smith, Brown and Davis"/>
    <s v="Devolved background project"/>
    <n v="193400"/>
    <n v="46317"/>
    <n v="24"/>
    <x v="0"/>
    <n v="579"/>
    <n v="79.989999999999995"/>
    <x v="3"/>
    <s v="DKK"/>
    <n v="1420092000"/>
    <n v="1420264800"/>
    <b v="0"/>
    <b v="0"/>
    <x v="2"/>
    <x v="2"/>
    <x v="2"/>
  </r>
  <r>
    <n v="499"/>
    <s v="Hunt Group"/>
    <s v="Reverse-engineered executive emulation"/>
    <n v="163800"/>
    <n v="78743"/>
    <n v="48"/>
    <x v="0"/>
    <n v="2072"/>
    <n v="38"/>
    <x v="1"/>
    <s v="USD"/>
    <n v="1458018000"/>
    <n v="1458450000"/>
    <b v="0"/>
    <b v="1"/>
    <x v="4"/>
    <x v="4"/>
    <x v="4"/>
  </r>
  <r>
    <n v="500"/>
    <s v="Valdez Ltd"/>
    <s v="Team-oriented clear-thinking matrix"/>
    <n v="100"/>
    <n v="0"/>
    <n v="0"/>
    <x v="0"/>
    <n v="0"/>
    <n v="0"/>
    <x v="1"/>
    <s v="USD"/>
    <n v="1367384400"/>
    <n v="1369803600"/>
    <b v="0"/>
    <b v="1"/>
    <x v="3"/>
    <x v="3"/>
    <x v="3"/>
  </r>
  <r>
    <n v="501"/>
    <s v="Mccann-Le"/>
    <s v="Focused coherent methodology"/>
    <n v="153600"/>
    <n v="107743"/>
    <n v="70"/>
    <x v="0"/>
    <n v="1796"/>
    <n v="59.99"/>
    <x v="1"/>
    <s v="USD"/>
    <n v="1363064400"/>
    <n v="1363237200"/>
    <b v="0"/>
    <b v="0"/>
    <x v="4"/>
    <x v="4"/>
    <x v="4"/>
  </r>
  <r>
    <n v="502"/>
    <s v="Johnson Inc"/>
    <s v="Reduced context-sensitive complexity"/>
    <n v="1300"/>
    <n v="6889"/>
    <n v="530"/>
    <x v="1"/>
    <n v="186"/>
    <n v="37.04"/>
    <x v="2"/>
    <s v="AUD"/>
    <n v="1343365200"/>
    <n v="1345870800"/>
    <b v="0"/>
    <b v="1"/>
    <x v="11"/>
    <x v="6"/>
    <x v="11"/>
  </r>
  <r>
    <n v="503"/>
    <s v="Collins LLC"/>
    <s v="Decentralized 4thgeneration time-frame"/>
    <n v="25500"/>
    <n v="45983"/>
    <n v="180"/>
    <x v="1"/>
    <n v="460"/>
    <n v="99.96"/>
    <x v="1"/>
    <s v="USD"/>
    <n v="1435726800"/>
    <n v="1437454800"/>
    <b v="0"/>
    <b v="0"/>
    <x v="6"/>
    <x v="4"/>
    <x v="6"/>
  </r>
  <r>
    <n v="504"/>
    <s v="Smith-Miller"/>
    <s v="De-engineered cohesive moderator"/>
    <n v="7500"/>
    <n v="6924"/>
    <n v="92"/>
    <x v="0"/>
    <n v="62"/>
    <n v="111.68"/>
    <x v="6"/>
    <s v="EUR"/>
    <n v="1431925200"/>
    <n v="1432011600"/>
    <b v="0"/>
    <b v="0"/>
    <x v="1"/>
    <x v="1"/>
    <x v="1"/>
  </r>
  <r>
    <n v="505"/>
    <s v="Jensen-Vargas"/>
    <s v="Ameliorated explicit parallelism"/>
    <n v="89900"/>
    <n v="12497"/>
    <n v="14"/>
    <x v="0"/>
    <n v="347"/>
    <n v="36.01"/>
    <x v="1"/>
    <s v="USD"/>
    <n v="1362722400"/>
    <n v="1366347600"/>
    <b v="0"/>
    <b v="1"/>
    <x v="15"/>
    <x v="5"/>
    <x v="15"/>
  </r>
  <r>
    <n v="506"/>
    <s v="Robles, Bell and Gonzalez"/>
    <s v="Customizable background monitoring"/>
    <n v="18000"/>
    <n v="166874"/>
    <n v="927"/>
    <x v="1"/>
    <n v="2528"/>
    <n v="66.010000000000005"/>
    <x v="1"/>
    <s v="USD"/>
    <n v="1511416800"/>
    <n v="1512885600"/>
    <b v="0"/>
    <b v="1"/>
    <x v="3"/>
    <x v="3"/>
    <x v="3"/>
  </r>
  <r>
    <n v="507"/>
    <s v="Turner, Miller and Francis"/>
    <s v="Compatible well-modulated budgetary management"/>
    <n v="2100"/>
    <n v="837"/>
    <n v="40"/>
    <x v="0"/>
    <n v="19"/>
    <n v="44.05"/>
    <x v="1"/>
    <s v="USD"/>
    <n v="1365483600"/>
    <n v="1369717200"/>
    <b v="0"/>
    <b v="1"/>
    <x v="2"/>
    <x v="2"/>
    <x v="2"/>
  </r>
  <r>
    <n v="508"/>
    <s v="Roberts Group"/>
    <s v="Up-sized radical pricing structure"/>
    <n v="172700"/>
    <n v="193820"/>
    <n v="112"/>
    <x v="1"/>
    <n v="3657"/>
    <n v="53"/>
    <x v="1"/>
    <s v="USD"/>
    <n v="1532840400"/>
    <n v="1534654800"/>
    <b v="0"/>
    <b v="0"/>
    <x v="3"/>
    <x v="3"/>
    <x v="3"/>
  </r>
  <r>
    <n v="509"/>
    <s v="White LLC"/>
    <s v="Robust zero-defect project"/>
    <n v="168500"/>
    <n v="119510"/>
    <n v="71"/>
    <x v="0"/>
    <n v="1258"/>
    <n v="95"/>
    <x v="1"/>
    <s v="USD"/>
    <n v="1336194000"/>
    <n v="1337058000"/>
    <b v="0"/>
    <b v="0"/>
    <x v="3"/>
    <x v="3"/>
    <x v="3"/>
  </r>
  <r>
    <n v="510"/>
    <s v="Best, Miller and Thomas"/>
    <s v="Re-engineered mobile task-force"/>
    <n v="7800"/>
    <n v="9289"/>
    <n v="119"/>
    <x v="1"/>
    <n v="131"/>
    <n v="70.91"/>
    <x v="2"/>
    <s v="AUD"/>
    <n v="1527742800"/>
    <n v="1529816400"/>
    <b v="0"/>
    <b v="0"/>
    <x v="6"/>
    <x v="4"/>
    <x v="6"/>
  </r>
  <r>
    <n v="511"/>
    <s v="Smith-Mullins"/>
    <s v="User-centric intangible neural-net"/>
    <n v="147800"/>
    <n v="35498"/>
    <n v="24"/>
    <x v="0"/>
    <n v="362"/>
    <n v="98.06"/>
    <x v="1"/>
    <s v="USD"/>
    <n v="1564030800"/>
    <n v="1564894800"/>
    <b v="0"/>
    <b v="0"/>
    <x v="3"/>
    <x v="3"/>
    <x v="3"/>
  </r>
  <r>
    <n v="512"/>
    <s v="Williams-Walsh"/>
    <s v="Organized explicit core"/>
    <n v="9100"/>
    <n v="12678"/>
    <n v="139"/>
    <x v="1"/>
    <n v="239"/>
    <n v="53.05"/>
    <x v="1"/>
    <s v="USD"/>
    <n v="1404536400"/>
    <n v="1404622800"/>
    <b v="0"/>
    <b v="1"/>
    <x v="11"/>
    <x v="6"/>
    <x v="11"/>
  </r>
  <r>
    <n v="513"/>
    <s v="Harrison, Blackwell and Mendez"/>
    <s v="Synchronized 6thgeneration adapter"/>
    <n v="8300"/>
    <n v="3260"/>
    <n v="39"/>
    <x v="3"/>
    <n v="35"/>
    <n v="93.14"/>
    <x v="1"/>
    <s v="USD"/>
    <n v="1284008400"/>
    <n v="1284181200"/>
    <b v="0"/>
    <b v="0"/>
    <x v="19"/>
    <x v="4"/>
    <x v="19"/>
  </r>
  <r>
    <n v="514"/>
    <s v="Sanchez, Bradley and Flores"/>
    <s v="Centralized motivating capacity"/>
    <n v="138700"/>
    <n v="31123"/>
    <n v="22"/>
    <x v="3"/>
    <n v="528"/>
    <n v="58.95"/>
    <x v="5"/>
    <s v="CHF"/>
    <n v="1386309600"/>
    <n v="1386741600"/>
    <b v="0"/>
    <b v="1"/>
    <x v="1"/>
    <x v="1"/>
    <x v="1"/>
  </r>
  <r>
    <n v="515"/>
    <s v="Cox LLC"/>
    <s v="Phased 24hour flexibility"/>
    <n v="8600"/>
    <n v="4797"/>
    <n v="56"/>
    <x v="0"/>
    <n v="133"/>
    <n v="36.07"/>
    <x v="0"/>
    <s v="CAD"/>
    <n v="1324620000"/>
    <n v="1324792800"/>
    <b v="0"/>
    <b v="1"/>
    <x v="3"/>
    <x v="3"/>
    <x v="3"/>
  </r>
  <r>
    <n v="516"/>
    <s v="Morales-Odonnell"/>
    <s v="Exclusive 5thgeneration structure"/>
    <n v="125400"/>
    <n v="53324"/>
    <n v="43"/>
    <x v="0"/>
    <n v="846"/>
    <n v="63.03"/>
    <x v="1"/>
    <s v="USD"/>
    <n v="1281070800"/>
    <n v="1284354000"/>
    <b v="0"/>
    <b v="0"/>
    <x v="9"/>
    <x v="5"/>
    <x v="9"/>
  </r>
  <r>
    <n v="517"/>
    <s v="Ramirez LLC"/>
    <s v="Multi-tiered maximized orchestration"/>
    <n v="5900"/>
    <n v="6608"/>
    <n v="112"/>
    <x v="1"/>
    <n v="78"/>
    <n v="84.72"/>
    <x v="1"/>
    <s v="USD"/>
    <n v="1493960400"/>
    <n v="1494392400"/>
    <b v="0"/>
    <b v="0"/>
    <x v="0"/>
    <x v="0"/>
    <x v="0"/>
  </r>
  <r>
    <n v="518"/>
    <s v="Ramirez Group"/>
    <s v="Open-architected uniform instruction set"/>
    <n v="8800"/>
    <n v="622"/>
    <n v="7"/>
    <x v="0"/>
    <n v="10"/>
    <n v="62.2"/>
    <x v="1"/>
    <s v="USD"/>
    <n v="1519365600"/>
    <n v="1519538400"/>
    <b v="0"/>
    <b v="1"/>
    <x v="10"/>
    <x v="4"/>
    <x v="10"/>
  </r>
  <r>
    <n v="519"/>
    <s v="Marsh-Coleman"/>
    <s v="Exclusive asymmetric analyzer"/>
    <n v="177700"/>
    <n v="180802"/>
    <n v="102"/>
    <x v="1"/>
    <n v="1773"/>
    <n v="101.98"/>
    <x v="1"/>
    <s v="USD"/>
    <n v="1420696800"/>
    <n v="1421906400"/>
    <b v="0"/>
    <b v="1"/>
    <x v="1"/>
    <x v="1"/>
    <x v="1"/>
  </r>
  <r>
    <n v="520"/>
    <s v="Frederick, Jenkins and Collins"/>
    <s v="Organic radical collaboration"/>
    <n v="800"/>
    <n v="3406"/>
    <n v="426"/>
    <x v="1"/>
    <n v="32"/>
    <n v="106.44"/>
    <x v="1"/>
    <s v="USD"/>
    <n v="1555650000"/>
    <n v="1555909200"/>
    <b v="0"/>
    <b v="0"/>
    <x v="3"/>
    <x v="3"/>
    <x v="3"/>
  </r>
  <r>
    <n v="521"/>
    <s v="Wilson Ltd"/>
    <s v="Function-based multi-state software"/>
    <n v="7600"/>
    <n v="11061"/>
    <n v="146"/>
    <x v="1"/>
    <n v="369"/>
    <n v="29.98"/>
    <x v="1"/>
    <s v="USD"/>
    <n v="1471928400"/>
    <n v="1472446800"/>
    <b v="0"/>
    <b v="1"/>
    <x v="6"/>
    <x v="4"/>
    <x v="6"/>
  </r>
  <r>
    <n v="522"/>
    <s v="Cline, Peterson and Lowery"/>
    <s v="Innovative static budgetary management"/>
    <n v="50500"/>
    <n v="16389"/>
    <n v="32"/>
    <x v="0"/>
    <n v="191"/>
    <n v="85.81"/>
    <x v="1"/>
    <s v="USD"/>
    <n v="1341291600"/>
    <n v="1342328400"/>
    <b v="0"/>
    <b v="0"/>
    <x v="12"/>
    <x v="4"/>
    <x v="12"/>
  </r>
  <r>
    <n v="523"/>
    <s v="Underwood, James and Jones"/>
    <s v="Triple-buffered holistic ability"/>
    <n v="900"/>
    <n v="6303"/>
    <n v="700"/>
    <x v="1"/>
    <n v="89"/>
    <n v="70.819999999999993"/>
    <x v="1"/>
    <s v="USD"/>
    <n v="1267682400"/>
    <n v="1268114400"/>
    <b v="0"/>
    <b v="0"/>
    <x v="12"/>
    <x v="4"/>
    <x v="12"/>
  </r>
  <r>
    <n v="524"/>
    <s v="Johnson-Contreras"/>
    <s v="Diverse scalable superstructure"/>
    <n v="96700"/>
    <n v="81136"/>
    <n v="84"/>
    <x v="0"/>
    <n v="1979"/>
    <n v="41"/>
    <x v="1"/>
    <s v="USD"/>
    <n v="1272258000"/>
    <n v="1273381200"/>
    <b v="0"/>
    <b v="0"/>
    <x v="3"/>
    <x v="3"/>
    <x v="3"/>
  </r>
  <r>
    <n v="525"/>
    <s v="Greene, Lloyd and Sims"/>
    <s v="Balanced leadingedge data-warehouse"/>
    <n v="2100"/>
    <n v="1768"/>
    <n v="84"/>
    <x v="0"/>
    <n v="63"/>
    <n v="28.06"/>
    <x v="1"/>
    <s v="USD"/>
    <n v="1290492000"/>
    <n v="1290837600"/>
    <b v="0"/>
    <b v="0"/>
    <x v="8"/>
    <x v="2"/>
    <x v="8"/>
  </r>
  <r>
    <n v="526"/>
    <s v="Smith-Sparks"/>
    <s v="Digitized bandwidth-monitored open architecture"/>
    <n v="8300"/>
    <n v="12944"/>
    <n v="156"/>
    <x v="1"/>
    <n v="147"/>
    <n v="88.05"/>
    <x v="1"/>
    <s v="USD"/>
    <n v="1451109600"/>
    <n v="1454306400"/>
    <b v="0"/>
    <b v="1"/>
    <x v="3"/>
    <x v="3"/>
    <x v="3"/>
  </r>
  <r>
    <n v="527"/>
    <s v="Rosario-Smith"/>
    <s v="Enterprise-wide intermediate portal"/>
    <n v="189200"/>
    <n v="188480"/>
    <n v="100"/>
    <x v="0"/>
    <n v="6080"/>
    <n v="31"/>
    <x v="0"/>
    <s v="CAD"/>
    <n v="1454652000"/>
    <n v="1457762400"/>
    <b v="0"/>
    <b v="0"/>
    <x v="10"/>
    <x v="4"/>
    <x v="10"/>
  </r>
  <r>
    <n v="528"/>
    <s v="Avila, Ford and Welch"/>
    <s v="Focused leadingedge matrix"/>
    <n v="9000"/>
    <n v="7227"/>
    <n v="80"/>
    <x v="0"/>
    <n v="80"/>
    <n v="90.34"/>
    <x v="4"/>
    <s v="GBP"/>
    <n v="1385186400"/>
    <n v="1389074400"/>
    <b v="0"/>
    <b v="0"/>
    <x v="7"/>
    <x v="1"/>
    <x v="7"/>
  </r>
  <r>
    <n v="529"/>
    <s v="Gallegos Inc"/>
    <s v="Seamless logistical encryption"/>
    <n v="5100"/>
    <n v="574"/>
    <n v="11"/>
    <x v="0"/>
    <n v="9"/>
    <n v="63.78"/>
    <x v="1"/>
    <s v="USD"/>
    <n v="1399698000"/>
    <n v="1402117200"/>
    <b v="0"/>
    <b v="0"/>
    <x v="11"/>
    <x v="6"/>
    <x v="11"/>
  </r>
  <r>
    <n v="530"/>
    <s v="Morrow, Santiago and Soto"/>
    <s v="Stand-alone human-resource workforce"/>
    <n v="105000"/>
    <n v="96328"/>
    <n v="92"/>
    <x v="0"/>
    <n v="1784"/>
    <n v="54"/>
    <x v="1"/>
    <s v="USD"/>
    <n v="1283230800"/>
    <n v="1284440400"/>
    <b v="0"/>
    <b v="1"/>
    <x v="13"/>
    <x v="5"/>
    <x v="13"/>
  </r>
  <r>
    <n v="531"/>
    <s v="Berry-Richardson"/>
    <s v="Automated zero tolerance implementation"/>
    <n v="186700"/>
    <n v="178338"/>
    <n v="96"/>
    <x v="2"/>
    <n v="3640"/>
    <n v="48.99"/>
    <x v="5"/>
    <s v="CHF"/>
    <n v="1384149600"/>
    <n v="1388988000"/>
    <b v="0"/>
    <b v="0"/>
    <x v="11"/>
    <x v="6"/>
    <x v="11"/>
  </r>
  <r>
    <n v="532"/>
    <s v="Cordova-Torres"/>
    <s v="Pre-emptive grid-enabled contingency"/>
    <n v="1600"/>
    <n v="8046"/>
    <n v="503"/>
    <x v="1"/>
    <n v="126"/>
    <n v="63.86"/>
    <x v="0"/>
    <s v="CAD"/>
    <n v="1516860000"/>
    <n v="1516946400"/>
    <b v="0"/>
    <b v="0"/>
    <x v="3"/>
    <x v="3"/>
    <x v="3"/>
  </r>
  <r>
    <n v="533"/>
    <s v="Holt, Bernard and Johnson"/>
    <s v="Multi-lateral didactic encoding"/>
    <n v="115600"/>
    <n v="184086"/>
    <n v="159"/>
    <x v="1"/>
    <n v="2218"/>
    <n v="83"/>
    <x v="4"/>
    <s v="GBP"/>
    <n v="1374642000"/>
    <n v="1377752400"/>
    <b v="0"/>
    <b v="0"/>
    <x v="7"/>
    <x v="1"/>
    <x v="7"/>
  </r>
  <r>
    <n v="534"/>
    <s v="Clark, Mccormick and Mendoza"/>
    <s v="Self-enabling didactic orchestration"/>
    <n v="89100"/>
    <n v="13385"/>
    <n v="15"/>
    <x v="0"/>
    <n v="243"/>
    <n v="55.08"/>
    <x v="1"/>
    <s v="USD"/>
    <n v="1534482000"/>
    <n v="1534568400"/>
    <b v="0"/>
    <b v="1"/>
    <x v="6"/>
    <x v="4"/>
    <x v="6"/>
  </r>
  <r>
    <n v="535"/>
    <s v="Garrison LLC"/>
    <s v="Profit-focused 24/7 data-warehouse"/>
    <n v="2600"/>
    <n v="12533"/>
    <n v="482"/>
    <x v="1"/>
    <n v="202"/>
    <n v="62.04"/>
    <x v="6"/>
    <s v="EUR"/>
    <n v="1528434000"/>
    <n v="1528606800"/>
    <b v="0"/>
    <b v="1"/>
    <x v="3"/>
    <x v="3"/>
    <x v="3"/>
  </r>
  <r>
    <n v="536"/>
    <s v="Shannon-Olson"/>
    <s v="Enhanced methodical middleware"/>
    <n v="9800"/>
    <n v="14697"/>
    <n v="150"/>
    <x v="1"/>
    <n v="140"/>
    <n v="104.98"/>
    <x v="6"/>
    <s v="EUR"/>
    <n v="1282626000"/>
    <n v="1284872400"/>
    <b v="0"/>
    <b v="0"/>
    <x v="13"/>
    <x v="5"/>
    <x v="13"/>
  </r>
  <r>
    <n v="537"/>
    <s v="Murillo-Mcfarland"/>
    <s v="Synchronized client-driven projection"/>
    <n v="84400"/>
    <n v="98935"/>
    <n v="117"/>
    <x v="1"/>
    <n v="1052"/>
    <n v="94.04"/>
    <x v="3"/>
    <s v="DKK"/>
    <n v="1535605200"/>
    <n v="1537592400"/>
    <b v="1"/>
    <b v="1"/>
    <x v="4"/>
    <x v="4"/>
    <x v="4"/>
  </r>
  <r>
    <n v="538"/>
    <s v="Young, Gilbert and Escobar"/>
    <s v="Networked didactic time-frame"/>
    <n v="151300"/>
    <n v="57034"/>
    <n v="38"/>
    <x v="0"/>
    <n v="1296"/>
    <n v="44.01"/>
    <x v="1"/>
    <s v="USD"/>
    <n v="1379826000"/>
    <n v="1381208400"/>
    <b v="0"/>
    <b v="0"/>
    <x v="20"/>
    <x v="6"/>
    <x v="20"/>
  </r>
  <r>
    <n v="539"/>
    <s v="Thomas, Welch and Santana"/>
    <s v="Assimilated exuding toolset"/>
    <n v="9800"/>
    <n v="7120"/>
    <n v="73"/>
    <x v="0"/>
    <n v="77"/>
    <n v="92.47"/>
    <x v="1"/>
    <s v="USD"/>
    <n v="1561957200"/>
    <n v="1562475600"/>
    <b v="0"/>
    <b v="1"/>
    <x v="0"/>
    <x v="0"/>
    <x v="0"/>
  </r>
  <r>
    <n v="540"/>
    <s v="Brown-Pena"/>
    <s v="Front-line client-server secured line"/>
    <n v="5300"/>
    <n v="14097"/>
    <n v="266"/>
    <x v="1"/>
    <n v="247"/>
    <n v="57.07"/>
    <x v="1"/>
    <s v="USD"/>
    <n v="1525496400"/>
    <n v="1527397200"/>
    <b v="0"/>
    <b v="0"/>
    <x v="14"/>
    <x v="7"/>
    <x v="14"/>
  </r>
  <r>
    <n v="541"/>
    <s v="Holder, Caldwell and Vance"/>
    <s v="Polarized systemic Internet solution"/>
    <n v="178000"/>
    <n v="43086"/>
    <n v="24"/>
    <x v="0"/>
    <n v="395"/>
    <n v="109.08"/>
    <x v="6"/>
    <s v="EUR"/>
    <n v="1433912400"/>
    <n v="1436158800"/>
    <b v="0"/>
    <b v="0"/>
    <x v="20"/>
    <x v="6"/>
    <x v="20"/>
  </r>
  <r>
    <n v="542"/>
    <s v="Harrison-Bridges"/>
    <s v="Profit-focused exuding moderator"/>
    <n v="77000"/>
    <n v="1930"/>
    <n v="3"/>
    <x v="0"/>
    <n v="49"/>
    <n v="39.39"/>
    <x v="4"/>
    <s v="GBP"/>
    <n v="1453442400"/>
    <n v="1456034400"/>
    <b v="0"/>
    <b v="0"/>
    <x v="7"/>
    <x v="1"/>
    <x v="7"/>
  </r>
  <r>
    <n v="543"/>
    <s v="Johnson, Murphy and Peterson"/>
    <s v="Cross-group high-level moderator"/>
    <n v="84900"/>
    <n v="13864"/>
    <n v="16"/>
    <x v="0"/>
    <n v="180"/>
    <n v="77.02"/>
    <x v="1"/>
    <s v="USD"/>
    <n v="1378875600"/>
    <n v="1380171600"/>
    <b v="0"/>
    <b v="0"/>
    <x v="11"/>
    <x v="6"/>
    <x v="11"/>
  </r>
  <r>
    <n v="544"/>
    <s v="Taylor Inc"/>
    <s v="Public-key 3rdgeneration system engine"/>
    <n v="2800"/>
    <n v="7742"/>
    <n v="277"/>
    <x v="1"/>
    <n v="84"/>
    <n v="92.17"/>
    <x v="1"/>
    <s v="USD"/>
    <n v="1452232800"/>
    <n v="1453356000"/>
    <b v="0"/>
    <b v="0"/>
    <x v="1"/>
    <x v="1"/>
    <x v="1"/>
  </r>
  <r>
    <n v="545"/>
    <s v="Deleon and Sons"/>
    <s v="Organized value-added access"/>
    <n v="184800"/>
    <n v="164109"/>
    <n v="89"/>
    <x v="0"/>
    <n v="2690"/>
    <n v="61.01"/>
    <x v="1"/>
    <s v="USD"/>
    <n v="1577253600"/>
    <n v="1578981600"/>
    <b v="0"/>
    <b v="0"/>
    <x v="3"/>
    <x v="3"/>
    <x v="3"/>
  </r>
  <r>
    <n v="546"/>
    <s v="Benjamin, Paul and Ferguson"/>
    <s v="Cloned global Graphical User Interface"/>
    <n v="4200"/>
    <n v="6870"/>
    <n v="164"/>
    <x v="1"/>
    <n v="88"/>
    <n v="78.06999999999999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1"/>
    <x v="1"/>
    <n v="2985"/>
    <n v="59.99"/>
    <x v="1"/>
    <s v="USD"/>
    <n v="1459486800"/>
    <n v="1460610000"/>
    <b v="0"/>
    <b v="0"/>
    <x v="3"/>
    <x v="3"/>
    <x v="3"/>
  </r>
  <r>
    <n v="549"/>
    <s v="Jarvis and Sons"/>
    <s v="Business-focused intermediate system engine"/>
    <n v="29500"/>
    <n v="83843"/>
    <n v="284"/>
    <x v="1"/>
    <n v="762"/>
    <n v="110.03"/>
    <x v="1"/>
    <s v="USD"/>
    <n v="1369717200"/>
    <n v="1370494800"/>
    <b v="0"/>
    <b v="0"/>
    <x v="8"/>
    <x v="2"/>
    <x v="8"/>
  </r>
  <r>
    <n v="550"/>
    <s v="Morrison-Henderson"/>
    <s v="De-engineered disintermediate encoding"/>
    <n v="100"/>
    <n v="4"/>
    <n v="4"/>
    <x v="3"/>
    <n v="1"/>
    <n v="4"/>
    <x v="5"/>
    <s v="CHF"/>
    <n v="1330495200"/>
    <n v="1332306000"/>
    <b v="0"/>
    <b v="0"/>
    <x v="7"/>
    <x v="1"/>
    <x v="7"/>
  </r>
  <r>
    <n v="551"/>
    <s v="Martin-James"/>
    <s v="Streamlined upward-trending analyzer"/>
    <n v="180100"/>
    <n v="105598"/>
    <n v="59"/>
    <x v="0"/>
    <n v="2779"/>
    <n v="38"/>
    <x v="2"/>
    <s v="AUD"/>
    <n v="1419055200"/>
    <n v="1422511200"/>
    <b v="0"/>
    <b v="1"/>
    <x v="2"/>
    <x v="2"/>
    <x v="2"/>
  </r>
  <r>
    <n v="552"/>
    <s v="Mercer, Solomon and Singleton"/>
    <s v="Distributed human-resource policy"/>
    <n v="9000"/>
    <n v="8866"/>
    <n v="99"/>
    <x v="0"/>
    <n v="92"/>
    <n v="96.37"/>
    <x v="1"/>
    <s v="USD"/>
    <n v="1480140000"/>
    <n v="1480312800"/>
    <b v="0"/>
    <b v="0"/>
    <x v="3"/>
    <x v="3"/>
    <x v="3"/>
  </r>
  <r>
    <n v="553"/>
    <s v="Dougherty, Austin and Mills"/>
    <s v="De-engineered 5thgeneration contingency"/>
    <n v="170600"/>
    <n v="75022"/>
    <n v="44"/>
    <x v="0"/>
    <n v="1028"/>
    <n v="72.98"/>
    <x v="1"/>
    <s v="USD"/>
    <n v="1293948000"/>
    <n v="1294034400"/>
    <b v="0"/>
    <b v="0"/>
    <x v="1"/>
    <x v="1"/>
    <x v="1"/>
  </r>
  <r>
    <n v="554"/>
    <s v="Ritter PLC"/>
    <s v="Multi-channeled upward-trending application"/>
    <n v="9500"/>
    <n v="14408"/>
    <n v="152"/>
    <x v="1"/>
    <n v="554"/>
    <n v="26.01"/>
    <x v="0"/>
    <s v="CAD"/>
    <n v="1482127200"/>
    <n v="1482645600"/>
    <b v="0"/>
    <b v="0"/>
    <x v="7"/>
    <x v="1"/>
    <x v="7"/>
  </r>
  <r>
    <n v="555"/>
    <s v="Anderson Group"/>
    <s v="Organic maximized database"/>
    <n v="6300"/>
    <n v="14089"/>
    <n v="224"/>
    <x v="1"/>
    <n v="135"/>
    <n v="104.36"/>
    <x v="3"/>
    <s v="DKK"/>
    <n v="1396414800"/>
    <n v="1399093200"/>
    <b v="0"/>
    <b v="0"/>
    <x v="1"/>
    <x v="1"/>
    <x v="1"/>
  </r>
  <r>
    <n v="556"/>
    <s v="Smith and Sons"/>
    <s v="Grass-roots 24/7 attitude"/>
    <n v="5200"/>
    <n v="12467"/>
    <n v="240"/>
    <x v="1"/>
    <n v="122"/>
    <n v="102.19"/>
    <x v="1"/>
    <s v="USD"/>
    <n v="1315285200"/>
    <n v="1315890000"/>
    <b v="0"/>
    <b v="1"/>
    <x v="18"/>
    <x v="5"/>
    <x v="18"/>
  </r>
  <r>
    <n v="557"/>
    <s v="Lam-Hamilton"/>
    <s v="Team-oriented global strategy"/>
    <n v="6000"/>
    <n v="11960"/>
    <n v="199"/>
    <x v="1"/>
    <n v="221"/>
    <n v="54.12"/>
    <x v="1"/>
    <s v="USD"/>
    <n v="1443762000"/>
    <n v="1444021200"/>
    <b v="0"/>
    <b v="1"/>
    <x v="22"/>
    <x v="4"/>
    <x v="22"/>
  </r>
  <r>
    <n v="558"/>
    <s v="Ho Ltd"/>
    <s v="Enhanced client-driven capacity"/>
    <n v="5800"/>
    <n v="7966"/>
    <n v="137"/>
    <x v="1"/>
    <n v="126"/>
    <n v="63.22"/>
    <x v="1"/>
    <s v="USD"/>
    <n v="1456293600"/>
    <n v="1460005200"/>
    <b v="0"/>
    <b v="0"/>
    <x v="3"/>
    <x v="3"/>
    <x v="3"/>
  </r>
  <r>
    <n v="559"/>
    <s v="Brown, Estrada and Jensen"/>
    <s v="Exclusive systematic productivity"/>
    <n v="105300"/>
    <n v="106321"/>
    <n v="101"/>
    <x v="1"/>
    <n v="1022"/>
    <n v="104.03"/>
    <x v="1"/>
    <s v="USD"/>
    <n v="1470114000"/>
    <n v="1470718800"/>
    <b v="0"/>
    <b v="0"/>
    <x v="3"/>
    <x v="3"/>
    <x v="3"/>
  </r>
  <r>
    <n v="560"/>
    <s v="Hunt LLC"/>
    <s v="Re-engineered radical policy"/>
    <n v="20000"/>
    <n v="158832"/>
    <n v="794"/>
    <x v="1"/>
    <n v="3177"/>
    <n v="49.99"/>
    <x v="1"/>
    <s v="USD"/>
    <n v="1321596000"/>
    <n v="1325052000"/>
    <b v="0"/>
    <b v="0"/>
    <x v="10"/>
    <x v="4"/>
    <x v="10"/>
  </r>
  <r>
    <n v="561"/>
    <s v="Fowler-Smith"/>
    <s v="Down-sized logistical adapter"/>
    <n v="3000"/>
    <n v="11091"/>
    <n v="370"/>
    <x v="1"/>
    <n v="198"/>
    <n v="56.02"/>
    <x v="5"/>
    <s v="CHF"/>
    <n v="1318827600"/>
    <n v="1319000400"/>
    <b v="0"/>
    <b v="0"/>
    <x v="3"/>
    <x v="3"/>
    <x v="3"/>
  </r>
  <r>
    <n v="562"/>
    <s v="Blair Inc"/>
    <s v="Configurable bandwidth-monitored throughput"/>
    <n v="9900"/>
    <n v="1269"/>
    <n v="13"/>
    <x v="0"/>
    <n v="26"/>
    <n v="48.81"/>
    <x v="5"/>
    <s v="CHF"/>
    <n v="1552366800"/>
    <n v="1552539600"/>
    <b v="0"/>
    <b v="0"/>
    <x v="1"/>
    <x v="1"/>
    <x v="1"/>
  </r>
  <r>
    <n v="563"/>
    <s v="Kelley, Stanton and Sanchez"/>
    <s v="Optional tangible pricing structure"/>
    <n v="3700"/>
    <n v="5107"/>
    <n v="138"/>
    <x v="1"/>
    <n v="85"/>
    <n v="60.08"/>
    <x v="2"/>
    <s v="AUD"/>
    <n v="1542088800"/>
    <n v="1543816800"/>
    <b v="0"/>
    <b v="0"/>
    <x v="4"/>
    <x v="4"/>
    <x v="4"/>
  </r>
  <r>
    <n v="564"/>
    <s v="Hernandez-Macdonald"/>
    <s v="Organic high-level implementation"/>
    <n v="168700"/>
    <n v="141393"/>
    <n v="84"/>
    <x v="0"/>
    <n v="1790"/>
    <n v="78.989999999999995"/>
    <x v="1"/>
    <s v="USD"/>
    <n v="1426395600"/>
    <n v="1427086800"/>
    <b v="0"/>
    <b v="0"/>
    <x v="3"/>
    <x v="3"/>
    <x v="3"/>
  </r>
  <r>
    <n v="565"/>
    <s v="Joseph LLC"/>
    <s v="Decentralized logistical collaboration"/>
    <n v="94900"/>
    <n v="194166"/>
    <n v="205"/>
    <x v="1"/>
    <n v="3596"/>
    <n v="53.99"/>
    <x v="1"/>
    <s v="USD"/>
    <n v="1321336800"/>
    <n v="1323064800"/>
    <b v="0"/>
    <b v="0"/>
    <x v="3"/>
    <x v="3"/>
    <x v="3"/>
  </r>
  <r>
    <n v="566"/>
    <s v="Webb-Smith"/>
    <s v="Advanced content-based installation"/>
    <n v="9300"/>
    <n v="4124"/>
    <n v="44"/>
    <x v="0"/>
    <n v="37"/>
    <n v="111.46"/>
    <x v="1"/>
    <s v="USD"/>
    <n v="1456293600"/>
    <n v="1458277200"/>
    <b v="0"/>
    <b v="1"/>
    <x v="5"/>
    <x v="1"/>
    <x v="5"/>
  </r>
  <r>
    <n v="567"/>
    <s v="Johns PLC"/>
    <s v="Distributed high-level open architecture"/>
    <n v="6800"/>
    <n v="14865"/>
    <n v="219"/>
    <x v="1"/>
    <n v="244"/>
    <n v="60.92"/>
    <x v="1"/>
    <s v="USD"/>
    <n v="1404968400"/>
    <n v="1405141200"/>
    <b v="0"/>
    <b v="0"/>
    <x v="1"/>
    <x v="1"/>
    <x v="1"/>
  </r>
  <r>
    <n v="568"/>
    <s v="Hardin-Foley"/>
    <s v="Synergized zero tolerance help-desk"/>
    <n v="72400"/>
    <n v="134688"/>
    <n v="186"/>
    <x v="1"/>
    <n v="5180"/>
    <n v="26"/>
    <x v="1"/>
    <s v="USD"/>
    <n v="1279170000"/>
    <n v="1283058000"/>
    <b v="0"/>
    <b v="0"/>
    <x v="3"/>
    <x v="3"/>
    <x v="3"/>
  </r>
  <r>
    <n v="569"/>
    <s v="Fischer, Fowler and Arnold"/>
    <s v="Extended multi-tasking definition"/>
    <n v="20100"/>
    <n v="47705"/>
    <n v="237"/>
    <x v="1"/>
    <n v="589"/>
    <n v="80.989999999999995"/>
    <x v="6"/>
    <s v="EUR"/>
    <n v="1294725600"/>
    <n v="1295762400"/>
    <b v="0"/>
    <b v="0"/>
    <x v="10"/>
    <x v="4"/>
    <x v="10"/>
  </r>
  <r>
    <n v="570"/>
    <s v="Martinez-Juarez"/>
    <s v="Realigned uniform knowledge user"/>
    <n v="31200"/>
    <n v="95364"/>
    <n v="306"/>
    <x v="1"/>
    <n v="2725"/>
    <n v="35"/>
    <x v="1"/>
    <s v="USD"/>
    <n v="1419055200"/>
    <n v="1419573600"/>
    <b v="0"/>
    <b v="1"/>
    <x v="1"/>
    <x v="1"/>
    <x v="1"/>
  </r>
  <r>
    <n v="571"/>
    <s v="Wilson and Sons"/>
    <s v="Monitored grid-enabled model"/>
    <n v="3500"/>
    <n v="3295"/>
    <n v="94"/>
    <x v="0"/>
    <n v="35"/>
    <n v="94.14"/>
    <x v="6"/>
    <s v="EUR"/>
    <n v="1434690000"/>
    <n v="1438750800"/>
    <b v="0"/>
    <b v="0"/>
    <x v="12"/>
    <x v="4"/>
    <x v="12"/>
  </r>
  <r>
    <n v="572"/>
    <s v="Clements Group"/>
    <s v="Assimilated actuating policy"/>
    <n v="9000"/>
    <n v="4896"/>
    <n v="54"/>
    <x v="3"/>
    <n v="94"/>
    <n v="52.09"/>
    <x v="1"/>
    <s v="USD"/>
    <n v="1443416400"/>
    <n v="1444798800"/>
    <b v="0"/>
    <b v="1"/>
    <x v="1"/>
    <x v="1"/>
    <x v="1"/>
  </r>
  <r>
    <n v="573"/>
    <s v="Valenzuela-Cook"/>
    <s v="Total incremental productivity"/>
    <n v="6700"/>
    <n v="7496"/>
    <n v="112"/>
    <x v="1"/>
    <n v="300"/>
    <n v="24.99"/>
    <x v="1"/>
    <s v="USD"/>
    <n v="1399006800"/>
    <n v="1399179600"/>
    <b v="0"/>
    <b v="0"/>
    <x v="23"/>
    <x v="8"/>
    <x v="23"/>
  </r>
  <r>
    <n v="574"/>
    <s v="Parker, Haley and Foster"/>
    <s v="Adaptive local task-force"/>
    <n v="2700"/>
    <n v="9967"/>
    <n v="369"/>
    <x v="1"/>
    <n v="144"/>
    <n v="69.22"/>
    <x v="1"/>
    <s v="USD"/>
    <n v="1575698400"/>
    <n v="1576562400"/>
    <b v="0"/>
    <b v="1"/>
    <x v="0"/>
    <x v="0"/>
    <x v="0"/>
  </r>
  <r>
    <n v="575"/>
    <s v="Fuentes LLC"/>
    <s v="Universal zero-defect concept"/>
    <n v="83300"/>
    <n v="52421"/>
    <n v="63"/>
    <x v="0"/>
    <n v="558"/>
    <n v="93.94"/>
    <x v="1"/>
    <s v="USD"/>
    <n v="1400562000"/>
    <n v="1400821200"/>
    <b v="0"/>
    <b v="1"/>
    <x v="3"/>
    <x v="3"/>
    <x v="3"/>
  </r>
  <r>
    <n v="576"/>
    <s v="Moran and Sons"/>
    <s v="Object-based bottom-line superstructure"/>
    <n v="9700"/>
    <n v="6298"/>
    <n v="65"/>
    <x v="0"/>
    <n v="64"/>
    <n v="98.41"/>
    <x v="1"/>
    <s v="USD"/>
    <n v="1509512400"/>
    <n v="1510984800"/>
    <b v="0"/>
    <b v="0"/>
    <x v="3"/>
    <x v="3"/>
    <x v="3"/>
  </r>
  <r>
    <n v="577"/>
    <s v="Stevens Inc"/>
    <s v="Adaptive 24hour projection"/>
    <n v="8200"/>
    <n v="1546"/>
    <n v="19"/>
    <x v="3"/>
    <n v="37"/>
    <n v="41.78"/>
    <x v="1"/>
    <s v="USD"/>
    <n v="1299823200"/>
    <n v="1302066000"/>
    <b v="0"/>
    <b v="0"/>
    <x v="17"/>
    <x v="1"/>
    <x v="17"/>
  </r>
  <r>
    <n v="578"/>
    <s v="Martinez-Johnson"/>
    <s v="Sharable radical toolset"/>
    <n v="96500"/>
    <n v="16168"/>
    <n v="17"/>
    <x v="0"/>
    <n v="245"/>
    <n v="65.989999999999995"/>
    <x v="1"/>
    <s v="USD"/>
    <n v="1322719200"/>
    <n v="1322978400"/>
    <b v="0"/>
    <b v="0"/>
    <x v="22"/>
    <x v="4"/>
    <x v="22"/>
  </r>
  <r>
    <n v="579"/>
    <s v="Franklin Inc"/>
    <s v="Focused multimedia knowledgebase"/>
    <n v="6200"/>
    <n v="6269"/>
    <n v="101"/>
    <x v="1"/>
    <n v="87"/>
    <n v="72.06"/>
    <x v="1"/>
    <s v="USD"/>
    <n v="1312693200"/>
    <n v="1313730000"/>
    <b v="0"/>
    <b v="0"/>
    <x v="17"/>
    <x v="1"/>
    <x v="17"/>
  </r>
  <r>
    <n v="580"/>
    <s v="Perez PLC"/>
    <s v="Seamless 6thgeneration extranet"/>
    <n v="43800"/>
    <n v="149578"/>
    <n v="342"/>
    <x v="1"/>
    <n v="3116"/>
    <n v="48"/>
    <x v="1"/>
    <s v="USD"/>
    <n v="1393394400"/>
    <n v="1394085600"/>
    <b v="0"/>
    <b v="0"/>
    <x v="3"/>
    <x v="3"/>
    <x v="3"/>
  </r>
  <r>
    <n v="581"/>
    <s v="Sanchez, Cross and Savage"/>
    <s v="Sharable mobile knowledgebase"/>
    <n v="6000"/>
    <n v="3841"/>
    <n v="64"/>
    <x v="0"/>
    <n v="71"/>
    <n v="54.1"/>
    <x v="1"/>
    <s v="USD"/>
    <n v="1304053200"/>
    <n v="1305349200"/>
    <b v="0"/>
    <b v="0"/>
    <x v="2"/>
    <x v="2"/>
    <x v="2"/>
  </r>
  <r>
    <n v="582"/>
    <s v="Pineda Ltd"/>
    <s v="Cross-group global system engine"/>
    <n v="8700"/>
    <n v="4531"/>
    <n v="52"/>
    <x v="0"/>
    <n v="42"/>
    <n v="107.88"/>
    <x v="1"/>
    <s v="USD"/>
    <n v="1433912400"/>
    <n v="1434344400"/>
    <b v="0"/>
    <b v="1"/>
    <x v="11"/>
    <x v="6"/>
    <x v="11"/>
  </r>
  <r>
    <n v="583"/>
    <s v="Powell and Sons"/>
    <s v="Centralized clear-thinking conglomeration"/>
    <n v="18900"/>
    <n v="60934"/>
    <n v="322"/>
    <x v="1"/>
    <n v="909"/>
    <n v="67.03"/>
    <x v="1"/>
    <s v="USD"/>
    <n v="1329717600"/>
    <n v="1331186400"/>
    <b v="0"/>
    <b v="0"/>
    <x v="4"/>
    <x v="4"/>
    <x v="4"/>
  </r>
  <r>
    <n v="584"/>
    <s v="Nunez-Richards"/>
    <s v="De-engineered cohesive system engine"/>
    <n v="86400"/>
    <n v="103255"/>
    <n v="120"/>
    <x v="1"/>
    <n v="1613"/>
    <n v="64.010000000000005"/>
    <x v="1"/>
    <s v="USD"/>
    <n v="1335330000"/>
    <n v="1336539600"/>
    <b v="0"/>
    <b v="0"/>
    <x v="2"/>
    <x v="2"/>
    <x v="2"/>
  </r>
  <r>
    <n v="585"/>
    <s v="Pugh LLC"/>
    <s v="Reactive analyzing function"/>
    <n v="8900"/>
    <n v="13065"/>
    <n v="147"/>
    <x v="1"/>
    <n v="136"/>
    <n v="96.07"/>
    <x v="1"/>
    <s v="USD"/>
    <n v="1268888400"/>
    <n v="1269752400"/>
    <b v="0"/>
    <b v="0"/>
    <x v="18"/>
    <x v="5"/>
    <x v="18"/>
  </r>
  <r>
    <n v="586"/>
    <s v="Rowe-Wong"/>
    <s v="Robust hybrid budgetary management"/>
    <n v="700"/>
    <n v="6654"/>
    <n v="951"/>
    <x v="1"/>
    <n v="130"/>
    <n v="51.18"/>
    <x v="1"/>
    <s v="USD"/>
    <n v="1289973600"/>
    <n v="1291615200"/>
    <b v="0"/>
    <b v="0"/>
    <x v="1"/>
    <x v="1"/>
    <x v="1"/>
  </r>
  <r>
    <n v="587"/>
    <s v="Williams-Santos"/>
    <s v="Open-source analyzing monitoring"/>
    <n v="9400"/>
    <n v="6852"/>
    <n v="73"/>
    <x v="0"/>
    <n v="156"/>
    <n v="43.92"/>
    <x v="0"/>
    <s v="CAD"/>
    <n v="1547877600"/>
    <n v="1552366800"/>
    <b v="0"/>
    <b v="1"/>
    <x v="0"/>
    <x v="0"/>
    <x v="0"/>
  </r>
  <r>
    <n v="588"/>
    <s v="Weber Inc"/>
    <s v="Up-sized discrete firmware"/>
    <n v="157600"/>
    <n v="124517"/>
    <n v="79"/>
    <x v="0"/>
    <n v="1368"/>
    <n v="91.02"/>
    <x v="4"/>
    <s v="GBP"/>
    <n v="1269493200"/>
    <n v="1272171600"/>
    <b v="0"/>
    <b v="0"/>
    <x v="3"/>
    <x v="3"/>
    <x v="3"/>
  </r>
  <r>
    <n v="589"/>
    <s v="Avery, Brown and Parker"/>
    <s v="Exclusive intangible extranet"/>
    <n v="7900"/>
    <n v="5113"/>
    <n v="65"/>
    <x v="0"/>
    <n v="102"/>
    <n v="50.13"/>
    <x v="1"/>
    <s v="USD"/>
    <n v="1436072400"/>
    <n v="1436677200"/>
    <b v="0"/>
    <b v="0"/>
    <x v="4"/>
    <x v="4"/>
    <x v="4"/>
  </r>
  <r>
    <n v="590"/>
    <s v="Cox Group"/>
    <s v="Synergized analyzing process improvement"/>
    <n v="7100"/>
    <n v="5824"/>
    <n v="82"/>
    <x v="0"/>
    <n v="86"/>
    <n v="67.72"/>
    <x v="2"/>
    <s v="AUD"/>
    <n v="1419141600"/>
    <n v="1420092000"/>
    <b v="0"/>
    <b v="0"/>
    <x v="15"/>
    <x v="5"/>
    <x v="15"/>
  </r>
  <r>
    <n v="591"/>
    <s v="Jensen LLC"/>
    <s v="Realigned dedicated system engine"/>
    <n v="600"/>
    <n v="6226"/>
    <n v="1038"/>
    <x v="1"/>
    <n v="102"/>
    <n v="61.04"/>
    <x v="1"/>
    <s v="USD"/>
    <n v="1279083600"/>
    <n v="1279947600"/>
    <b v="0"/>
    <b v="0"/>
    <x v="11"/>
    <x v="6"/>
    <x v="11"/>
  </r>
  <r>
    <n v="592"/>
    <s v="Brown Inc"/>
    <s v="Object-based bandwidth-monitored concept"/>
    <n v="156800"/>
    <n v="20243"/>
    <n v="13"/>
    <x v="0"/>
    <n v="253"/>
    <n v="80.010000000000005"/>
    <x v="1"/>
    <s v="USD"/>
    <n v="1401426000"/>
    <n v="1402203600"/>
    <b v="0"/>
    <b v="0"/>
    <x v="3"/>
    <x v="3"/>
    <x v="3"/>
  </r>
  <r>
    <n v="593"/>
    <s v="Hale-Hayes"/>
    <s v="Ameliorated client-driven open system"/>
    <n v="121600"/>
    <n v="188288"/>
    <n v="155"/>
    <x v="1"/>
    <n v="4006"/>
    <n v="47"/>
    <x v="1"/>
    <s v="USD"/>
    <n v="1395810000"/>
    <n v="1396933200"/>
    <b v="0"/>
    <b v="0"/>
    <x v="10"/>
    <x v="4"/>
    <x v="10"/>
  </r>
  <r>
    <n v="594"/>
    <s v="Mcbride PLC"/>
    <s v="Upgradable leadingedge Local Area Network"/>
    <n v="157300"/>
    <n v="11167"/>
    <n v="7"/>
    <x v="0"/>
    <n v="157"/>
    <n v="71.13"/>
    <x v="1"/>
    <s v="USD"/>
    <n v="1467003600"/>
    <n v="1467262800"/>
    <b v="0"/>
    <b v="1"/>
    <x v="3"/>
    <x v="3"/>
    <x v="3"/>
  </r>
  <r>
    <n v="595"/>
    <s v="Harris-Jennings"/>
    <s v="Customizable intermediate data-warehouse"/>
    <n v="70300"/>
    <n v="146595"/>
    <n v="209"/>
    <x v="1"/>
    <n v="1629"/>
    <n v="89.99"/>
    <x v="1"/>
    <s v="USD"/>
    <n v="1268715600"/>
    <n v="1270530000"/>
    <b v="0"/>
    <b v="1"/>
    <x v="3"/>
    <x v="3"/>
    <x v="3"/>
  </r>
  <r>
    <n v="596"/>
    <s v="Becker-Scott"/>
    <s v="Managed optimizing archive"/>
    <n v="7900"/>
    <n v="7875"/>
    <n v="100"/>
    <x v="0"/>
    <n v="183"/>
    <n v="43.03"/>
    <x v="1"/>
    <s v="USD"/>
    <n v="1457157600"/>
    <n v="1457762400"/>
    <b v="0"/>
    <b v="1"/>
    <x v="6"/>
    <x v="4"/>
    <x v="6"/>
  </r>
  <r>
    <n v="597"/>
    <s v="Todd, Freeman and Henry"/>
    <s v="Diverse systematic projection"/>
    <n v="73800"/>
    <n v="148779"/>
    <n v="202"/>
    <x v="1"/>
    <n v="2188"/>
    <n v="68"/>
    <x v="1"/>
    <s v="USD"/>
    <n v="1573970400"/>
    <n v="1575525600"/>
    <b v="0"/>
    <b v="0"/>
    <x v="3"/>
    <x v="3"/>
    <x v="3"/>
  </r>
  <r>
    <n v="598"/>
    <s v="Martinez, Garza and Young"/>
    <s v="Up-sized web-enabled info-mediaries"/>
    <n v="108500"/>
    <n v="175868"/>
    <n v="162"/>
    <x v="1"/>
    <n v="2409"/>
    <n v="73"/>
    <x v="6"/>
    <s v="EUR"/>
    <n v="1276578000"/>
    <n v="1279083600"/>
    <b v="0"/>
    <b v="0"/>
    <x v="1"/>
    <x v="1"/>
    <x v="1"/>
  </r>
  <r>
    <n v="599"/>
    <s v="Smith-Ramos"/>
    <s v="Persevering optimizing Graphical User Interface"/>
    <n v="140300"/>
    <n v="5112"/>
    <n v="4"/>
    <x v="0"/>
    <n v="82"/>
    <n v="62.34"/>
    <x v="3"/>
    <s v="DKK"/>
    <n v="1423720800"/>
    <n v="1424412000"/>
    <b v="0"/>
    <b v="0"/>
    <x v="4"/>
    <x v="4"/>
    <x v="4"/>
  </r>
  <r>
    <n v="600"/>
    <s v="Brown-George"/>
    <s v="Cross-platform tertiary array"/>
    <n v="100"/>
    <n v="5"/>
    <n v="5"/>
    <x v="0"/>
    <n v="1"/>
    <n v="5"/>
    <x v="4"/>
    <s v="GBP"/>
    <n v="1375160400"/>
    <n v="1376197200"/>
    <b v="0"/>
    <b v="0"/>
    <x v="0"/>
    <x v="0"/>
    <x v="0"/>
  </r>
  <r>
    <n v="601"/>
    <s v="Waters and Sons"/>
    <s v="Inverse neutral structure"/>
    <n v="6300"/>
    <n v="13018"/>
    <n v="207"/>
    <x v="1"/>
    <n v="194"/>
    <n v="67.099999999999994"/>
    <x v="1"/>
    <s v="USD"/>
    <n v="1401426000"/>
    <n v="1402894800"/>
    <b v="1"/>
    <b v="0"/>
    <x v="8"/>
    <x v="2"/>
    <x v="8"/>
  </r>
  <r>
    <n v="602"/>
    <s v="Brown Ltd"/>
    <s v="Quality-focused system-worthy support"/>
    <n v="71100"/>
    <n v="91176"/>
    <n v="128"/>
    <x v="1"/>
    <n v="1140"/>
    <n v="79.98"/>
    <x v="1"/>
    <s v="USD"/>
    <n v="1433480400"/>
    <n v="1434430800"/>
    <b v="0"/>
    <b v="0"/>
    <x v="3"/>
    <x v="3"/>
    <x v="3"/>
  </r>
  <r>
    <n v="603"/>
    <s v="Christian, Yates and Greer"/>
    <s v="Vision-oriented 5thgeneration array"/>
    <n v="5300"/>
    <n v="6342"/>
    <n v="120"/>
    <x v="1"/>
    <n v="102"/>
    <n v="62.18"/>
    <x v="1"/>
    <s v="USD"/>
    <n v="1555563600"/>
    <n v="1557896400"/>
    <b v="0"/>
    <b v="0"/>
    <x v="3"/>
    <x v="3"/>
    <x v="3"/>
  </r>
  <r>
    <n v="604"/>
    <s v="Cole, Hernandez and Rodriguez"/>
    <s v="Cross-platform logistical circuit"/>
    <n v="88700"/>
    <n v="151438"/>
    <n v="171"/>
    <x v="1"/>
    <n v="2857"/>
    <n v="53.01"/>
    <x v="1"/>
    <s v="USD"/>
    <n v="1295676000"/>
    <n v="1297490400"/>
    <b v="0"/>
    <b v="0"/>
    <x v="3"/>
    <x v="3"/>
    <x v="3"/>
  </r>
  <r>
    <n v="605"/>
    <s v="Ortiz, Valenzuela and Collins"/>
    <s v="Profound solution-oriented matrix"/>
    <n v="3300"/>
    <n v="6178"/>
    <n v="187"/>
    <x v="1"/>
    <n v="107"/>
    <n v="57.74"/>
    <x v="1"/>
    <s v="USD"/>
    <n v="1443848400"/>
    <n v="1447394400"/>
    <b v="0"/>
    <b v="0"/>
    <x v="9"/>
    <x v="5"/>
    <x v="9"/>
  </r>
  <r>
    <n v="606"/>
    <s v="Valencia PLC"/>
    <s v="Extended asynchronous initiative"/>
    <n v="3400"/>
    <n v="6405"/>
    <n v="188"/>
    <x v="1"/>
    <n v="160"/>
    <n v="40.03"/>
    <x v="4"/>
    <s v="GBP"/>
    <n v="1457330400"/>
    <n v="1458277200"/>
    <b v="0"/>
    <b v="0"/>
    <x v="1"/>
    <x v="1"/>
    <x v="1"/>
  </r>
  <r>
    <n v="607"/>
    <s v="Gordon, Mendez and Johnson"/>
    <s v="Fundamental needs-based frame"/>
    <n v="137600"/>
    <n v="180667"/>
    <n v="131"/>
    <x v="1"/>
    <n v="2230"/>
    <n v="81.02"/>
    <x v="1"/>
    <s v="USD"/>
    <n v="1395550800"/>
    <n v="1395723600"/>
    <b v="0"/>
    <b v="0"/>
    <x v="0"/>
    <x v="0"/>
    <x v="0"/>
  </r>
  <r>
    <n v="608"/>
    <s v="Johnson Group"/>
    <s v="Compatible full-range leverage"/>
    <n v="3900"/>
    <n v="11075"/>
    <n v="284"/>
    <x v="1"/>
    <n v="316"/>
    <n v="35.049999999999997"/>
    <x v="1"/>
    <s v="USD"/>
    <n v="1551852000"/>
    <n v="1552197600"/>
    <b v="0"/>
    <b v="1"/>
    <x v="17"/>
    <x v="1"/>
    <x v="17"/>
  </r>
  <r>
    <n v="609"/>
    <s v="Rose-Fuller"/>
    <s v="Upgradable holistic system engine"/>
    <n v="10000"/>
    <n v="12042"/>
    <n v="120"/>
    <x v="1"/>
    <n v="117"/>
    <n v="102.92"/>
    <x v="1"/>
    <s v="USD"/>
    <n v="1547618400"/>
    <n v="1549087200"/>
    <b v="0"/>
    <b v="0"/>
    <x v="22"/>
    <x v="4"/>
    <x v="22"/>
  </r>
  <r>
    <n v="610"/>
    <s v="Hughes, Mendez and Patterson"/>
    <s v="Stand-alone multi-state data-warehouse"/>
    <n v="42800"/>
    <n v="179356"/>
    <n v="419"/>
    <x v="1"/>
    <n v="6406"/>
    <n v="28"/>
    <x v="1"/>
    <s v="USD"/>
    <n v="1355637600"/>
    <n v="1356847200"/>
    <b v="0"/>
    <b v="0"/>
    <x v="3"/>
    <x v="3"/>
    <x v="3"/>
  </r>
  <r>
    <n v="611"/>
    <s v="Brady, Cortez and Rodriguez"/>
    <s v="Multi-lateral maximized core"/>
    <n v="8200"/>
    <n v="1136"/>
    <n v="14"/>
    <x v="3"/>
    <n v="15"/>
    <n v="75.73"/>
    <x v="1"/>
    <s v="USD"/>
    <n v="1374728400"/>
    <n v="1375765200"/>
    <b v="0"/>
    <b v="0"/>
    <x v="3"/>
    <x v="3"/>
    <x v="3"/>
  </r>
  <r>
    <n v="612"/>
    <s v="Wang, Nguyen and Horton"/>
    <s v="Innovative holistic hub"/>
    <n v="6200"/>
    <n v="8645"/>
    <n v="139"/>
    <x v="1"/>
    <n v="192"/>
    <n v="45.03"/>
    <x v="1"/>
    <s v="USD"/>
    <n v="1287810000"/>
    <n v="1289800800"/>
    <b v="0"/>
    <b v="0"/>
    <x v="5"/>
    <x v="1"/>
    <x v="5"/>
  </r>
  <r>
    <n v="613"/>
    <s v="Santos, Williams and Brown"/>
    <s v="Reverse-engineered 24/7 methodology"/>
    <n v="1100"/>
    <n v="1914"/>
    <n v="174"/>
    <x v="1"/>
    <n v="26"/>
    <n v="73.62"/>
    <x v="0"/>
    <s v="CAD"/>
    <n v="1503723600"/>
    <n v="1504501200"/>
    <b v="0"/>
    <b v="0"/>
    <x v="3"/>
    <x v="3"/>
    <x v="3"/>
  </r>
  <r>
    <n v="614"/>
    <s v="Barnett and Sons"/>
    <s v="Business-focused dynamic info-mediaries"/>
    <n v="26500"/>
    <n v="41205"/>
    <n v="155"/>
    <x v="1"/>
    <n v="723"/>
    <n v="56.99"/>
    <x v="1"/>
    <s v="USD"/>
    <n v="1484114400"/>
    <n v="1485669600"/>
    <b v="0"/>
    <b v="0"/>
    <x v="3"/>
    <x v="3"/>
    <x v="3"/>
  </r>
  <r>
    <n v="615"/>
    <s v="Petersen-Rodriguez"/>
    <s v="Digitized clear-thinking installation"/>
    <n v="8500"/>
    <n v="14488"/>
    <n v="170"/>
    <x v="1"/>
    <n v="170"/>
    <n v="85.22"/>
    <x v="6"/>
    <s v="EUR"/>
    <n v="1461906000"/>
    <n v="1462770000"/>
    <b v="0"/>
    <b v="0"/>
    <x v="3"/>
    <x v="3"/>
    <x v="3"/>
  </r>
  <r>
    <n v="616"/>
    <s v="Burnett-Mora"/>
    <s v="Quality-focused 24/7 superstructure"/>
    <n v="6400"/>
    <n v="12129"/>
    <n v="190"/>
    <x v="1"/>
    <n v="238"/>
    <n v="50.96"/>
    <x v="4"/>
    <s v="GBP"/>
    <n v="1379653200"/>
    <n v="1379739600"/>
    <b v="0"/>
    <b v="1"/>
    <x v="7"/>
    <x v="1"/>
    <x v="7"/>
  </r>
  <r>
    <n v="617"/>
    <s v="King LLC"/>
    <s v="Multi-channeled local intranet"/>
    <n v="1400"/>
    <n v="3496"/>
    <n v="250"/>
    <x v="1"/>
    <n v="55"/>
    <n v="63.56"/>
    <x v="1"/>
    <s v="USD"/>
    <n v="1401858000"/>
    <n v="1402722000"/>
    <b v="0"/>
    <b v="0"/>
    <x v="3"/>
    <x v="3"/>
    <x v="3"/>
  </r>
  <r>
    <n v="618"/>
    <s v="Miller Ltd"/>
    <s v="Open-architected mobile emulation"/>
    <n v="198600"/>
    <n v="97037"/>
    <n v="49"/>
    <x v="0"/>
    <n v="1198"/>
    <n v="81"/>
    <x v="1"/>
    <s v="USD"/>
    <n v="1367470800"/>
    <n v="1369285200"/>
    <b v="0"/>
    <b v="0"/>
    <x v="9"/>
    <x v="5"/>
    <x v="9"/>
  </r>
  <r>
    <n v="619"/>
    <s v="Case LLC"/>
    <s v="Ameliorated foreground methodology"/>
    <n v="195900"/>
    <n v="55757"/>
    <n v="28"/>
    <x v="0"/>
    <n v="648"/>
    <n v="86.04"/>
    <x v="1"/>
    <s v="USD"/>
    <n v="1304658000"/>
    <n v="1304744400"/>
    <b v="1"/>
    <b v="1"/>
    <x v="3"/>
    <x v="3"/>
    <x v="3"/>
  </r>
  <r>
    <n v="620"/>
    <s v="Swanson, Wilson and Baker"/>
    <s v="Synergized well-modulated project"/>
    <n v="4300"/>
    <n v="11525"/>
    <n v="268"/>
    <x v="1"/>
    <n v="128"/>
    <n v="90.04"/>
    <x v="2"/>
    <s v="AUD"/>
    <n v="1467954000"/>
    <n v="1468299600"/>
    <b v="0"/>
    <b v="0"/>
    <x v="14"/>
    <x v="7"/>
    <x v="14"/>
  </r>
  <r>
    <n v="621"/>
    <s v="Dean, Fox and Phillips"/>
    <s v="Extended context-sensitive forecast"/>
    <n v="25600"/>
    <n v="158669"/>
    <n v="620"/>
    <x v="1"/>
    <n v="2144"/>
    <n v="74.010000000000005"/>
    <x v="1"/>
    <s v="USD"/>
    <n v="1473742800"/>
    <n v="1474174800"/>
    <b v="0"/>
    <b v="0"/>
    <x v="3"/>
    <x v="3"/>
    <x v="3"/>
  </r>
  <r>
    <n v="622"/>
    <s v="Smith-Smith"/>
    <s v="Total leadingedge neural-net"/>
    <n v="189000"/>
    <n v="5916"/>
    <n v="3"/>
    <x v="0"/>
    <n v="64"/>
    <n v="92.44"/>
    <x v="1"/>
    <s v="USD"/>
    <n v="1523768400"/>
    <n v="1526014800"/>
    <b v="0"/>
    <b v="0"/>
    <x v="7"/>
    <x v="1"/>
    <x v="7"/>
  </r>
  <r>
    <n v="623"/>
    <s v="Smith, Scott and Rodriguez"/>
    <s v="Organic actuating protocol"/>
    <n v="94300"/>
    <n v="150806"/>
    <n v="160"/>
    <x v="1"/>
    <n v="2693"/>
    <n v="56"/>
    <x v="4"/>
    <s v="GBP"/>
    <n v="1437022800"/>
    <n v="1437454800"/>
    <b v="0"/>
    <b v="0"/>
    <x v="3"/>
    <x v="3"/>
    <x v="3"/>
  </r>
  <r>
    <n v="624"/>
    <s v="White, Robertson and Roberts"/>
    <s v="Down-sized national software"/>
    <n v="5100"/>
    <n v="14249"/>
    <n v="279"/>
    <x v="1"/>
    <n v="432"/>
    <n v="32.979999999999997"/>
    <x v="1"/>
    <s v="USD"/>
    <n v="1422165600"/>
    <n v="1422684000"/>
    <b v="0"/>
    <b v="0"/>
    <x v="14"/>
    <x v="7"/>
    <x v="14"/>
  </r>
  <r>
    <n v="625"/>
    <s v="Martinez Inc"/>
    <s v="Organic upward-trending Graphical User Interface"/>
    <n v="7500"/>
    <n v="5803"/>
    <n v="77"/>
    <x v="0"/>
    <n v="62"/>
    <n v="93.6"/>
    <x v="1"/>
    <s v="USD"/>
    <n v="1580104800"/>
    <n v="1581314400"/>
    <b v="0"/>
    <b v="0"/>
    <x v="3"/>
    <x v="3"/>
    <x v="3"/>
  </r>
  <r>
    <n v="626"/>
    <s v="Tucker, Mccoy and Marquez"/>
    <s v="Synergistic tertiary budgetary management"/>
    <n v="6400"/>
    <n v="13205"/>
    <n v="206"/>
    <x v="1"/>
    <n v="189"/>
    <n v="69.87"/>
    <x v="1"/>
    <s v="USD"/>
    <n v="1285650000"/>
    <n v="1286427600"/>
    <b v="0"/>
    <b v="1"/>
    <x v="3"/>
    <x v="3"/>
    <x v="3"/>
  </r>
  <r>
    <n v="627"/>
    <s v="Martin, Lee and Armstrong"/>
    <s v="Open-architected incremental ability"/>
    <n v="1600"/>
    <n v="11108"/>
    <n v="694"/>
    <x v="1"/>
    <n v="154"/>
    <n v="72.13"/>
    <x v="4"/>
    <s v="GBP"/>
    <n v="1276664400"/>
    <n v="1278738000"/>
    <b v="1"/>
    <b v="0"/>
    <x v="0"/>
    <x v="0"/>
    <x v="0"/>
  </r>
  <r>
    <n v="628"/>
    <s v="Dunn, Moreno and Green"/>
    <s v="Intuitive object-oriented task-force"/>
    <n v="1900"/>
    <n v="2884"/>
    <n v="152"/>
    <x v="1"/>
    <n v="96"/>
    <n v="30.04"/>
    <x v="1"/>
    <s v="USD"/>
    <n v="1286168400"/>
    <n v="1286427600"/>
    <b v="0"/>
    <b v="0"/>
    <x v="7"/>
    <x v="1"/>
    <x v="7"/>
  </r>
  <r>
    <n v="629"/>
    <s v="Jackson, Martinez and Ray"/>
    <s v="Multi-tiered executive toolset"/>
    <n v="85900"/>
    <n v="55476"/>
    <n v="65"/>
    <x v="0"/>
    <n v="750"/>
    <n v="73.97"/>
    <x v="1"/>
    <s v="USD"/>
    <n v="1467781200"/>
    <n v="1467954000"/>
    <b v="0"/>
    <b v="1"/>
    <x v="3"/>
    <x v="3"/>
    <x v="3"/>
  </r>
  <r>
    <n v="630"/>
    <s v="Patterson-Johnson"/>
    <s v="Grass-roots directional workforce"/>
    <n v="9500"/>
    <n v="5973"/>
    <n v="63"/>
    <x v="3"/>
    <n v="87"/>
    <n v="68.66"/>
    <x v="1"/>
    <s v="USD"/>
    <n v="1556686800"/>
    <n v="1557637200"/>
    <b v="0"/>
    <b v="1"/>
    <x v="3"/>
    <x v="3"/>
    <x v="3"/>
  </r>
  <r>
    <n v="631"/>
    <s v="Carlson-Hernandez"/>
    <s v="Quality-focused real-time solution"/>
    <n v="59200"/>
    <n v="183756"/>
    <n v="310"/>
    <x v="1"/>
    <n v="3063"/>
    <n v="59.99"/>
    <x v="1"/>
    <s v="USD"/>
    <n v="1553576400"/>
    <n v="1553922000"/>
    <b v="0"/>
    <b v="0"/>
    <x v="3"/>
    <x v="3"/>
    <x v="3"/>
  </r>
  <r>
    <n v="632"/>
    <s v="Parker PLC"/>
    <s v="Reduced interactive matrix"/>
    <n v="72100"/>
    <n v="30902"/>
    <n v="43"/>
    <x v="2"/>
    <n v="278"/>
    <n v="111.16"/>
    <x v="1"/>
    <s v="USD"/>
    <n v="1414904400"/>
    <n v="1416463200"/>
    <b v="0"/>
    <b v="0"/>
    <x v="3"/>
    <x v="3"/>
    <x v="3"/>
  </r>
  <r>
    <n v="633"/>
    <s v="Yu and Sons"/>
    <s v="Adaptive context-sensitive architecture"/>
    <n v="6700"/>
    <n v="5569"/>
    <n v="83"/>
    <x v="0"/>
    <n v="105"/>
    <n v="53.04"/>
    <x v="1"/>
    <s v="USD"/>
    <n v="1446876000"/>
    <n v="1447221600"/>
    <b v="0"/>
    <b v="0"/>
    <x v="10"/>
    <x v="4"/>
    <x v="10"/>
  </r>
  <r>
    <n v="634"/>
    <s v="Taylor, Johnson and Hernandez"/>
    <s v="Polarized incremental portal"/>
    <n v="118200"/>
    <n v="92824"/>
    <n v="79"/>
    <x v="3"/>
    <n v="1658"/>
    <n v="55.99"/>
    <x v="1"/>
    <s v="USD"/>
    <n v="1490418000"/>
    <n v="1491627600"/>
    <b v="0"/>
    <b v="0"/>
    <x v="19"/>
    <x v="4"/>
    <x v="19"/>
  </r>
  <r>
    <n v="635"/>
    <s v="Mack Ltd"/>
    <s v="Reactive regional access"/>
    <n v="139000"/>
    <n v="158590"/>
    <n v="114"/>
    <x v="1"/>
    <n v="2266"/>
    <n v="69.989999999999995"/>
    <x v="1"/>
    <s v="USD"/>
    <n v="1360389600"/>
    <n v="1363150800"/>
    <b v="0"/>
    <b v="0"/>
    <x v="19"/>
    <x v="4"/>
    <x v="19"/>
  </r>
  <r>
    <n v="636"/>
    <s v="Lamb-Sanders"/>
    <s v="Stand-alone reciprocal frame"/>
    <n v="197700"/>
    <n v="127591"/>
    <n v="65"/>
    <x v="0"/>
    <n v="2604"/>
    <n v="49"/>
    <x v="3"/>
    <s v="DKK"/>
    <n v="1326866400"/>
    <n v="1330754400"/>
    <b v="0"/>
    <b v="1"/>
    <x v="10"/>
    <x v="4"/>
    <x v="10"/>
  </r>
  <r>
    <n v="637"/>
    <s v="Williams-Ramirez"/>
    <s v="Open-architected 24/7 throughput"/>
    <n v="8500"/>
    <n v="6750"/>
    <n v="79"/>
    <x v="0"/>
    <n v="65"/>
    <n v="103.85"/>
    <x v="1"/>
    <s v="USD"/>
    <n v="1479103200"/>
    <n v="1479794400"/>
    <b v="0"/>
    <b v="0"/>
    <x v="3"/>
    <x v="3"/>
    <x v="3"/>
  </r>
  <r>
    <n v="638"/>
    <s v="Weaver Ltd"/>
    <s v="Monitored 24/7 approach"/>
    <n v="81600"/>
    <n v="9318"/>
    <n v="11"/>
    <x v="0"/>
    <n v="94"/>
    <n v="99.13"/>
    <x v="1"/>
    <s v="USD"/>
    <n v="1280206800"/>
    <n v="1281243600"/>
    <b v="0"/>
    <b v="1"/>
    <x v="3"/>
    <x v="3"/>
    <x v="3"/>
  </r>
  <r>
    <n v="639"/>
    <s v="Barnes-Williams"/>
    <s v="Upgradable explicit forecast"/>
    <n v="8600"/>
    <n v="4832"/>
    <n v="56"/>
    <x v="2"/>
    <n v="45"/>
    <n v="107.38"/>
    <x v="1"/>
    <s v="USD"/>
    <n v="1532754000"/>
    <n v="1532754000"/>
    <b v="0"/>
    <b v="1"/>
    <x v="6"/>
    <x v="4"/>
    <x v="6"/>
  </r>
  <r>
    <n v="640"/>
    <s v="Richardson, Woodward and Hansen"/>
    <s v="Pre-emptive context-sensitive support"/>
    <n v="119800"/>
    <n v="19769"/>
    <n v="17"/>
    <x v="0"/>
    <n v="257"/>
    <n v="76.92"/>
    <x v="1"/>
    <s v="USD"/>
    <n v="1453096800"/>
    <n v="1453356000"/>
    <b v="0"/>
    <b v="0"/>
    <x v="3"/>
    <x v="3"/>
    <x v="3"/>
  </r>
  <r>
    <n v="641"/>
    <s v="Hunt, Barker and Baker"/>
    <s v="Business-focused leadingedge instruction set"/>
    <n v="9400"/>
    <n v="11277"/>
    <n v="120"/>
    <x v="1"/>
    <n v="194"/>
    <n v="58.13"/>
    <x v="5"/>
    <s v="CHF"/>
    <n v="1487570400"/>
    <n v="1489986000"/>
    <b v="0"/>
    <b v="0"/>
    <x v="3"/>
    <x v="3"/>
    <x v="3"/>
  </r>
  <r>
    <n v="642"/>
    <s v="Ramos, Moreno and Lewis"/>
    <s v="Extended multi-state knowledge user"/>
    <n v="9200"/>
    <n v="13382"/>
    <n v="145"/>
    <x v="1"/>
    <n v="129"/>
    <n v="103.74"/>
    <x v="0"/>
    <s v="CAD"/>
    <n v="1545026400"/>
    <n v="1545804000"/>
    <b v="0"/>
    <b v="0"/>
    <x v="8"/>
    <x v="2"/>
    <x v="8"/>
  </r>
  <r>
    <n v="643"/>
    <s v="Harris Inc"/>
    <s v="Future-proofed modular groupware"/>
    <n v="14900"/>
    <n v="32986"/>
    <n v="221"/>
    <x v="1"/>
    <n v="375"/>
    <n v="87.96"/>
    <x v="1"/>
    <s v="USD"/>
    <n v="1488348000"/>
    <n v="1489899600"/>
    <b v="0"/>
    <b v="0"/>
    <x v="3"/>
    <x v="3"/>
    <x v="3"/>
  </r>
  <r>
    <n v="644"/>
    <s v="Peters-Nelson"/>
    <s v="Distributed real-time algorithm"/>
    <n v="169400"/>
    <n v="81984"/>
    <n v="48"/>
    <x v="0"/>
    <n v="2928"/>
    <n v="28"/>
    <x v="0"/>
    <s v="CAD"/>
    <n v="1545112800"/>
    <n v="1546495200"/>
    <b v="0"/>
    <b v="0"/>
    <x v="3"/>
    <x v="3"/>
    <x v="3"/>
  </r>
  <r>
    <n v="645"/>
    <s v="Ferguson, Murphy and Bright"/>
    <s v="Multi-lateral heuristic throughput"/>
    <n v="192100"/>
    <n v="178483"/>
    <n v="93"/>
    <x v="0"/>
    <n v="4697"/>
    <n v="38"/>
    <x v="1"/>
    <s v="USD"/>
    <n v="1537938000"/>
    <n v="1539752400"/>
    <b v="0"/>
    <b v="1"/>
    <x v="1"/>
    <x v="1"/>
    <x v="1"/>
  </r>
  <r>
    <n v="646"/>
    <s v="Robinson Group"/>
    <s v="Switchable reciprocal middleware"/>
    <n v="98700"/>
    <n v="87448"/>
    <n v="89"/>
    <x v="0"/>
    <n v="2915"/>
    <n v="30"/>
    <x v="1"/>
    <s v="USD"/>
    <n v="1363150800"/>
    <n v="1364101200"/>
    <b v="0"/>
    <b v="0"/>
    <x v="11"/>
    <x v="6"/>
    <x v="11"/>
  </r>
  <r>
    <n v="647"/>
    <s v="Jordan-Wolfe"/>
    <s v="Inverse multimedia Graphic Interface"/>
    <n v="4500"/>
    <n v="1863"/>
    <n v="41"/>
    <x v="0"/>
    <n v="18"/>
    <n v="103.5"/>
    <x v="1"/>
    <s v="USD"/>
    <n v="1523250000"/>
    <n v="1525323600"/>
    <b v="0"/>
    <b v="0"/>
    <x v="18"/>
    <x v="5"/>
    <x v="18"/>
  </r>
  <r>
    <n v="648"/>
    <s v="Vargas-Cox"/>
    <s v="Vision-oriented local contingency"/>
    <n v="98600"/>
    <n v="62174"/>
    <n v="63"/>
    <x v="3"/>
    <n v="723"/>
    <n v="85.99"/>
    <x v="1"/>
    <s v="USD"/>
    <n v="1499317200"/>
    <n v="1500872400"/>
    <b v="1"/>
    <b v="0"/>
    <x v="0"/>
    <x v="0"/>
    <x v="0"/>
  </r>
  <r>
    <n v="649"/>
    <s v="Yang and Sons"/>
    <s v="Reactive 6thgeneration hub"/>
    <n v="121700"/>
    <n v="59003"/>
    <n v="48"/>
    <x v="0"/>
    <n v="602"/>
    <n v="98.01"/>
    <x v="5"/>
    <s v="CHF"/>
    <n v="1287550800"/>
    <n v="1288501200"/>
    <b v="1"/>
    <b v="1"/>
    <x v="3"/>
    <x v="3"/>
    <x v="3"/>
  </r>
  <r>
    <n v="650"/>
    <s v="Wilson, Wilson and Mathis"/>
    <s v="Optional asymmetric success"/>
    <n v="100"/>
    <n v="2"/>
    <n v="2"/>
    <x v="0"/>
    <n v="1"/>
    <n v="2"/>
    <x v="1"/>
    <s v="USD"/>
    <n v="1404795600"/>
    <n v="1407128400"/>
    <b v="0"/>
    <b v="0"/>
    <x v="17"/>
    <x v="1"/>
    <x v="17"/>
  </r>
  <r>
    <n v="651"/>
    <s v="Wang, Koch and Weaver"/>
    <s v="Digitized analyzing capacity"/>
    <n v="196700"/>
    <n v="174039"/>
    <n v="88"/>
    <x v="0"/>
    <n v="3868"/>
    <n v="44.99"/>
    <x v="6"/>
    <s v="EUR"/>
    <n v="1393048800"/>
    <n v="1394344800"/>
    <b v="0"/>
    <b v="0"/>
    <x v="12"/>
    <x v="4"/>
    <x v="12"/>
  </r>
  <r>
    <n v="652"/>
    <s v="Cisneros Ltd"/>
    <s v="Vision-oriented regional hub"/>
    <n v="10000"/>
    <n v="12684"/>
    <n v="127"/>
    <x v="1"/>
    <n v="409"/>
    <n v="31.01"/>
    <x v="1"/>
    <s v="USD"/>
    <n v="1470373200"/>
    <n v="1474088400"/>
    <b v="0"/>
    <b v="0"/>
    <x v="2"/>
    <x v="2"/>
    <x v="2"/>
  </r>
  <r>
    <n v="653"/>
    <s v="Williams-Jones"/>
    <s v="Monitored incremental info-mediaries"/>
    <n v="600"/>
    <n v="14033"/>
    <n v="2339"/>
    <x v="1"/>
    <n v="234"/>
    <n v="59.97"/>
    <x v="1"/>
    <s v="USD"/>
    <n v="1460091600"/>
    <n v="1460264400"/>
    <b v="0"/>
    <b v="0"/>
    <x v="2"/>
    <x v="2"/>
    <x v="2"/>
  </r>
  <r>
    <n v="654"/>
    <s v="Roberts, Hinton and Williams"/>
    <s v="Programmable static middleware"/>
    <n v="35000"/>
    <n v="177936"/>
    <n v="508"/>
    <x v="1"/>
    <n v="3016"/>
    <n v="59"/>
    <x v="1"/>
    <s v="USD"/>
    <n v="1440392400"/>
    <n v="1440824400"/>
    <b v="0"/>
    <b v="0"/>
    <x v="16"/>
    <x v="1"/>
    <x v="16"/>
  </r>
  <r>
    <n v="655"/>
    <s v="Gonzalez, Williams and Benson"/>
    <s v="Multi-layered bottom-line encryption"/>
    <n v="6900"/>
    <n v="13212"/>
    <n v="191"/>
    <x v="1"/>
    <n v="264"/>
    <n v="50.05"/>
    <x v="1"/>
    <s v="USD"/>
    <n v="1488434400"/>
    <n v="1489554000"/>
    <b v="1"/>
    <b v="0"/>
    <x v="14"/>
    <x v="7"/>
    <x v="14"/>
  </r>
  <r>
    <n v="656"/>
    <s v="Hobbs, Brown and Lee"/>
    <s v="Vision-oriented systematic Graphical User Interface"/>
    <n v="118400"/>
    <n v="49879"/>
    <n v="42"/>
    <x v="0"/>
    <n v="504"/>
    <n v="98.97"/>
    <x v="2"/>
    <s v="AUD"/>
    <n v="1514440800"/>
    <n v="1514872800"/>
    <b v="0"/>
    <b v="0"/>
    <x v="0"/>
    <x v="0"/>
    <x v="0"/>
  </r>
  <r>
    <n v="657"/>
    <s v="Russo, Kim and Mccoy"/>
    <s v="Balanced optimal hardware"/>
    <n v="10000"/>
    <n v="824"/>
    <n v="8"/>
    <x v="0"/>
    <n v="14"/>
    <n v="58.86"/>
    <x v="1"/>
    <s v="USD"/>
    <n v="1514354400"/>
    <n v="1515736800"/>
    <b v="0"/>
    <b v="0"/>
    <x v="22"/>
    <x v="4"/>
    <x v="22"/>
  </r>
  <r>
    <n v="658"/>
    <s v="Howell, Myers and Olson"/>
    <s v="Self-enabling mission-critical success"/>
    <n v="52600"/>
    <n v="31594"/>
    <n v="60"/>
    <x v="3"/>
    <n v="390"/>
    <n v="81.010000000000005"/>
    <x v="1"/>
    <s v="USD"/>
    <n v="1440910800"/>
    <n v="1442898000"/>
    <b v="0"/>
    <b v="0"/>
    <x v="1"/>
    <x v="1"/>
    <x v="1"/>
  </r>
  <r>
    <n v="659"/>
    <s v="Bailey and Sons"/>
    <s v="Grass-roots dynamic emulation"/>
    <n v="120700"/>
    <n v="57010"/>
    <n v="47"/>
    <x v="0"/>
    <n v="750"/>
    <n v="76.010000000000005"/>
    <x v="4"/>
    <s v="GBP"/>
    <n v="1296108000"/>
    <n v="1296194400"/>
    <b v="0"/>
    <b v="0"/>
    <x v="4"/>
    <x v="4"/>
    <x v="4"/>
  </r>
  <r>
    <n v="660"/>
    <s v="Jensen-Brown"/>
    <s v="Fundamental disintermediate matrix"/>
    <n v="9100"/>
    <n v="7438"/>
    <n v="82"/>
    <x v="0"/>
    <n v="77"/>
    <n v="96.6"/>
    <x v="1"/>
    <s v="USD"/>
    <n v="1440133200"/>
    <n v="1440910800"/>
    <b v="1"/>
    <b v="0"/>
    <x v="3"/>
    <x v="3"/>
    <x v="3"/>
  </r>
  <r>
    <n v="661"/>
    <s v="Smith Group"/>
    <s v="Right-sized secondary challenge"/>
    <n v="106800"/>
    <n v="57872"/>
    <n v="54"/>
    <x v="0"/>
    <n v="752"/>
    <n v="76.959999999999994"/>
    <x v="3"/>
    <s v="DKK"/>
    <n v="1332910800"/>
    <n v="1335502800"/>
    <b v="0"/>
    <b v="0"/>
    <x v="17"/>
    <x v="1"/>
    <x v="17"/>
  </r>
  <r>
    <n v="662"/>
    <s v="Murphy-Farrell"/>
    <s v="Implemented exuding software"/>
    <n v="9100"/>
    <n v="8906"/>
    <n v="98"/>
    <x v="0"/>
    <n v="131"/>
    <n v="67.98"/>
    <x v="1"/>
    <s v="USD"/>
    <n v="1544335200"/>
    <n v="1544680800"/>
    <b v="0"/>
    <b v="0"/>
    <x v="3"/>
    <x v="3"/>
    <x v="3"/>
  </r>
  <r>
    <n v="663"/>
    <s v="Everett-Wolfe"/>
    <s v="Total optimizing software"/>
    <n v="10000"/>
    <n v="7724"/>
    <n v="77"/>
    <x v="0"/>
    <n v="87"/>
    <n v="88.78"/>
    <x v="1"/>
    <s v="USD"/>
    <n v="1286427600"/>
    <n v="1288414800"/>
    <b v="0"/>
    <b v="0"/>
    <x v="3"/>
    <x v="3"/>
    <x v="3"/>
  </r>
  <r>
    <n v="664"/>
    <s v="Young PLC"/>
    <s v="Optional maximized attitude"/>
    <n v="79400"/>
    <n v="26571"/>
    <n v="33"/>
    <x v="0"/>
    <n v="1063"/>
    <n v="25"/>
    <x v="1"/>
    <s v="USD"/>
    <n v="1329717600"/>
    <n v="1330581600"/>
    <b v="0"/>
    <b v="0"/>
    <x v="17"/>
    <x v="1"/>
    <x v="17"/>
  </r>
  <r>
    <n v="665"/>
    <s v="Park-Goodman"/>
    <s v="Customer-focused impactful extranet"/>
    <n v="5100"/>
    <n v="12219"/>
    <n v="240"/>
    <x v="1"/>
    <n v="272"/>
    <n v="44.92"/>
    <x v="1"/>
    <s v="USD"/>
    <n v="1310187600"/>
    <n v="1311397200"/>
    <b v="0"/>
    <b v="1"/>
    <x v="4"/>
    <x v="4"/>
    <x v="4"/>
  </r>
  <r>
    <n v="666"/>
    <s v="York, Barr and Grant"/>
    <s v="Cloned bottom-line success"/>
    <n v="3100"/>
    <n v="1985"/>
    <n v="64"/>
    <x v="3"/>
    <n v="25"/>
    <n v="79.400000000000006"/>
    <x v="1"/>
    <s v="USD"/>
    <n v="1377838800"/>
    <n v="1378357200"/>
    <b v="0"/>
    <b v="1"/>
    <x v="3"/>
    <x v="3"/>
    <x v="3"/>
  </r>
  <r>
    <n v="667"/>
    <s v="Little Ltd"/>
    <s v="Decentralized bandwidth-monitored ability"/>
    <n v="6900"/>
    <n v="12155"/>
    <n v="176"/>
    <x v="1"/>
    <n v="419"/>
    <n v="29.01"/>
    <x v="1"/>
    <s v="USD"/>
    <n v="1410325200"/>
    <n v="1411102800"/>
    <b v="0"/>
    <b v="0"/>
    <x v="23"/>
    <x v="8"/>
    <x v="23"/>
  </r>
  <r>
    <n v="668"/>
    <s v="Brown and Sons"/>
    <s v="Programmable leadingedge budgetary management"/>
    <n v="27500"/>
    <n v="5593"/>
    <n v="20"/>
    <x v="0"/>
    <n v="76"/>
    <n v="73.59"/>
    <x v="1"/>
    <s v="USD"/>
    <n v="1343797200"/>
    <n v="1344834000"/>
    <b v="0"/>
    <b v="0"/>
    <x v="3"/>
    <x v="3"/>
    <x v="3"/>
  </r>
  <r>
    <n v="669"/>
    <s v="Payne, Garrett and Thomas"/>
    <s v="Upgradable bi-directional concept"/>
    <n v="48800"/>
    <n v="175020"/>
    <n v="359"/>
    <x v="1"/>
    <n v="1621"/>
    <n v="107.97"/>
    <x v="6"/>
    <s v="EUR"/>
    <n v="1498453200"/>
    <n v="1499230800"/>
    <b v="0"/>
    <b v="0"/>
    <x v="3"/>
    <x v="3"/>
    <x v="3"/>
  </r>
  <r>
    <n v="670"/>
    <s v="Robinson Group"/>
    <s v="Re-contextualized homogeneous flexibility"/>
    <n v="16200"/>
    <n v="75955"/>
    <n v="469"/>
    <x v="1"/>
    <n v="1101"/>
    <n v="68.989999999999995"/>
    <x v="1"/>
    <s v="USD"/>
    <n v="1456380000"/>
    <n v="1457416800"/>
    <b v="0"/>
    <b v="0"/>
    <x v="7"/>
    <x v="1"/>
    <x v="7"/>
  </r>
  <r>
    <n v="671"/>
    <s v="Robinson-Kelly"/>
    <s v="Monitored bi-directional standardization"/>
    <n v="97600"/>
    <n v="119127"/>
    <n v="122"/>
    <x v="1"/>
    <n v="1073"/>
    <n v="111.02"/>
    <x v="1"/>
    <s v="USD"/>
    <n v="1280552400"/>
    <n v="1280898000"/>
    <b v="0"/>
    <b v="1"/>
    <x v="3"/>
    <x v="3"/>
    <x v="3"/>
  </r>
  <r>
    <n v="672"/>
    <s v="Kelly-Colon"/>
    <s v="Stand-alone grid-enabled leverage"/>
    <n v="197900"/>
    <n v="110689"/>
    <n v="56"/>
    <x v="0"/>
    <n v="4428"/>
    <n v="25"/>
    <x v="2"/>
    <s v="AUD"/>
    <n v="1521608400"/>
    <n v="1522472400"/>
    <b v="0"/>
    <b v="0"/>
    <x v="3"/>
    <x v="3"/>
    <x v="3"/>
  </r>
  <r>
    <n v="673"/>
    <s v="Turner, Scott and Gentry"/>
    <s v="Assimilated regional groupware"/>
    <n v="5600"/>
    <n v="2445"/>
    <n v="44"/>
    <x v="0"/>
    <n v="58"/>
    <n v="42.16"/>
    <x v="6"/>
    <s v="EUR"/>
    <n v="1460696400"/>
    <n v="1462510800"/>
    <b v="0"/>
    <b v="0"/>
    <x v="7"/>
    <x v="1"/>
    <x v="7"/>
  </r>
  <r>
    <n v="674"/>
    <s v="Sanchez Ltd"/>
    <s v="Up-sized 24hour instruction set"/>
    <n v="170700"/>
    <n v="57250"/>
    <n v="34"/>
    <x v="3"/>
    <n v="1218"/>
    <n v="47"/>
    <x v="1"/>
    <s v="USD"/>
    <n v="1313730000"/>
    <n v="1317790800"/>
    <b v="0"/>
    <b v="0"/>
    <x v="14"/>
    <x v="7"/>
    <x v="14"/>
  </r>
  <r>
    <n v="675"/>
    <s v="Giles-Smith"/>
    <s v="Right-sized web-enabled intranet"/>
    <n v="9700"/>
    <n v="11929"/>
    <n v="123"/>
    <x v="1"/>
    <n v="331"/>
    <n v="36.04"/>
    <x v="1"/>
    <s v="USD"/>
    <n v="1568178000"/>
    <n v="1568782800"/>
    <b v="0"/>
    <b v="0"/>
    <x v="23"/>
    <x v="8"/>
    <x v="23"/>
  </r>
  <r>
    <n v="676"/>
    <s v="Thompson-Moreno"/>
    <s v="Expanded needs-based orchestration"/>
    <n v="62300"/>
    <n v="118214"/>
    <n v="190"/>
    <x v="1"/>
    <n v="1170"/>
    <n v="101.04"/>
    <x v="1"/>
    <s v="USD"/>
    <n v="1348635600"/>
    <n v="1349413200"/>
    <b v="0"/>
    <b v="0"/>
    <x v="14"/>
    <x v="7"/>
    <x v="14"/>
  </r>
  <r>
    <n v="677"/>
    <s v="Murphy-Fox"/>
    <s v="Organic system-worthy orchestration"/>
    <n v="5300"/>
    <n v="4432"/>
    <n v="84"/>
    <x v="0"/>
    <n v="111"/>
    <n v="39.93"/>
    <x v="1"/>
    <s v="USD"/>
    <n v="1468126800"/>
    <n v="1472446800"/>
    <b v="0"/>
    <b v="0"/>
    <x v="13"/>
    <x v="5"/>
    <x v="13"/>
  </r>
  <r>
    <n v="678"/>
    <s v="Rodriguez-Patterson"/>
    <s v="Inverse static standardization"/>
    <n v="99500"/>
    <n v="17879"/>
    <n v="18"/>
    <x v="3"/>
    <n v="215"/>
    <n v="83.16"/>
    <x v="1"/>
    <s v="USD"/>
    <n v="1547877600"/>
    <n v="1548050400"/>
    <b v="0"/>
    <b v="0"/>
    <x v="6"/>
    <x v="4"/>
    <x v="6"/>
  </r>
  <r>
    <n v="679"/>
    <s v="Davis Ltd"/>
    <s v="Synchronized motivating solution"/>
    <n v="1400"/>
    <n v="14511"/>
    <n v="1037"/>
    <x v="1"/>
    <n v="363"/>
    <n v="39.979999999999997"/>
    <x v="1"/>
    <s v="USD"/>
    <n v="1571374800"/>
    <n v="1571806800"/>
    <b v="0"/>
    <b v="1"/>
    <x v="0"/>
    <x v="0"/>
    <x v="0"/>
  </r>
  <r>
    <n v="680"/>
    <s v="Nelson-Valdez"/>
    <s v="Open-source 4thgeneration open system"/>
    <n v="145600"/>
    <n v="141822"/>
    <n v="97"/>
    <x v="0"/>
    <n v="2955"/>
    <n v="47.99"/>
    <x v="1"/>
    <s v="USD"/>
    <n v="1576303200"/>
    <n v="1576476000"/>
    <b v="0"/>
    <b v="1"/>
    <x v="20"/>
    <x v="6"/>
    <x v="20"/>
  </r>
  <r>
    <n v="681"/>
    <s v="Kelly PLC"/>
    <s v="Decentralized context-sensitive superstructure"/>
    <n v="184100"/>
    <n v="159037"/>
    <n v="86"/>
    <x v="0"/>
    <n v="1657"/>
    <n v="95.98"/>
    <x v="1"/>
    <s v="USD"/>
    <n v="1324447200"/>
    <n v="1324965600"/>
    <b v="0"/>
    <b v="0"/>
    <x v="3"/>
    <x v="3"/>
    <x v="3"/>
  </r>
  <r>
    <n v="682"/>
    <s v="Nguyen and Sons"/>
    <s v="Compatible 5thgeneration concept"/>
    <n v="5400"/>
    <n v="8109"/>
    <n v="150"/>
    <x v="1"/>
    <n v="103"/>
    <n v="78.73"/>
    <x v="1"/>
    <s v="USD"/>
    <n v="1386741600"/>
    <n v="1387519200"/>
    <b v="0"/>
    <b v="0"/>
    <x v="3"/>
    <x v="3"/>
    <x v="3"/>
  </r>
  <r>
    <n v="683"/>
    <s v="Jones PLC"/>
    <s v="Virtual systemic intranet"/>
    <n v="2300"/>
    <n v="8244"/>
    <n v="358"/>
    <x v="1"/>
    <n v="147"/>
    <n v="56.08"/>
    <x v="1"/>
    <s v="USD"/>
    <n v="1537074000"/>
    <n v="1537246800"/>
    <b v="0"/>
    <b v="0"/>
    <x v="3"/>
    <x v="3"/>
    <x v="3"/>
  </r>
  <r>
    <n v="684"/>
    <s v="Gilmore LLC"/>
    <s v="Optimized systemic algorithm"/>
    <n v="1400"/>
    <n v="7600"/>
    <n v="543"/>
    <x v="1"/>
    <n v="110"/>
    <n v="69.09"/>
    <x v="0"/>
    <s v="CAD"/>
    <n v="1277787600"/>
    <n v="1279515600"/>
    <b v="0"/>
    <b v="0"/>
    <x v="9"/>
    <x v="5"/>
    <x v="9"/>
  </r>
  <r>
    <n v="685"/>
    <s v="Lee-Cobb"/>
    <s v="Customizable homogeneous firmware"/>
    <n v="140000"/>
    <n v="94501"/>
    <n v="68"/>
    <x v="0"/>
    <n v="926"/>
    <n v="102.05"/>
    <x v="0"/>
    <s v="CAD"/>
    <n v="1440306000"/>
    <n v="1442379600"/>
    <b v="0"/>
    <b v="0"/>
    <x v="3"/>
    <x v="3"/>
    <x v="3"/>
  </r>
  <r>
    <n v="686"/>
    <s v="Jones, Wiley and Robbins"/>
    <s v="Front-line cohesive extranet"/>
    <n v="7500"/>
    <n v="14381"/>
    <n v="192"/>
    <x v="1"/>
    <n v="134"/>
    <n v="107.32"/>
    <x v="1"/>
    <s v="USD"/>
    <n v="1522126800"/>
    <n v="1523077200"/>
    <b v="0"/>
    <b v="0"/>
    <x v="8"/>
    <x v="2"/>
    <x v="8"/>
  </r>
  <r>
    <n v="687"/>
    <s v="Martin, Gates and Holt"/>
    <s v="Distributed holistic neural-net"/>
    <n v="1500"/>
    <n v="13980"/>
    <n v="932"/>
    <x v="1"/>
    <n v="269"/>
    <n v="51.97"/>
    <x v="1"/>
    <s v="USD"/>
    <n v="1489298400"/>
    <n v="1489554000"/>
    <b v="0"/>
    <b v="0"/>
    <x v="3"/>
    <x v="3"/>
    <x v="3"/>
  </r>
  <r>
    <n v="688"/>
    <s v="Bowen, Davies and Burns"/>
    <s v="Devolved client-server monitoring"/>
    <n v="2900"/>
    <n v="12449"/>
    <n v="429"/>
    <x v="1"/>
    <n v="175"/>
    <n v="71.14"/>
    <x v="1"/>
    <s v="USD"/>
    <n v="1547100000"/>
    <n v="1548482400"/>
    <b v="0"/>
    <b v="1"/>
    <x v="19"/>
    <x v="4"/>
    <x v="19"/>
  </r>
  <r>
    <n v="689"/>
    <s v="Nguyen Inc"/>
    <s v="Seamless directional capacity"/>
    <n v="7300"/>
    <n v="7348"/>
    <n v="101"/>
    <x v="1"/>
    <n v="69"/>
    <n v="106.49"/>
    <x v="1"/>
    <s v="USD"/>
    <n v="1383022800"/>
    <n v="1384063200"/>
    <b v="0"/>
    <b v="0"/>
    <x v="2"/>
    <x v="2"/>
    <x v="2"/>
  </r>
  <r>
    <n v="690"/>
    <s v="Walsh-Watts"/>
    <s v="Polarized actuating implementation"/>
    <n v="3600"/>
    <n v="8158"/>
    <n v="227"/>
    <x v="1"/>
    <n v="190"/>
    <n v="42.94"/>
    <x v="1"/>
    <s v="USD"/>
    <n v="1322373600"/>
    <n v="1322892000"/>
    <b v="0"/>
    <b v="1"/>
    <x v="4"/>
    <x v="4"/>
    <x v="4"/>
  </r>
  <r>
    <n v="691"/>
    <s v="Ray, Li and Li"/>
    <s v="Front-line disintermediate hub"/>
    <n v="5000"/>
    <n v="7119"/>
    <n v="142"/>
    <x v="1"/>
    <n v="237"/>
    <n v="30.04"/>
    <x v="1"/>
    <s v="USD"/>
    <n v="1349240400"/>
    <n v="1350709200"/>
    <b v="1"/>
    <b v="1"/>
    <x v="4"/>
    <x v="4"/>
    <x v="4"/>
  </r>
  <r>
    <n v="692"/>
    <s v="Murray Ltd"/>
    <s v="Decentralized 4thgeneration challenge"/>
    <n v="6000"/>
    <n v="5438"/>
    <n v="91"/>
    <x v="0"/>
    <n v="77"/>
    <n v="70.62"/>
    <x v="4"/>
    <s v="GBP"/>
    <n v="1562648400"/>
    <n v="1564203600"/>
    <b v="0"/>
    <b v="0"/>
    <x v="1"/>
    <x v="1"/>
    <x v="1"/>
  </r>
  <r>
    <n v="693"/>
    <s v="Bradford-Silva"/>
    <s v="Reverse-engineered composite hierarchy"/>
    <n v="180400"/>
    <n v="115396"/>
    <n v="64"/>
    <x v="0"/>
    <n v="1748"/>
    <n v="66.02"/>
    <x v="1"/>
    <s v="USD"/>
    <n v="1508216400"/>
    <n v="1509685200"/>
    <b v="0"/>
    <b v="0"/>
    <x v="3"/>
    <x v="3"/>
    <x v="3"/>
  </r>
  <r>
    <n v="694"/>
    <s v="Mora-Bradley"/>
    <s v="Programmable tangible ability"/>
    <n v="9100"/>
    <n v="7656"/>
    <n v="84"/>
    <x v="0"/>
    <n v="79"/>
    <n v="96.91"/>
    <x v="1"/>
    <s v="USD"/>
    <n v="1511762400"/>
    <n v="1514959200"/>
    <b v="0"/>
    <b v="0"/>
    <x v="3"/>
    <x v="3"/>
    <x v="3"/>
  </r>
  <r>
    <n v="695"/>
    <s v="Cardenas, Thompson and Carey"/>
    <s v="Configurable full-range emulation"/>
    <n v="9200"/>
    <n v="12322"/>
    <n v="134"/>
    <x v="1"/>
    <n v="196"/>
    <n v="62.87"/>
    <x v="6"/>
    <s v="EUR"/>
    <n v="1447480800"/>
    <n v="1448863200"/>
    <b v="1"/>
    <b v="0"/>
    <x v="1"/>
    <x v="1"/>
    <x v="1"/>
  </r>
  <r>
    <n v="696"/>
    <s v="Lopez, Reid and Johnson"/>
    <s v="Total real-time hardware"/>
    <n v="164100"/>
    <n v="96888"/>
    <n v="59"/>
    <x v="0"/>
    <n v="889"/>
    <n v="108.99"/>
    <x v="1"/>
    <s v="USD"/>
    <n v="1429506000"/>
    <n v="1429592400"/>
    <b v="0"/>
    <b v="1"/>
    <x v="3"/>
    <x v="3"/>
    <x v="3"/>
  </r>
  <r>
    <n v="697"/>
    <s v="Fox-Williams"/>
    <s v="Profound system-worthy functionalities"/>
    <n v="128900"/>
    <n v="196960"/>
    <n v="153"/>
    <x v="1"/>
    <n v="7295"/>
    <n v="27"/>
    <x v="1"/>
    <s v="USD"/>
    <n v="1522472400"/>
    <n v="1522645200"/>
    <b v="0"/>
    <b v="0"/>
    <x v="5"/>
    <x v="1"/>
    <x v="5"/>
  </r>
  <r>
    <n v="698"/>
    <s v="Taylor, Wood and Taylor"/>
    <s v="Cloned hybrid focus group"/>
    <n v="42100"/>
    <n v="188057"/>
    <n v="447"/>
    <x v="1"/>
    <n v="2893"/>
    <n v="65"/>
    <x v="0"/>
    <s v="CAD"/>
    <n v="1322114400"/>
    <n v="1323324000"/>
    <b v="0"/>
    <b v="0"/>
    <x v="8"/>
    <x v="2"/>
    <x v="8"/>
  </r>
  <r>
    <n v="699"/>
    <s v="King Inc"/>
    <s v="Ergonomic dedicated focus group"/>
    <n v="7400"/>
    <n v="6245"/>
    <n v="84"/>
    <x v="0"/>
    <n v="56"/>
    <n v="111.52"/>
    <x v="1"/>
    <s v="USD"/>
    <n v="1561438800"/>
    <n v="1561525200"/>
    <b v="0"/>
    <b v="0"/>
    <x v="6"/>
    <x v="4"/>
    <x v="6"/>
  </r>
  <r>
    <n v="700"/>
    <s v="Cole, Petty and Cameron"/>
    <s v="Realigned zero administration paradigm"/>
    <n v="100"/>
    <n v="3"/>
    <n v="3"/>
    <x v="0"/>
    <n v="1"/>
    <n v="3"/>
    <x v="1"/>
    <s v="USD"/>
    <n v="1264399200"/>
    <n v="1265695200"/>
    <b v="0"/>
    <b v="0"/>
    <x v="8"/>
    <x v="2"/>
    <x v="8"/>
  </r>
  <r>
    <n v="701"/>
    <s v="Mcclain LLC"/>
    <s v="Open-source multi-tasking methodology"/>
    <n v="52000"/>
    <n v="91014"/>
    <n v="175"/>
    <x v="1"/>
    <n v="820"/>
    <n v="110.99"/>
    <x v="1"/>
    <s v="USD"/>
    <n v="1301202000"/>
    <n v="1301806800"/>
    <b v="1"/>
    <b v="0"/>
    <x v="3"/>
    <x v="3"/>
    <x v="3"/>
  </r>
  <r>
    <n v="702"/>
    <s v="Sims-Gross"/>
    <s v="Object-based attitude-oriented analyzer"/>
    <n v="8700"/>
    <n v="4710"/>
    <n v="54"/>
    <x v="0"/>
    <n v="83"/>
    <n v="56.75"/>
    <x v="1"/>
    <s v="USD"/>
    <n v="1374469200"/>
    <n v="1374901200"/>
    <b v="0"/>
    <b v="0"/>
    <x v="8"/>
    <x v="2"/>
    <x v="8"/>
  </r>
  <r>
    <n v="703"/>
    <s v="Perez Group"/>
    <s v="Cross-platform tertiary hub"/>
    <n v="63400"/>
    <n v="197728"/>
    <n v="312"/>
    <x v="1"/>
    <n v="2038"/>
    <n v="97.02"/>
    <x v="1"/>
    <s v="USD"/>
    <n v="1334984400"/>
    <n v="1336453200"/>
    <b v="1"/>
    <b v="1"/>
    <x v="18"/>
    <x v="5"/>
    <x v="18"/>
  </r>
  <r>
    <n v="704"/>
    <s v="Haynes-Williams"/>
    <s v="Seamless clear-thinking artificial intelligence"/>
    <n v="8700"/>
    <n v="10682"/>
    <n v="123"/>
    <x v="1"/>
    <n v="116"/>
    <n v="92.09"/>
    <x v="1"/>
    <s v="USD"/>
    <n v="1467608400"/>
    <n v="1468904400"/>
    <b v="0"/>
    <b v="0"/>
    <x v="10"/>
    <x v="4"/>
    <x v="10"/>
  </r>
  <r>
    <n v="705"/>
    <s v="Ford LLC"/>
    <s v="Centralized tangible success"/>
    <n v="169700"/>
    <n v="168048"/>
    <n v="99"/>
    <x v="0"/>
    <n v="2025"/>
    <n v="82.99"/>
    <x v="4"/>
    <s v="GBP"/>
    <n v="1386741600"/>
    <n v="1387087200"/>
    <b v="0"/>
    <b v="0"/>
    <x v="9"/>
    <x v="5"/>
    <x v="9"/>
  </r>
  <r>
    <n v="706"/>
    <s v="Moreno Ltd"/>
    <s v="Customer-focused multimedia methodology"/>
    <n v="108400"/>
    <n v="138586"/>
    <n v="128"/>
    <x v="1"/>
    <n v="1345"/>
    <n v="103.04"/>
    <x v="2"/>
    <s v="AUD"/>
    <n v="1546754400"/>
    <n v="1547445600"/>
    <b v="0"/>
    <b v="1"/>
    <x v="2"/>
    <x v="2"/>
    <x v="2"/>
  </r>
  <r>
    <n v="707"/>
    <s v="Moore, Cook and Wright"/>
    <s v="Visionary maximized Local Area Network"/>
    <n v="7300"/>
    <n v="11579"/>
    <n v="159"/>
    <x v="1"/>
    <n v="168"/>
    <n v="68.92"/>
    <x v="1"/>
    <s v="USD"/>
    <n v="1544248800"/>
    <n v="1547359200"/>
    <b v="0"/>
    <b v="0"/>
    <x v="6"/>
    <x v="4"/>
    <x v="6"/>
  </r>
  <r>
    <n v="708"/>
    <s v="Ortega LLC"/>
    <s v="Secured bifurcated intranet"/>
    <n v="1700"/>
    <n v="12020"/>
    <n v="707"/>
    <x v="1"/>
    <n v="137"/>
    <n v="87.74"/>
    <x v="5"/>
    <s v="CHF"/>
    <n v="1495429200"/>
    <n v="1496293200"/>
    <b v="0"/>
    <b v="0"/>
    <x v="3"/>
    <x v="3"/>
    <x v="3"/>
  </r>
  <r>
    <n v="709"/>
    <s v="Silva, Walker and Martin"/>
    <s v="Grass-roots 4thgeneration product"/>
    <n v="9800"/>
    <n v="13954"/>
    <n v="142"/>
    <x v="1"/>
    <n v="186"/>
    <n v="75.02"/>
    <x v="6"/>
    <s v="EUR"/>
    <n v="1334811600"/>
    <n v="1335416400"/>
    <b v="0"/>
    <b v="0"/>
    <x v="3"/>
    <x v="3"/>
    <x v="3"/>
  </r>
  <r>
    <n v="710"/>
    <s v="Huynh, Gallegos and Mills"/>
    <s v="Reduced next generation info-mediaries"/>
    <n v="4300"/>
    <n v="6358"/>
    <n v="148"/>
    <x v="1"/>
    <n v="125"/>
    <n v="50.86"/>
    <x v="1"/>
    <s v="USD"/>
    <n v="1531544400"/>
    <n v="1532149200"/>
    <b v="0"/>
    <b v="1"/>
    <x v="3"/>
    <x v="3"/>
    <x v="3"/>
  </r>
  <r>
    <n v="711"/>
    <s v="Anderson LLC"/>
    <s v="Customizable full-range artificial intelligence"/>
    <n v="6200"/>
    <n v="1260"/>
    <n v="20"/>
    <x v="0"/>
    <n v="14"/>
    <n v="90"/>
    <x v="6"/>
    <s v="EUR"/>
    <n v="1453615200"/>
    <n v="1453788000"/>
    <b v="1"/>
    <b v="1"/>
    <x v="3"/>
    <x v="3"/>
    <x v="3"/>
  </r>
  <r>
    <n v="712"/>
    <s v="Garza-Bryant"/>
    <s v="Programmable leadingedge contingency"/>
    <n v="800"/>
    <n v="14725"/>
    <n v="1841"/>
    <x v="1"/>
    <n v="202"/>
    <n v="72.900000000000006"/>
    <x v="1"/>
    <s v="USD"/>
    <n v="1467954000"/>
    <n v="1471496400"/>
    <b v="0"/>
    <b v="0"/>
    <x v="3"/>
    <x v="3"/>
    <x v="3"/>
  </r>
  <r>
    <n v="713"/>
    <s v="Mays LLC"/>
    <s v="Multi-layered global groupware"/>
    <n v="6900"/>
    <n v="11174"/>
    <n v="162"/>
    <x v="1"/>
    <n v="103"/>
    <n v="108.49"/>
    <x v="1"/>
    <s v="USD"/>
    <n v="1471842000"/>
    <n v="1472878800"/>
    <b v="0"/>
    <b v="0"/>
    <x v="15"/>
    <x v="5"/>
    <x v="15"/>
  </r>
  <r>
    <n v="714"/>
    <s v="Evans-Jones"/>
    <s v="Switchable methodical superstructure"/>
    <n v="38500"/>
    <n v="182036"/>
    <n v="473"/>
    <x v="1"/>
    <n v="1785"/>
    <n v="101.98"/>
    <x v="1"/>
    <s v="USD"/>
    <n v="1408424400"/>
    <n v="1408510800"/>
    <b v="0"/>
    <b v="0"/>
    <x v="1"/>
    <x v="1"/>
    <x v="1"/>
  </r>
  <r>
    <n v="715"/>
    <s v="Fischer, Torres and Walker"/>
    <s v="Expanded even-keeled portal"/>
    <n v="118000"/>
    <n v="28870"/>
    <n v="24"/>
    <x v="0"/>
    <n v="656"/>
    <n v="44.01"/>
    <x v="1"/>
    <s v="USD"/>
    <n v="1281157200"/>
    <n v="1281589200"/>
    <b v="0"/>
    <b v="0"/>
    <x v="20"/>
    <x v="6"/>
    <x v="20"/>
  </r>
  <r>
    <n v="716"/>
    <s v="Tapia, Kramer and Hicks"/>
    <s v="Advanced modular moderator"/>
    <n v="2000"/>
    <n v="10353"/>
    <n v="518"/>
    <x v="1"/>
    <n v="157"/>
    <n v="65.94"/>
    <x v="1"/>
    <s v="USD"/>
    <n v="1373432400"/>
    <n v="1375851600"/>
    <b v="0"/>
    <b v="1"/>
    <x v="3"/>
    <x v="3"/>
    <x v="3"/>
  </r>
  <r>
    <n v="717"/>
    <s v="Barnes, Wilcox and Riley"/>
    <s v="Reverse-engineered well-modulated ability"/>
    <n v="5600"/>
    <n v="13868"/>
    <n v="248"/>
    <x v="1"/>
    <n v="555"/>
    <n v="24.99"/>
    <x v="1"/>
    <s v="USD"/>
    <n v="1313989200"/>
    <n v="1315803600"/>
    <b v="0"/>
    <b v="0"/>
    <x v="4"/>
    <x v="4"/>
    <x v="4"/>
  </r>
  <r>
    <n v="718"/>
    <s v="Reyes PLC"/>
    <s v="Expanded optimal pricing structure"/>
    <n v="8300"/>
    <n v="8317"/>
    <n v="100"/>
    <x v="1"/>
    <n v="297"/>
    <n v="28"/>
    <x v="1"/>
    <s v="USD"/>
    <n v="1371445200"/>
    <n v="1373691600"/>
    <b v="0"/>
    <b v="0"/>
    <x v="8"/>
    <x v="2"/>
    <x v="8"/>
  </r>
  <r>
    <n v="719"/>
    <s v="Pace, Simpson and Watkins"/>
    <s v="Down-sized uniform ability"/>
    <n v="6900"/>
    <n v="10557"/>
    <n v="153"/>
    <x v="1"/>
    <n v="123"/>
    <n v="85.83"/>
    <x v="1"/>
    <s v="USD"/>
    <n v="1338267600"/>
    <n v="1339218000"/>
    <b v="0"/>
    <b v="0"/>
    <x v="13"/>
    <x v="5"/>
    <x v="13"/>
  </r>
  <r>
    <n v="720"/>
    <s v="Valenzuela, Davidson and Castro"/>
    <s v="Multi-layered upward-trending conglomeration"/>
    <n v="8700"/>
    <n v="3227"/>
    <n v="37"/>
    <x v="3"/>
    <n v="38"/>
    <n v="84.92"/>
    <x v="3"/>
    <s v="DKK"/>
    <n v="1519192800"/>
    <n v="1520402400"/>
    <b v="0"/>
    <b v="1"/>
    <x v="3"/>
    <x v="3"/>
    <x v="3"/>
  </r>
  <r>
    <n v="721"/>
    <s v="Dominguez-Owens"/>
    <s v="Open-architected systematic intranet"/>
    <n v="123600"/>
    <n v="5429"/>
    <n v="4"/>
    <x v="3"/>
    <n v="60"/>
    <n v="90.48"/>
    <x v="1"/>
    <s v="USD"/>
    <n v="1522818000"/>
    <n v="1523336400"/>
    <b v="0"/>
    <b v="0"/>
    <x v="1"/>
    <x v="1"/>
    <x v="1"/>
  </r>
  <r>
    <n v="722"/>
    <s v="Thomas-Simmons"/>
    <s v="Proactive 24hour frame"/>
    <n v="48500"/>
    <n v="75906"/>
    <n v="157"/>
    <x v="1"/>
    <n v="3036"/>
    <n v="25"/>
    <x v="1"/>
    <s v="USD"/>
    <n v="1509948000"/>
    <n v="1512280800"/>
    <b v="0"/>
    <b v="0"/>
    <x v="4"/>
    <x v="4"/>
    <x v="4"/>
  </r>
  <r>
    <n v="723"/>
    <s v="Beck-Knight"/>
    <s v="Exclusive fresh-thinking model"/>
    <n v="4900"/>
    <n v="13250"/>
    <n v="270"/>
    <x v="1"/>
    <n v="144"/>
    <n v="92.01"/>
    <x v="2"/>
    <s v="AUD"/>
    <n v="1456898400"/>
    <n v="1458709200"/>
    <b v="0"/>
    <b v="0"/>
    <x v="3"/>
    <x v="3"/>
    <x v="3"/>
  </r>
  <r>
    <n v="724"/>
    <s v="Mccoy Ltd"/>
    <s v="Business-focused encompassing intranet"/>
    <n v="8400"/>
    <n v="11261"/>
    <n v="134"/>
    <x v="1"/>
    <n v="121"/>
    <n v="93.07"/>
    <x v="4"/>
    <s v="GBP"/>
    <n v="1413954000"/>
    <n v="1414126800"/>
    <b v="0"/>
    <b v="1"/>
    <x v="3"/>
    <x v="3"/>
    <x v="3"/>
  </r>
  <r>
    <n v="725"/>
    <s v="Dawson-Tyler"/>
    <s v="Optional 6thgeneration access"/>
    <n v="193200"/>
    <n v="97369"/>
    <n v="50"/>
    <x v="0"/>
    <n v="1596"/>
    <n v="61.01"/>
    <x v="1"/>
    <s v="USD"/>
    <n v="1416031200"/>
    <n v="1416204000"/>
    <b v="0"/>
    <b v="0"/>
    <x v="20"/>
    <x v="6"/>
    <x v="20"/>
  </r>
  <r>
    <n v="726"/>
    <s v="Johns-Thomas"/>
    <s v="Realigned web-enabled functionalities"/>
    <n v="54300"/>
    <n v="48227"/>
    <n v="89"/>
    <x v="3"/>
    <n v="524"/>
    <n v="92.04"/>
    <x v="1"/>
    <s v="USD"/>
    <n v="1287982800"/>
    <n v="1288501200"/>
    <b v="0"/>
    <b v="1"/>
    <x v="3"/>
    <x v="3"/>
    <x v="3"/>
  </r>
  <r>
    <n v="727"/>
    <s v="Quinn, Cruz and Schmidt"/>
    <s v="Enterprise-wide multimedia software"/>
    <n v="8900"/>
    <n v="14685"/>
    <n v="165"/>
    <x v="1"/>
    <n v="181"/>
    <n v="81.13"/>
    <x v="1"/>
    <s v="USD"/>
    <n v="1547964000"/>
    <n v="1552971600"/>
    <b v="0"/>
    <b v="0"/>
    <x v="2"/>
    <x v="2"/>
    <x v="2"/>
  </r>
  <r>
    <n v="728"/>
    <s v="Stewart Inc"/>
    <s v="Versatile mission-critical knowledgebase"/>
    <n v="4200"/>
    <n v="735"/>
    <n v="18"/>
    <x v="0"/>
    <n v="10"/>
    <n v="73.5"/>
    <x v="1"/>
    <s v="USD"/>
    <n v="1464152400"/>
    <n v="1465102800"/>
    <b v="0"/>
    <b v="0"/>
    <x v="3"/>
    <x v="3"/>
    <x v="3"/>
  </r>
  <r>
    <n v="729"/>
    <s v="Moore Group"/>
    <s v="Multi-lateral object-oriented open system"/>
    <n v="5600"/>
    <n v="10397"/>
    <n v="186"/>
    <x v="1"/>
    <n v="122"/>
    <n v="85.22"/>
    <x v="1"/>
    <s v="USD"/>
    <n v="1359957600"/>
    <n v="1360130400"/>
    <b v="0"/>
    <b v="0"/>
    <x v="6"/>
    <x v="4"/>
    <x v="6"/>
  </r>
  <r>
    <n v="730"/>
    <s v="Carson PLC"/>
    <s v="Visionary system-worthy attitude"/>
    <n v="28800"/>
    <n v="118847"/>
    <n v="413"/>
    <x v="1"/>
    <n v="1071"/>
    <n v="110.97"/>
    <x v="0"/>
    <s v="CAD"/>
    <n v="1432357200"/>
    <n v="1432875600"/>
    <b v="0"/>
    <b v="0"/>
    <x v="8"/>
    <x v="2"/>
    <x v="8"/>
  </r>
  <r>
    <n v="731"/>
    <s v="Cruz, Hall and Mason"/>
    <s v="Synergized content-based hierarchy"/>
    <n v="8000"/>
    <n v="7220"/>
    <n v="90"/>
    <x v="3"/>
    <n v="219"/>
    <n v="32.97"/>
    <x v="1"/>
    <s v="USD"/>
    <n v="1500786000"/>
    <n v="1500872400"/>
    <b v="0"/>
    <b v="0"/>
    <x v="2"/>
    <x v="2"/>
    <x v="2"/>
  </r>
  <r>
    <n v="732"/>
    <s v="Glass, Baker and Jones"/>
    <s v="Business-focused 24hour access"/>
    <n v="117000"/>
    <n v="107622"/>
    <n v="92"/>
    <x v="0"/>
    <n v="1121"/>
    <n v="96.01"/>
    <x v="1"/>
    <s v="USD"/>
    <n v="1490158800"/>
    <n v="1492146000"/>
    <b v="0"/>
    <b v="1"/>
    <x v="1"/>
    <x v="1"/>
    <x v="1"/>
  </r>
  <r>
    <n v="733"/>
    <s v="Marquez-Kerr"/>
    <s v="Automated hybrid orchestration"/>
    <n v="15800"/>
    <n v="83267"/>
    <n v="527"/>
    <x v="1"/>
    <n v="980"/>
    <n v="84.97"/>
    <x v="1"/>
    <s v="USD"/>
    <n v="1406178000"/>
    <n v="1407301200"/>
    <b v="0"/>
    <b v="0"/>
    <x v="16"/>
    <x v="1"/>
    <x v="16"/>
  </r>
  <r>
    <n v="734"/>
    <s v="Stone PLC"/>
    <s v="Exclusive 5thgeneration leverage"/>
    <n v="4200"/>
    <n v="13404"/>
    <n v="319"/>
    <x v="1"/>
    <n v="536"/>
    <n v="25.01"/>
    <x v="1"/>
    <s v="USD"/>
    <n v="1485583200"/>
    <n v="1486620000"/>
    <b v="0"/>
    <b v="1"/>
    <x v="3"/>
    <x v="3"/>
    <x v="3"/>
  </r>
  <r>
    <n v="735"/>
    <s v="Caldwell PLC"/>
    <s v="Grass-roots zero administration alliance"/>
    <n v="37100"/>
    <n v="131404"/>
    <n v="354"/>
    <x v="1"/>
    <n v="1991"/>
    <n v="66"/>
    <x v="1"/>
    <s v="USD"/>
    <n v="1459314000"/>
    <n v="1459918800"/>
    <b v="0"/>
    <b v="0"/>
    <x v="14"/>
    <x v="7"/>
    <x v="14"/>
  </r>
  <r>
    <n v="736"/>
    <s v="Silva-Hawkins"/>
    <s v="Proactive heuristic orchestration"/>
    <n v="7700"/>
    <n v="2533"/>
    <n v="33"/>
    <x v="3"/>
    <n v="29"/>
    <n v="87.34"/>
    <x v="1"/>
    <s v="USD"/>
    <n v="1424412000"/>
    <n v="1424757600"/>
    <b v="0"/>
    <b v="0"/>
    <x v="9"/>
    <x v="5"/>
    <x v="9"/>
  </r>
  <r>
    <n v="737"/>
    <s v="Gardner Inc"/>
    <s v="Function-based systematic Graphical User Interface"/>
    <n v="3700"/>
    <n v="5028"/>
    <n v="136"/>
    <x v="1"/>
    <n v="180"/>
    <n v="27.93"/>
    <x v="1"/>
    <s v="USD"/>
    <n v="1478844000"/>
    <n v="1479880800"/>
    <b v="0"/>
    <b v="0"/>
    <x v="7"/>
    <x v="1"/>
    <x v="7"/>
  </r>
  <r>
    <n v="738"/>
    <s v="Garcia Group"/>
    <s v="Extended zero administration software"/>
    <n v="74700"/>
    <n v="1557"/>
    <n v="2"/>
    <x v="0"/>
    <n v="15"/>
    <n v="103.8"/>
    <x v="1"/>
    <s v="USD"/>
    <n v="1416117600"/>
    <n v="1418018400"/>
    <b v="0"/>
    <b v="1"/>
    <x v="3"/>
    <x v="3"/>
    <x v="3"/>
  </r>
  <r>
    <n v="739"/>
    <s v="Meyer-Avila"/>
    <s v="Multi-tiered discrete support"/>
    <n v="10000"/>
    <n v="6100"/>
    <n v="61"/>
    <x v="0"/>
    <n v="191"/>
    <n v="31.94"/>
    <x v="1"/>
    <s v="USD"/>
    <n v="1340946000"/>
    <n v="1341032400"/>
    <b v="0"/>
    <b v="0"/>
    <x v="7"/>
    <x v="1"/>
    <x v="7"/>
  </r>
  <r>
    <n v="740"/>
    <s v="Nelson, Smith and Graham"/>
    <s v="Phased system-worthy conglomeration"/>
    <n v="5300"/>
    <n v="1592"/>
    <n v="30"/>
    <x v="0"/>
    <n v="16"/>
    <n v="99.5"/>
    <x v="1"/>
    <s v="USD"/>
    <n v="1486101600"/>
    <n v="1486360800"/>
    <b v="0"/>
    <b v="0"/>
    <x v="3"/>
    <x v="3"/>
    <x v="3"/>
  </r>
  <r>
    <n v="741"/>
    <s v="Garcia Ltd"/>
    <s v="Balanced mobile alliance"/>
    <n v="1200"/>
    <n v="14150"/>
    <n v="1179"/>
    <x v="1"/>
    <n v="130"/>
    <n v="108.85"/>
    <x v="1"/>
    <s v="USD"/>
    <n v="1274590800"/>
    <n v="1274677200"/>
    <b v="0"/>
    <b v="0"/>
    <x v="3"/>
    <x v="3"/>
    <x v="3"/>
  </r>
  <r>
    <n v="742"/>
    <s v="West-Stevens"/>
    <s v="Reactive solution-oriented groupware"/>
    <n v="1200"/>
    <n v="13513"/>
    <n v="1126"/>
    <x v="1"/>
    <n v="122"/>
    <n v="110.76"/>
    <x v="1"/>
    <s v="USD"/>
    <n v="1263880800"/>
    <n v="1267509600"/>
    <b v="0"/>
    <b v="0"/>
    <x v="5"/>
    <x v="1"/>
    <x v="5"/>
  </r>
  <r>
    <n v="743"/>
    <s v="Clark-Conrad"/>
    <s v="Exclusive bandwidth-monitored orchestration"/>
    <n v="3900"/>
    <n v="504"/>
    <n v="13"/>
    <x v="0"/>
    <n v="17"/>
    <n v="29.65"/>
    <x v="1"/>
    <s v="USD"/>
    <n v="1445403600"/>
    <n v="1445922000"/>
    <b v="0"/>
    <b v="1"/>
    <x v="3"/>
    <x v="3"/>
    <x v="3"/>
  </r>
  <r>
    <n v="744"/>
    <s v="Fitzgerald Group"/>
    <s v="Intuitive exuding initiative"/>
    <n v="2000"/>
    <n v="14240"/>
    <n v="712"/>
    <x v="1"/>
    <n v="140"/>
    <n v="101.71"/>
    <x v="1"/>
    <s v="USD"/>
    <n v="1533877200"/>
    <n v="1534050000"/>
    <b v="0"/>
    <b v="1"/>
    <x v="3"/>
    <x v="3"/>
    <x v="3"/>
  </r>
  <r>
    <n v="745"/>
    <s v="Hill, Mccann and Moore"/>
    <s v="Streamlined needs-based knowledge user"/>
    <n v="6900"/>
    <n v="2091"/>
    <n v="30"/>
    <x v="0"/>
    <n v="34"/>
    <n v="61.5"/>
    <x v="1"/>
    <s v="USD"/>
    <n v="1275195600"/>
    <n v="1277528400"/>
    <b v="0"/>
    <b v="0"/>
    <x v="8"/>
    <x v="2"/>
    <x v="8"/>
  </r>
  <r>
    <n v="746"/>
    <s v="Edwards LLC"/>
    <s v="Automated system-worthy structure"/>
    <n v="55800"/>
    <n v="118580"/>
    <n v="213"/>
    <x v="1"/>
    <n v="3388"/>
    <n v="35"/>
    <x v="1"/>
    <s v="USD"/>
    <n v="1318136400"/>
    <n v="1318568400"/>
    <b v="0"/>
    <b v="0"/>
    <x v="2"/>
    <x v="2"/>
    <x v="2"/>
  </r>
  <r>
    <n v="747"/>
    <s v="Greer and Sons"/>
    <s v="Secured clear-thinking intranet"/>
    <n v="4900"/>
    <n v="11214"/>
    <n v="229"/>
    <x v="1"/>
    <n v="280"/>
    <n v="40.049999999999997"/>
    <x v="1"/>
    <s v="USD"/>
    <n v="1283403600"/>
    <n v="1284354000"/>
    <b v="0"/>
    <b v="0"/>
    <x v="3"/>
    <x v="3"/>
    <x v="3"/>
  </r>
  <r>
    <n v="748"/>
    <s v="Martinez PLC"/>
    <s v="Cloned actuating architecture"/>
    <n v="194900"/>
    <n v="68137"/>
    <n v="35"/>
    <x v="3"/>
    <n v="614"/>
    <n v="110.97"/>
    <x v="1"/>
    <s v="USD"/>
    <n v="1267423200"/>
    <n v="1269579600"/>
    <b v="0"/>
    <b v="1"/>
    <x v="10"/>
    <x v="4"/>
    <x v="10"/>
  </r>
  <r>
    <n v="749"/>
    <s v="Hunter-Logan"/>
    <s v="Down-sized needs-based task-force"/>
    <n v="8600"/>
    <n v="13527"/>
    <n v="157"/>
    <x v="1"/>
    <n v="366"/>
    <n v="36.96"/>
    <x v="6"/>
    <s v="EUR"/>
    <n v="1412744400"/>
    <n v="1413781200"/>
    <b v="0"/>
    <b v="1"/>
    <x v="8"/>
    <x v="2"/>
    <x v="8"/>
  </r>
  <r>
    <n v="750"/>
    <s v="Ramos and Sons"/>
    <s v="Extended responsive Internet solution"/>
    <n v="100"/>
    <n v="1"/>
    <n v="1"/>
    <x v="0"/>
    <n v="1"/>
    <n v="1"/>
    <x v="4"/>
    <s v="GBP"/>
    <n v="1277960400"/>
    <n v="1280120400"/>
    <b v="0"/>
    <b v="0"/>
    <x v="5"/>
    <x v="1"/>
    <x v="5"/>
  </r>
  <r>
    <n v="751"/>
    <s v="Lane-Barber"/>
    <s v="Universal value-added moderator"/>
    <n v="3600"/>
    <n v="8363"/>
    <n v="232"/>
    <x v="1"/>
    <n v="270"/>
    <n v="30.97"/>
    <x v="1"/>
    <s v="USD"/>
    <n v="1458190800"/>
    <n v="1459486800"/>
    <b v="1"/>
    <b v="1"/>
    <x v="9"/>
    <x v="5"/>
    <x v="9"/>
  </r>
  <r>
    <n v="752"/>
    <s v="Lowery Group"/>
    <s v="Sharable motivating emulation"/>
    <n v="5800"/>
    <n v="5362"/>
    <n v="92"/>
    <x v="3"/>
    <n v="114"/>
    <n v="47.04"/>
    <x v="1"/>
    <s v="USD"/>
    <n v="1280984400"/>
    <n v="1282539600"/>
    <b v="0"/>
    <b v="1"/>
    <x v="3"/>
    <x v="3"/>
    <x v="3"/>
  </r>
  <r>
    <n v="753"/>
    <s v="Guerrero-Griffin"/>
    <s v="Networked web-enabled product"/>
    <n v="4700"/>
    <n v="12065"/>
    <n v="257"/>
    <x v="1"/>
    <n v="137"/>
    <n v="88.07"/>
    <x v="1"/>
    <s v="USD"/>
    <n v="1274590800"/>
    <n v="1275886800"/>
    <b v="0"/>
    <b v="0"/>
    <x v="14"/>
    <x v="7"/>
    <x v="14"/>
  </r>
  <r>
    <n v="754"/>
    <s v="Perez, Reed and Lee"/>
    <s v="Advanced dedicated encoding"/>
    <n v="70400"/>
    <n v="118603"/>
    <n v="168"/>
    <x v="1"/>
    <n v="3205"/>
    <n v="37.01"/>
    <x v="1"/>
    <s v="USD"/>
    <n v="1351400400"/>
    <n v="1355983200"/>
    <b v="0"/>
    <b v="0"/>
    <x v="3"/>
    <x v="3"/>
    <x v="3"/>
  </r>
  <r>
    <n v="755"/>
    <s v="Chen, Pollard and Clarke"/>
    <s v="Stand-alone multi-state project"/>
    <n v="4500"/>
    <n v="7496"/>
    <n v="167"/>
    <x v="1"/>
    <n v="288"/>
    <n v="26.03"/>
    <x v="3"/>
    <s v="DKK"/>
    <n v="1514354400"/>
    <n v="1515391200"/>
    <b v="0"/>
    <b v="1"/>
    <x v="3"/>
    <x v="3"/>
    <x v="3"/>
  </r>
  <r>
    <n v="756"/>
    <s v="Serrano, Gallagher and Griffith"/>
    <s v="Customizable bi-directional monitoring"/>
    <n v="1300"/>
    <n v="10037"/>
    <n v="772"/>
    <x v="1"/>
    <n v="148"/>
    <n v="67.819999999999993"/>
    <x v="1"/>
    <s v="USD"/>
    <n v="1421733600"/>
    <n v="1422252000"/>
    <b v="0"/>
    <b v="0"/>
    <x v="3"/>
    <x v="3"/>
    <x v="3"/>
  </r>
  <r>
    <n v="757"/>
    <s v="Callahan-Gilbert"/>
    <s v="Profit-focused motivating function"/>
    <n v="1400"/>
    <n v="5696"/>
    <n v="407"/>
    <x v="1"/>
    <n v="114"/>
    <n v="49.96"/>
    <x v="1"/>
    <s v="USD"/>
    <n v="1305176400"/>
    <n v="1305522000"/>
    <b v="0"/>
    <b v="0"/>
    <x v="6"/>
    <x v="4"/>
    <x v="6"/>
  </r>
  <r>
    <n v="758"/>
    <s v="Logan-Miranda"/>
    <s v="Proactive systemic firmware"/>
    <n v="29600"/>
    <n v="167005"/>
    <n v="564"/>
    <x v="1"/>
    <n v="1518"/>
    <n v="110.02"/>
    <x v="0"/>
    <s v="CAD"/>
    <n v="1414126800"/>
    <n v="1414904400"/>
    <b v="0"/>
    <b v="0"/>
    <x v="1"/>
    <x v="1"/>
    <x v="1"/>
  </r>
  <r>
    <n v="759"/>
    <s v="Rodriguez PLC"/>
    <s v="Grass-roots upward-trending installation"/>
    <n v="167500"/>
    <n v="114615"/>
    <n v="68"/>
    <x v="0"/>
    <n v="1274"/>
    <n v="89.96"/>
    <x v="1"/>
    <s v="USD"/>
    <n v="1517810400"/>
    <n v="1520402400"/>
    <b v="0"/>
    <b v="0"/>
    <x v="5"/>
    <x v="1"/>
    <x v="5"/>
  </r>
  <r>
    <n v="760"/>
    <s v="Smith-Kennedy"/>
    <s v="Virtual heuristic hub"/>
    <n v="48300"/>
    <n v="16592"/>
    <n v="34"/>
    <x v="0"/>
    <n v="210"/>
    <n v="79.010000000000005"/>
    <x v="6"/>
    <s v="EUR"/>
    <n v="1564635600"/>
    <n v="1567141200"/>
    <b v="0"/>
    <b v="1"/>
    <x v="11"/>
    <x v="6"/>
    <x v="11"/>
  </r>
  <r>
    <n v="761"/>
    <s v="Mitchell-Lee"/>
    <s v="Customizable leadingedge model"/>
    <n v="2200"/>
    <n v="14420"/>
    <n v="655"/>
    <x v="1"/>
    <n v="166"/>
    <n v="86.87"/>
    <x v="1"/>
    <s v="USD"/>
    <n v="1500699600"/>
    <n v="1501131600"/>
    <b v="0"/>
    <b v="0"/>
    <x v="1"/>
    <x v="1"/>
    <x v="1"/>
  </r>
  <r>
    <n v="762"/>
    <s v="Davis Ltd"/>
    <s v="Upgradable uniform service-desk"/>
    <n v="3500"/>
    <n v="6204"/>
    <n v="177"/>
    <x v="1"/>
    <n v="100"/>
    <n v="62.04"/>
    <x v="2"/>
    <s v="AUD"/>
    <n v="1354082400"/>
    <n v="1355032800"/>
    <b v="0"/>
    <b v="0"/>
    <x v="17"/>
    <x v="1"/>
    <x v="17"/>
  </r>
  <r>
    <n v="763"/>
    <s v="Rowland PLC"/>
    <s v="Inverse client-driven product"/>
    <n v="5600"/>
    <n v="6338"/>
    <n v="113"/>
    <x v="1"/>
    <n v="235"/>
    <n v="26.97"/>
    <x v="1"/>
    <s v="USD"/>
    <n v="1336453200"/>
    <n v="1339477200"/>
    <b v="0"/>
    <b v="1"/>
    <x v="3"/>
    <x v="3"/>
    <x v="3"/>
  </r>
  <r>
    <n v="764"/>
    <s v="Shaffer-Mason"/>
    <s v="Managed bandwidth-monitored system engine"/>
    <n v="1100"/>
    <n v="8010"/>
    <n v="728"/>
    <x v="1"/>
    <n v="148"/>
    <n v="54.12"/>
    <x v="1"/>
    <s v="USD"/>
    <n v="1305262800"/>
    <n v="1305954000"/>
    <b v="0"/>
    <b v="0"/>
    <x v="1"/>
    <x v="1"/>
    <x v="1"/>
  </r>
  <r>
    <n v="765"/>
    <s v="Matthews LLC"/>
    <s v="Advanced transitional help-desk"/>
    <n v="3900"/>
    <n v="8125"/>
    <n v="208"/>
    <x v="1"/>
    <n v="198"/>
    <n v="41.04"/>
    <x v="1"/>
    <s v="USD"/>
    <n v="1492232400"/>
    <n v="1494392400"/>
    <b v="1"/>
    <b v="1"/>
    <x v="7"/>
    <x v="1"/>
    <x v="7"/>
  </r>
  <r>
    <n v="766"/>
    <s v="Montgomery-Castro"/>
    <s v="De-engineered disintermediate encryption"/>
    <n v="43800"/>
    <n v="13653"/>
    <n v="31"/>
    <x v="0"/>
    <n v="248"/>
    <n v="55.05"/>
    <x v="2"/>
    <s v="AUD"/>
    <n v="1537333200"/>
    <n v="1537419600"/>
    <b v="0"/>
    <b v="0"/>
    <x v="22"/>
    <x v="4"/>
    <x v="22"/>
  </r>
  <r>
    <n v="767"/>
    <s v="Hale, Pearson and Jenkins"/>
    <s v="Upgradable attitude-oriented project"/>
    <n v="97200"/>
    <n v="55372"/>
    <n v="57"/>
    <x v="0"/>
    <n v="513"/>
    <n v="107.94"/>
    <x v="1"/>
    <s v="USD"/>
    <n v="1444107600"/>
    <n v="1447999200"/>
    <b v="0"/>
    <b v="0"/>
    <x v="18"/>
    <x v="5"/>
    <x v="18"/>
  </r>
  <r>
    <n v="768"/>
    <s v="Ramirez-Calderon"/>
    <s v="Fundamental zero tolerance alliance"/>
    <n v="4800"/>
    <n v="11088"/>
    <n v="231"/>
    <x v="1"/>
    <n v="150"/>
    <n v="73.92"/>
    <x v="1"/>
    <s v="USD"/>
    <n v="1386741600"/>
    <n v="1388037600"/>
    <b v="0"/>
    <b v="0"/>
    <x v="3"/>
    <x v="3"/>
    <x v="3"/>
  </r>
  <r>
    <n v="769"/>
    <s v="Johnson-Morales"/>
    <s v="Devolved 24hour forecast"/>
    <n v="125600"/>
    <n v="109106"/>
    <n v="87"/>
    <x v="0"/>
    <n v="3410"/>
    <n v="32"/>
    <x v="1"/>
    <s v="USD"/>
    <n v="1376542800"/>
    <n v="1378789200"/>
    <b v="0"/>
    <b v="0"/>
    <x v="11"/>
    <x v="6"/>
    <x v="11"/>
  </r>
  <r>
    <n v="770"/>
    <s v="Mathis-Rodriguez"/>
    <s v="User-centric attitude-oriented intranet"/>
    <n v="4300"/>
    <n v="11642"/>
    <n v="271"/>
    <x v="1"/>
    <n v="216"/>
    <n v="53.9"/>
    <x v="6"/>
    <s v="EUR"/>
    <n v="1397451600"/>
    <n v="1398056400"/>
    <b v="0"/>
    <b v="1"/>
    <x v="3"/>
    <x v="3"/>
    <x v="3"/>
  </r>
  <r>
    <n v="771"/>
    <s v="Smith, Mack and Williams"/>
    <s v="Self-enabling 5thgeneration paradigm"/>
    <n v="5600"/>
    <n v="2769"/>
    <n v="49"/>
    <x v="3"/>
    <n v="26"/>
    <n v="106.5"/>
    <x v="1"/>
    <s v="USD"/>
    <n v="1548482400"/>
    <n v="1550815200"/>
    <b v="0"/>
    <b v="0"/>
    <x v="3"/>
    <x v="3"/>
    <x v="3"/>
  </r>
  <r>
    <n v="772"/>
    <s v="Johnson-Pace"/>
    <s v="Persistent 3rdgeneration moratorium"/>
    <n v="149600"/>
    <n v="169586"/>
    <n v="113"/>
    <x v="1"/>
    <n v="5139"/>
    <n v="33"/>
    <x v="1"/>
    <s v="USD"/>
    <n v="1549692000"/>
    <n v="1550037600"/>
    <b v="0"/>
    <b v="0"/>
    <x v="7"/>
    <x v="1"/>
    <x v="7"/>
  </r>
  <r>
    <n v="773"/>
    <s v="Meza, Kirby and Patel"/>
    <s v="Cross-platform empowering project"/>
    <n v="53100"/>
    <n v="101185"/>
    <n v="191"/>
    <x v="1"/>
    <n v="2353"/>
    <n v="43"/>
    <x v="1"/>
    <s v="USD"/>
    <n v="1492059600"/>
    <n v="1492923600"/>
    <b v="0"/>
    <b v="0"/>
    <x v="3"/>
    <x v="3"/>
    <x v="3"/>
  </r>
  <r>
    <n v="774"/>
    <s v="Gonzalez-Snow"/>
    <s v="Polarized user-facing interface"/>
    <n v="5000"/>
    <n v="6775"/>
    <n v="136"/>
    <x v="1"/>
    <n v="78"/>
    <n v="86.86"/>
    <x v="6"/>
    <s v="EUR"/>
    <n v="1463979600"/>
    <n v="1467522000"/>
    <b v="0"/>
    <b v="0"/>
    <x v="2"/>
    <x v="2"/>
    <x v="2"/>
  </r>
  <r>
    <n v="775"/>
    <s v="Murphy LLC"/>
    <s v="Customer-focused non-volatile framework"/>
    <n v="9400"/>
    <n v="968"/>
    <n v="10"/>
    <x v="0"/>
    <n v="10"/>
    <n v="96.8"/>
    <x v="1"/>
    <s v="USD"/>
    <n v="1415253600"/>
    <n v="1416117600"/>
    <b v="0"/>
    <b v="0"/>
    <x v="1"/>
    <x v="1"/>
    <x v="1"/>
  </r>
  <r>
    <n v="776"/>
    <s v="Taylor-Rowe"/>
    <s v="Synchronized multimedia frame"/>
    <n v="110800"/>
    <n v="72623"/>
    <n v="66"/>
    <x v="0"/>
    <n v="2201"/>
    <n v="33"/>
    <x v="1"/>
    <s v="USD"/>
    <n v="1562216400"/>
    <n v="1563771600"/>
    <b v="0"/>
    <b v="0"/>
    <x v="3"/>
    <x v="3"/>
    <x v="3"/>
  </r>
  <r>
    <n v="777"/>
    <s v="Henderson Ltd"/>
    <s v="Open-architected stable algorithm"/>
    <n v="93800"/>
    <n v="45987"/>
    <n v="49"/>
    <x v="0"/>
    <n v="676"/>
    <n v="68.03"/>
    <x v="1"/>
    <s v="USD"/>
    <n v="1316754000"/>
    <n v="1319259600"/>
    <b v="0"/>
    <b v="0"/>
    <x v="3"/>
    <x v="3"/>
    <x v="3"/>
  </r>
  <r>
    <n v="778"/>
    <s v="Moss-Guzman"/>
    <s v="Cross-platform optimizing website"/>
    <n v="1300"/>
    <n v="10243"/>
    <n v="788"/>
    <x v="1"/>
    <n v="174"/>
    <n v="58.87"/>
    <x v="5"/>
    <s v="CHF"/>
    <n v="1313211600"/>
    <n v="1313643600"/>
    <b v="0"/>
    <b v="0"/>
    <x v="10"/>
    <x v="4"/>
    <x v="10"/>
  </r>
  <r>
    <n v="779"/>
    <s v="Webb Group"/>
    <s v="Public-key actuating projection"/>
    <n v="108700"/>
    <n v="87293"/>
    <n v="80"/>
    <x v="0"/>
    <n v="831"/>
    <n v="105.05"/>
    <x v="1"/>
    <s v="USD"/>
    <n v="1439528400"/>
    <n v="1440306000"/>
    <b v="0"/>
    <b v="1"/>
    <x v="3"/>
    <x v="3"/>
    <x v="3"/>
  </r>
  <r>
    <n v="780"/>
    <s v="Brooks-Rodriguez"/>
    <s v="Implemented intangible instruction set"/>
    <n v="5100"/>
    <n v="5421"/>
    <n v="106"/>
    <x v="1"/>
    <n v="164"/>
    <n v="33.049999999999997"/>
    <x v="1"/>
    <s v="USD"/>
    <n v="1469163600"/>
    <n v="1470805200"/>
    <b v="0"/>
    <b v="1"/>
    <x v="6"/>
    <x v="4"/>
    <x v="6"/>
  </r>
  <r>
    <n v="781"/>
    <s v="Thomas Ltd"/>
    <s v="Cross-group interactive architecture"/>
    <n v="8700"/>
    <n v="4414"/>
    <n v="51"/>
    <x v="3"/>
    <n v="56"/>
    <n v="78.819999999999993"/>
    <x v="5"/>
    <s v="CHF"/>
    <n v="1288501200"/>
    <n v="1292911200"/>
    <b v="0"/>
    <b v="0"/>
    <x v="3"/>
    <x v="3"/>
    <x v="3"/>
  </r>
  <r>
    <n v="782"/>
    <s v="Williams and Sons"/>
    <s v="Centralized asymmetric framework"/>
    <n v="5100"/>
    <n v="10981"/>
    <n v="215"/>
    <x v="1"/>
    <n v="161"/>
    <n v="68.2"/>
    <x v="1"/>
    <s v="USD"/>
    <n v="1298959200"/>
    <n v="1301374800"/>
    <b v="0"/>
    <b v="1"/>
    <x v="10"/>
    <x v="4"/>
    <x v="10"/>
  </r>
  <r>
    <n v="783"/>
    <s v="Vega, Chan and Carney"/>
    <s v="Down-sized systematic utilization"/>
    <n v="7400"/>
    <n v="10451"/>
    <n v="141"/>
    <x v="1"/>
    <n v="138"/>
    <n v="75.73"/>
    <x v="1"/>
    <s v="USD"/>
    <n v="1387260000"/>
    <n v="1387864800"/>
    <b v="0"/>
    <b v="0"/>
    <x v="1"/>
    <x v="1"/>
    <x v="1"/>
  </r>
  <r>
    <n v="784"/>
    <s v="Byrd Group"/>
    <s v="Profound fault-tolerant model"/>
    <n v="88900"/>
    <n v="102535"/>
    <n v="115"/>
    <x v="1"/>
    <n v="3308"/>
    <n v="31"/>
    <x v="1"/>
    <s v="USD"/>
    <n v="1457244000"/>
    <n v="1458190800"/>
    <b v="0"/>
    <b v="0"/>
    <x v="2"/>
    <x v="2"/>
    <x v="2"/>
  </r>
  <r>
    <n v="785"/>
    <s v="Peterson, Fletcher and Sanchez"/>
    <s v="Multi-channeled bi-directional moratorium"/>
    <n v="6700"/>
    <n v="12939"/>
    <n v="193"/>
    <x v="1"/>
    <n v="127"/>
    <n v="101.88"/>
    <x v="2"/>
    <s v="AUD"/>
    <n v="1556341200"/>
    <n v="1559278800"/>
    <b v="0"/>
    <b v="1"/>
    <x v="10"/>
    <x v="4"/>
    <x v="10"/>
  </r>
  <r>
    <n v="786"/>
    <s v="Smith-Brown"/>
    <s v="Object-based content-based ability"/>
    <n v="1500"/>
    <n v="10946"/>
    <n v="730"/>
    <x v="1"/>
    <n v="207"/>
    <n v="52.88"/>
    <x v="6"/>
    <s v="EUR"/>
    <n v="1522126800"/>
    <n v="1522731600"/>
    <b v="0"/>
    <b v="1"/>
    <x v="17"/>
    <x v="1"/>
    <x v="17"/>
  </r>
  <r>
    <n v="787"/>
    <s v="Vance-Glover"/>
    <s v="Progressive coherent secured line"/>
    <n v="61200"/>
    <n v="60994"/>
    <n v="100"/>
    <x v="0"/>
    <n v="859"/>
    <n v="71.010000000000005"/>
    <x v="0"/>
    <s v="CAD"/>
    <n v="1305954000"/>
    <n v="1306731600"/>
    <b v="0"/>
    <b v="0"/>
    <x v="1"/>
    <x v="1"/>
    <x v="1"/>
  </r>
  <r>
    <n v="788"/>
    <s v="Joyce PLC"/>
    <s v="Synchronized directional capability"/>
    <n v="3600"/>
    <n v="3174"/>
    <n v="88"/>
    <x v="2"/>
    <n v="31"/>
    <n v="102.39"/>
    <x v="1"/>
    <s v="USD"/>
    <n v="1350709200"/>
    <n v="1352527200"/>
    <b v="0"/>
    <b v="0"/>
    <x v="10"/>
    <x v="4"/>
    <x v="10"/>
  </r>
  <r>
    <n v="789"/>
    <s v="Kennedy-Miller"/>
    <s v="Cross-platform composite migration"/>
    <n v="9000"/>
    <n v="3351"/>
    <n v="37"/>
    <x v="0"/>
    <n v="45"/>
    <n v="74.47"/>
    <x v="1"/>
    <s v="USD"/>
    <n v="1401166800"/>
    <n v="1404363600"/>
    <b v="0"/>
    <b v="0"/>
    <x v="3"/>
    <x v="3"/>
    <x v="3"/>
  </r>
  <r>
    <n v="790"/>
    <s v="White-Obrien"/>
    <s v="Operative local pricing structure"/>
    <n v="185900"/>
    <n v="56774"/>
    <n v="31"/>
    <x v="3"/>
    <n v="1113"/>
    <n v="51.01"/>
    <x v="1"/>
    <s v="USD"/>
    <n v="1266127200"/>
    <n v="1266645600"/>
    <b v="0"/>
    <b v="0"/>
    <x v="3"/>
    <x v="3"/>
    <x v="3"/>
  </r>
  <r>
    <n v="791"/>
    <s v="Stafford, Hess and Raymond"/>
    <s v="Optional web-enabled extranet"/>
    <n v="2100"/>
    <n v="540"/>
    <n v="26"/>
    <x v="0"/>
    <n v="6"/>
    <n v="90"/>
    <x v="1"/>
    <s v="USD"/>
    <n v="1481436000"/>
    <n v="1482818400"/>
    <b v="0"/>
    <b v="0"/>
    <x v="0"/>
    <x v="0"/>
    <x v="0"/>
  </r>
  <r>
    <n v="792"/>
    <s v="Jordan, Schneider and Hall"/>
    <s v="Reduced 6thgeneration intranet"/>
    <n v="2000"/>
    <n v="680"/>
    <n v="34"/>
    <x v="0"/>
    <n v="7"/>
    <n v="97.14"/>
    <x v="1"/>
    <s v="USD"/>
    <n v="1372222800"/>
    <n v="1374642000"/>
    <b v="0"/>
    <b v="1"/>
    <x v="3"/>
    <x v="3"/>
    <x v="3"/>
  </r>
  <r>
    <n v="793"/>
    <s v="Rodriguez, Cox and Rodriguez"/>
    <s v="Networked disintermediate leverage"/>
    <n v="1100"/>
    <n v="13045"/>
    <n v="1186"/>
    <x v="1"/>
    <n v="181"/>
    <n v="72.069999999999993"/>
    <x v="5"/>
    <s v="CHF"/>
    <n v="1372136400"/>
    <n v="1372482000"/>
    <b v="0"/>
    <b v="0"/>
    <x v="9"/>
    <x v="5"/>
    <x v="9"/>
  </r>
  <r>
    <n v="794"/>
    <s v="Welch Inc"/>
    <s v="Optional optimal website"/>
    <n v="6600"/>
    <n v="8276"/>
    <n v="125"/>
    <x v="1"/>
    <n v="110"/>
    <n v="75.239999999999995"/>
    <x v="1"/>
    <s v="USD"/>
    <n v="1513922400"/>
    <n v="1514959200"/>
    <b v="0"/>
    <b v="0"/>
    <x v="1"/>
    <x v="1"/>
    <x v="1"/>
  </r>
  <r>
    <n v="795"/>
    <s v="Vasquez Inc"/>
    <s v="Stand-alone asynchronous functionalities"/>
    <n v="7100"/>
    <n v="1022"/>
    <n v="14"/>
    <x v="0"/>
    <n v="31"/>
    <n v="32.97"/>
    <x v="1"/>
    <s v="USD"/>
    <n v="1477976400"/>
    <n v="1478235600"/>
    <b v="0"/>
    <b v="0"/>
    <x v="6"/>
    <x v="4"/>
    <x v="6"/>
  </r>
  <r>
    <n v="796"/>
    <s v="Freeman-Ferguson"/>
    <s v="Profound full-range open system"/>
    <n v="7800"/>
    <n v="4275"/>
    <n v="55"/>
    <x v="0"/>
    <n v="78"/>
    <n v="54.81"/>
    <x v="1"/>
    <s v="USD"/>
    <n v="1407474000"/>
    <n v="1408078800"/>
    <b v="0"/>
    <b v="1"/>
    <x v="20"/>
    <x v="6"/>
    <x v="20"/>
  </r>
  <r>
    <n v="797"/>
    <s v="Houston, Moore and Rogers"/>
    <s v="Optional tangible utilization"/>
    <n v="7600"/>
    <n v="8332"/>
    <n v="110"/>
    <x v="1"/>
    <n v="185"/>
    <n v="45.04"/>
    <x v="1"/>
    <s v="USD"/>
    <n v="1546149600"/>
    <n v="1548136800"/>
    <b v="0"/>
    <b v="0"/>
    <x v="2"/>
    <x v="2"/>
    <x v="2"/>
  </r>
  <r>
    <n v="798"/>
    <s v="Small-Fuentes"/>
    <s v="Seamless maximized product"/>
    <n v="3400"/>
    <n v="6408"/>
    <n v="188"/>
    <x v="1"/>
    <n v="121"/>
    <n v="52.96"/>
    <x v="1"/>
    <s v="USD"/>
    <n v="1338440400"/>
    <n v="1340859600"/>
    <b v="0"/>
    <b v="1"/>
    <x v="3"/>
    <x v="3"/>
    <x v="3"/>
  </r>
  <r>
    <n v="799"/>
    <s v="Reid-Day"/>
    <s v="Devolved tertiary time-frame"/>
    <n v="84500"/>
    <n v="73522"/>
    <n v="87"/>
    <x v="0"/>
    <n v="1225"/>
    <n v="60.02"/>
    <x v="4"/>
    <s v="GBP"/>
    <n v="1454133600"/>
    <n v="1454479200"/>
    <b v="0"/>
    <b v="0"/>
    <x v="3"/>
    <x v="3"/>
    <x v="3"/>
  </r>
  <r>
    <n v="800"/>
    <s v="Wallace LLC"/>
    <s v="Centralized regional function"/>
    <n v="100"/>
    <n v="1"/>
    <n v="1"/>
    <x v="0"/>
    <n v="1"/>
    <n v="1"/>
    <x v="5"/>
    <s v="CHF"/>
    <n v="1434085200"/>
    <n v="1434430800"/>
    <b v="0"/>
    <b v="0"/>
    <x v="1"/>
    <x v="1"/>
    <x v="1"/>
  </r>
  <r>
    <n v="801"/>
    <s v="Olson-Bishop"/>
    <s v="User-friendly high-level initiative"/>
    <n v="2300"/>
    <n v="4667"/>
    <n v="203"/>
    <x v="1"/>
    <n v="106"/>
    <n v="44.03"/>
    <x v="1"/>
    <s v="USD"/>
    <n v="1577772000"/>
    <n v="1579672800"/>
    <b v="0"/>
    <b v="1"/>
    <x v="14"/>
    <x v="7"/>
    <x v="14"/>
  </r>
  <r>
    <n v="802"/>
    <s v="Rodriguez, Anderson and Porter"/>
    <s v="Reverse-engineered zero-defect infrastructure"/>
    <n v="6200"/>
    <n v="12216"/>
    <n v="197"/>
    <x v="1"/>
    <n v="142"/>
    <n v="86.03"/>
    <x v="1"/>
    <s v="USD"/>
    <n v="1562216400"/>
    <n v="1562389200"/>
    <b v="0"/>
    <b v="0"/>
    <x v="14"/>
    <x v="7"/>
    <x v="14"/>
  </r>
  <r>
    <n v="803"/>
    <s v="Perez, Brown and Meyers"/>
    <s v="Stand-alone background customer loyalty"/>
    <n v="6100"/>
    <n v="6527"/>
    <n v="107"/>
    <x v="1"/>
    <n v="233"/>
    <n v="28.01"/>
    <x v="1"/>
    <s v="USD"/>
    <n v="1548568800"/>
    <n v="1551506400"/>
    <b v="0"/>
    <b v="0"/>
    <x v="3"/>
    <x v="3"/>
    <x v="3"/>
  </r>
  <r>
    <n v="804"/>
    <s v="English-Mccullough"/>
    <s v="Business-focused discrete software"/>
    <n v="2600"/>
    <n v="6987"/>
    <n v="269"/>
    <x v="1"/>
    <n v="218"/>
    <n v="32.049999999999997"/>
    <x v="1"/>
    <s v="USD"/>
    <n v="1514872800"/>
    <n v="1516600800"/>
    <b v="0"/>
    <b v="0"/>
    <x v="1"/>
    <x v="1"/>
    <x v="1"/>
  </r>
  <r>
    <n v="805"/>
    <s v="Smith-Nguyen"/>
    <s v="Advanced intermediate Graphic Interface"/>
    <n v="9700"/>
    <n v="4932"/>
    <n v="51"/>
    <x v="0"/>
    <n v="67"/>
    <n v="73.61"/>
    <x v="2"/>
    <s v="AUD"/>
    <n v="1416031200"/>
    <n v="1420437600"/>
    <b v="0"/>
    <b v="0"/>
    <x v="4"/>
    <x v="4"/>
    <x v="4"/>
  </r>
  <r>
    <n v="806"/>
    <s v="Harmon-Madden"/>
    <s v="Adaptive holistic hub"/>
    <n v="700"/>
    <n v="8262"/>
    <n v="1180"/>
    <x v="1"/>
    <n v="76"/>
    <n v="108.71"/>
    <x v="1"/>
    <s v="USD"/>
    <n v="1330927200"/>
    <n v="1332997200"/>
    <b v="0"/>
    <b v="1"/>
    <x v="6"/>
    <x v="4"/>
    <x v="6"/>
  </r>
  <r>
    <n v="807"/>
    <s v="Walker-Taylor"/>
    <s v="Automated uniform concept"/>
    <n v="700"/>
    <n v="1848"/>
    <n v="264"/>
    <x v="1"/>
    <n v="43"/>
    <n v="42.98"/>
    <x v="1"/>
    <s v="USD"/>
    <n v="1571115600"/>
    <n v="1574920800"/>
    <b v="0"/>
    <b v="1"/>
    <x v="3"/>
    <x v="3"/>
    <x v="3"/>
  </r>
  <r>
    <n v="808"/>
    <s v="Harris, Medina and Mitchell"/>
    <s v="Enhanced regional flexibility"/>
    <n v="5200"/>
    <n v="1583"/>
    <n v="30"/>
    <x v="0"/>
    <n v="19"/>
    <n v="83.32"/>
    <x v="1"/>
    <s v="USD"/>
    <n v="1463461200"/>
    <n v="1464930000"/>
    <b v="0"/>
    <b v="0"/>
    <x v="0"/>
    <x v="0"/>
    <x v="0"/>
  </r>
  <r>
    <n v="809"/>
    <s v="Williams and Sons"/>
    <s v="Public-key bottom-line algorithm"/>
    <n v="140800"/>
    <n v="88536"/>
    <n v="63"/>
    <x v="0"/>
    <n v="2108"/>
    <n v="42"/>
    <x v="5"/>
    <s v="CHF"/>
    <n v="1344920400"/>
    <n v="1345006800"/>
    <b v="0"/>
    <b v="0"/>
    <x v="4"/>
    <x v="4"/>
    <x v="4"/>
  </r>
  <r>
    <n v="810"/>
    <s v="Ball-Fisher"/>
    <s v="Multi-layered intangible instruction set"/>
    <n v="6400"/>
    <n v="12360"/>
    <n v="193"/>
    <x v="1"/>
    <n v="221"/>
    <n v="55.93"/>
    <x v="1"/>
    <s v="USD"/>
    <n v="1511848800"/>
    <n v="1512712800"/>
    <b v="0"/>
    <b v="1"/>
    <x v="3"/>
    <x v="3"/>
    <x v="3"/>
  </r>
  <r>
    <n v="811"/>
    <s v="Page, Holt and Mack"/>
    <s v="Fundamental methodical emulation"/>
    <n v="92500"/>
    <n v="71320"/>
    <n v="77"/>
    <x v="0"/>
    <n v="679"/>
    <n v="105.04"/>
    <x v="1"/>
    <s v="USD"/>
    <n v="1452319200"/>
    <n v="1452492000"/>
    <b v="0"/>
    <b v="1"/>
    <x v="11"/>
    <x v="6"/>
    <x v="11"/>
  </r>
  <r>
    <n v="812"/>
    <s v="Landry Group"/>
    <s v="Expanded value-added hardware"/>
    <n v="59700"/>
    <n v="134640"/>
    <n v="226"/>
    <x v="1"/>
    <n v="2805"/>
    <n v="48"/>
    <x v="0"/>
    <s v="CAD"/>
    <n v="1523854800"/>
    <n v="1524286800"/>
    <b v="0"/>
    <b v="0"/>
    <x v="9"/>
    <x v="5"/>
    <x v="9"/>
  </r>
  <r>
    <n v="813"/>
    <s v="Buckley Group"/>
    <s v="Diverse high-level attitude"/>
    <n v="3200"/>
    <n v="7661"/>
    <n v="239"/>
    <x v="1"/>
    <n v="68"/>
    <n v="112.66"/>
    <x v="1"/>
    <s v="USD"/>
    <n v="1346043600"/>
    <n v="1346907600"/>
    <b v="0"/>
    <b v="0"/>
    <x v="11"/>
    <x v="6"/>
    <x v="11"/>
  </r>
  <r>
    <n v="814"/>
    <s v="Vincent PLC"/>
    <s v="Visionary 24hour analyzer"/>
    <n v="3200"/>
    <n v="2950"/>
    <n v="92"/>
    <x v="0"/>
    <n v="36"/>
    <n v="81.94"/>
    <x v="3"/>
    <s v="DKK"/>
    <n v="1464325200"/>
    <n v="1464498000"/>
    <b v="0"/>
    <b v="1"/>
    <x v="1"/>
    <x v="1"/>
    <x v="1"/>
  </r>
  <r>
    <n v="815"/>
    <s v="Watson-Douglas"/>
    <s v="Centralized bandwidth-monitored leverage"/>
    <n v="9000"/>
    <n v="11721"/>
    <n v="130"/>
    <x v="1"/>
    <n v="183"/>
    <n v="64.05"/>
    <x v="0"/>
    <s v="CAD"/>
    <n v="1511935200"/>
    <n v="1514181600"/>
    <b v="0"/>
    <b v="0"/>
    <x v="1"/>
    <x v="1"/>
    <x v="1"/>
  </r>
  <r>
    <n v="816"/>
    <s v="Jones, Casey and Jones"/>
    <s v="Ergonomic mission-critical moratorium"/>
    <n v="2300"/>
    <n v="14150"/>
    <n v="615"/>
    <x v="1"/>
    <n v="133"/>
    <n v="106.39"/>
    <x v="1"/>
    <s v="USD"/>
    <n v="1392012000"/>
    <n v="1392184800"/>
    <b v="1"/>
    <b v="1"/>
    <x v="3"/>
    <x v="3"/>
    <x v="3"/>
  </r>
  <r>
    <n v="817"/>
    <s v="Alvarez-Bauer"/>
    <s v="Front-line intermediate moderator"/>
    <n v="51300"/>
    <n v="189192"/>
    <n v="369"/>
    <x v="1"/>
    <n v="2489"/>
    <n v="76.010000000000005"/>
    <x v="6"/>
    <s v="EUR"/>
    <n v="1556946000"/>
    <n v="1559365200"/>
    <b v="0"/>
    <b v="1"/>
    <x v="9"/>
    <x v="5"/>
    <x v="9"/>
  </r>
  <r>
    <n v="818"/>
    <s v="Martinez LLC"/>
    <s v="Automated local secured line"/>
    <n v="700"/>
    <n v="7664"/>
    <n v="1095"/>
    <x v="1"/>
    <n v="69"/>
    <n v="111.07"/>
    <x v="1"/>
    <s v="USD"/>
    <n v="1548050400"/>
    <n v="1549173600"/>
    <b v="0"/>
    <b v="1"/>
    <x v="3"/>
    <x v="3"/>
    <x v="3"/>
  </r>
  <r>
    <n v="819"/>
    <s v="Buck-Khan"/>
    <s v="Integrated bandwidth-monitored alliance"/>
    <n v="8900"/>
    <n v="4509"/>
    <n v="51"/>
    <x v="0"/>
    <n v="47"/>
    <n v="95.94"/>
    <x v="1"/>
    <s v="USD"/>
    <n v="1353736800"/>
    <n v="1355032800"/>
    <b v="1"/>
    <b v="0"/>
    <x v="11"/>
    <x v="6"/>
    <x v="11"/>
  </r>
  <r>
    <n v="820"/>
    <s v="Valdez, Williams and Meyer"/>
    <s v="Cross-group heuristic forecast"/>
    <n v="1500"/>
    <n v="12009"/>
    <n v="801"/>
    <x v="1"/>
    <n v="279"/>
    <n v="43.04"/>
    <x v="4"/>
    <s v="GBP"/>
    <n v="1532840400"/>
    <n v="1533963600"/>
    <b v="0"/>
    <b v="1"/>
    <x v="1"/>
    <x v="1"/>
    <x v="1"/>
  </r>
  <r>
    <n v="821"/>
    <s v="Alvarez-Andrews"/>
    <s v="Extended impactful secured line"/>
    <n v="4900"/>
    <n v="14273"/>
    <n v="291"/>
    <x v="1"/>
    <n v="210"/>
    <n v="67.97"/>
    <x v="1"/>
    <s v="USD"/>
    <n v="1488261600"/>
    <n v="1489381200"/>
    <b v="0"/>
    <b v="0"/>
    <x v="4"/>
    <x v="4"/>
    <x v="4"/>
  </r>
  <r>
    <n v="822"/>
    <s v="Stewart and Sons"/>
    <s v="Distributed optimizing protocol"/>
    <n v="54000"/>
    <n v="188982"/>
    <n v="350"/>
    <x v="1"/>
    <n v="2100"/>
    <n v="89.99"/>
    <x v="1"/>
    <s v="USD"/>
    <n v="1393567200"/>
    <n v="1395032400"/>
    <b v="0"/>
    <b v="0"/>
    <x v="1"/>
    <x v="1"/>
    <x v="1"/>
  </r>
  <r>
    <n v="823"/>
    <s v="Dyer Inc"/>
    <s v="Secured well-modulated system engine"/>
    <n v="4100"/>
    <n v="14640"/>
    <n v="357"/>
    <x v="1"/>
    <n v="252"/>
    <n v="58.1"/>
    <x v="1"/>
    <s v="USD"/>
    <n v="1410325200"/>
    <n v="1412485200"/>
    <b v="1"/>
    <b v="1"/>
    <x v="1"/>
    <x v="1"/>
    <x v="1"/>
  </r>
  <r>
    <n v="824"/>
    <s v="Anderson, Williams and Cox"/>
    <s v="Streamlined national benchmark"/>
    <n v="85000"/>
    <n v="107516"/>
    <n v="126"/>
    <x v="1"/>
    <n v="1280"/>
    <n v="84"/>
    <x v="1"/>
    <s v="USD"/>
    <n v="1276923600"/>
    <n v="1279688400"/>
    <b v="0"/>
    <b v="1"/>
    <x v="9"/>
    <x v="5"/>
    <x v="9"/>
  </r>
  <r>
    <n v="825"/>
    <s v="Solomon PLC"/>
    <s v="Open-architected 24/7 infrastructure"/>
    <n v="3600"/>
    <n v="13950"/>
    <n v="388"/>
    <x v="1"/>
    <n v="157"/>
    <n v="88.85"/>
    <x v="4"/>
    <s v="GBP"/>
    <n v="1500958800"/>
    <n v="1501995600"/>
    <b v="0"/>
    <b v="0"/>
    <x v="12"/>
    <x v="4"/>
    <x v="12"/>
  </r>
  <r>
    <n v="826"/>
    <s v="Miller-Hubbard"/>
    <s v="Digitized 6thgeneration Local Area Network"/>
    <n v="2800"/>
    <n v="12797"/>
    <n v="457"/>
    <x v="1"/>
    <n v="194"/>
    <n v="65.959999999999994"/>
    <x v="1"/>
    <s v="USD"/>
    <n v="1292220000"/>
    <n v="1294639200"/>
    <b v="0"/>
    <b v="1"/>
    <x v="3"/>
    <x v="3"/>
    <x v="3"/>
  </r>
  <r>
    <n v="827"/>
    <s v="Miranda, Martinez and Lowery"/>
    <s v="Innovative actuating artificial intelligence"/>
    <n v="2300"/>
    <n v="6134"/>
    <n v="267"/>
    <x v="1"/>
    <n v="82"/>
    <n v="74.8"/>
    <x v="2"/>
    <s v="AUD"/>
    <n v="1304398800"/>
    <n v="1305435600"/>
    <b v="0"/>
    <b v="1"/>
    <x v="6"/>
    <x v="4"/>
    <x v="6"/>
  </r>
  <r>
    <n v="828"/>
    <s v="Munoz, Cherry and Bell"/>
    <s v="Cross-platform reciprocal budgetary management"/>
    <n v="7100"/>
    <n v="4899"/>
    <n v="69"/>
    <x v="0"/>
    <n v="70"/>
    <n v="69.989999999999995"/>
    <x v="1"/>
    <s v="USD"/>
    <n v="1535432400"/>
    <n v="1537592400"/>
    <b v="0"/>
    <b v="0"/>
    <x v="3"/>
    <x v="3"/>
    <x v="3"/>
  </r>
  <r>
    <n v="829"/>
    <s v="Baker-Higgins"/>
    <s v="Vision-oriented scalable portal"/>
    <n v="9600"/>
    <n v="4929"/>
    <n v="51"/>
    <x v="0"/>
    <n v="154"/>
    <n v="32.01"/>
    <x v="1"/>
    <s v="USD"/>
    <n v="1433826000"/>
    <n v="1435122000"/>
    <b v="0"/>
    <b v="0"/>
    <x v="3"/>
    <x v="3"/>
    <x v="3"/>
  </r>
  <r>
    <n v="830"/>
    <s v="Johnson, Turner and Carroll"/>
    <s v="Persevering zero administration knowledge user"/>
    <n v="121600"/>
    <n v="1424"/>
    <n v="1"/>
    <x v="0"/>
    <n v="22"/>
    <n v="64.73"/>
    <x v="1"/>
    <s v="USD"/>
    <n v="1514959200"/>
    <n v="1520056800"/>
    <b v="0"/>
    <b v="0"/>
    <x v="3"/>
    <x v="3"/>
    <x v="3"/>
  </r>
  <r>
    <n v="831"/>
    <s v="Ward PLC"/>
    <s v="Front-line bottom-line Graphic Interface"/>
    <n v="97100"/>
    <n v="105817"/>
    <n v="109"/>
    <x v="1"/>
    <n v="4233"/>
    <n v="25"/>
    <x v="1"/>
    <s v="USD"/>
    <n v="1332738000"/>
    <n v="1335675600"/>
    <b v="0"/>
    <b v="0"/>
    <x v="14"/>
    <x v="7"/>
    <x v="14"/>
  </r>
  <r>
    <n v="832"/>
    <s v="Bradley, Beck and Mayo"/>
    <s v="Synergized fault-tolerant hierarchy"/>
    <n v="43200"/>
    <n v="136156"/>
    <n v="315"/>
    <x v="1"/>
    <n v="1297"/>
    <n v="104.98"/>
    <x v="3"/>
    <s v="DKK"/>
    <n v="1445490000"/>
    <n v="1448431200"/>
    <b v="1"/>
    <b v="0"/>
    <x v="18"/>
    <x v="5"/>
    <x v="18"/>
  </r>
  <r>
    <n v="833"/>
    <s v="Levine, Martin and Hernandez"/>
    <s v="Expanded asynchronous groupware"/>
    <n v="6800"/>
    <n v="10723"/>
    <n v="158"/>
    <x v="1"/>
    <n v="165"/>
    <n v="64.989999999999995"/>
    <x v="3"/>
    <s v="DKK"/>
    <n v="1297663200"/>
    <n v="1298613600"/>
    <b v="0"/>
    <b v="0"/>
    <x v="18"/>
    <x v="5"/>
    <x v="18"/>
  </r>
  <r>
    <n v="834"/>
    <s v="Gallegos, Wagner and Gaines"/>
    <s v="Expanded fault-tolerant emulation"/>
    <n v="7300"/>
    <n v="11228"/>
    <n v="154"/>
    <x v="1"/>
    <n v="119"/>
    <n v="94.35"/>
    <x v="1"/>
    <s v="USD"/>
    <n v="1371963600"/>
    <n v="1372482000"/>
    <b v="0"/>
    <b v="0"/>
    <x v="3"/>
    <x v="3"/>
    <x v="3"/>
  </r>
  <r>
    <n v="835"/>
    <s v="Hodges, Smith and Kelly"/>
    <s v="Future-proofed 24hour model"/>
    <n v="86200"/>
    <n v="77355"/>
    <n v="90"/>
    <x v="0"/>
    <n v="1758"/>
    <n v="44"/>
    <x v="1"/>
    <s v="USD"/>
    <n v="1425103200"/>
    <n v="1425621600"/>
    <b v="0"/>
    <b v="0"/>
    <x v="2"/>
    <x v="2"/>
    <x v="2"/>
  </r>
  <r>
    <n v="836"/>
    <s v="Macias Inc"/>
    <s v="Optimized didactic intranet"/>
    <n v="8100"/>
    <n v="6086"/>
    <n v="75"/>
    <x v="0"/>
    <n v="94"/>
    <n v="64.739999999999995"/>
    <x v="1"/>
    <s v="USD"/>
    <n v="1265349600"/>
    <n v="1266300000"/>
    <b v="0"/>
    <b v="0"/>
    <x v="7"/>
    <x v="1"/>
    <x v="7"/>
  </r>
  <r>
    <n v="837"/>
    <s v="Cook-Ortiz"/>
    <s v="Right-sized dedicated standardization"/>
    <n v="17700"/>
    <n v="150960"/>
    <n v="853"/>
    <x v="1"/>
    <n v="1797"/>
    <n v="84.01"/>
    <x v="1"/>
    <s v="USD"/>
    <n v="1301202000"/>
    <n v="1305867600"/>
    <b v="0"/>
    <b v="0"/>
    <x v="17"/>
    <x v="1"/>
    <x v="17"/>
  </r>
  <r>
    <n v="838"/>
    <s v="Jordan-Fischer"/>
    <s v="Vision-oriented high-level extranet"/>
    <n v="6400"/>
    <n v="8890"/>
    <n v="139"/>
    <x v="1"/>
    <n v="261"/>
    <n v="34.06"/>
    <x v="1"/>
    <s v="USD"/>
    <n v="1538024400"/>
    <n v="1538802000"/>
    <b v="0"/>
    <b v="0"/>
    <x v="3"/>
    <x v="3"/>
    <x v="3"/>
  </r>
  <r>
    <n v="839"/>
    <s v="Pierce-Ramirez"/>
    <s v="Organized scalable initiative"/>
    <n v="7700"/>
    <n v="14644"/>
    <n v="190"/>
    <x v="1"/>
    <n v="157"/>
    <n v="93.27"/>
    <x v="1"/>
    <s v="USD"/>
    <n v="1395032400"/>
    <n v="1398920400"/>
    <b v="0"/>
    <b v="1"/>
    <x v="4"/>
    <x v="4"/>
    <x v="4"/>
  </r>
  <r>
    <n v="840"/>
    <s v="Howell and Sons"/>
    <s v="Enhanced regional moderator"/>
    <n v="116300"/>
    <n v="116583"/>
    <n v="100"/>
    <x v="1"/>
    <n v="3533"/>
    <n v="33"/>
    <x v="1"/>
    <s v="USD"/>
    <n v="1405486800"/>
    <n v="1405659600"/>
    <b v="0"/>
    <b v="1"/>
    <x v="3"/>
    <x v="3"/>
    <x v="3"/>
  </r>
  <r>
    <n v="841"/>
    <s v="Garcia, Dunn and Richardson"/>
    <s v="Automated even-keeled emulation"/>
    <n v="9100"/>
    <n v="12991"/>
    <n v="143"/>
    <x v="1"/>
    <n v="155"/>
    <n v="83.81"/>
    <x v="1"/>
    <s v="USD"/>
    <n v="1455861600"/>
    <n v="1457244000"/>
    <b v="0"/>
    <b v="0"/>
    <x v="2"/>
    <x v="2"/>
    <x v="2"/>
  </r>
  <r>
    <n v="842"/>
    <s v="Lawson and Sons"/>
    <s v="Reverse-engineered multi-tasking product"/>
    <n v="1500"/>
    <n v="8447"/>
    <n v="563"/>
    <x v="1"/>
    <n v="132"/>
    <n v="63.99"/>
    <x v="6"/>
    <s v="EUR"/>
    <n v="1529038800"/>
    <n v="1529298000"/>
    <b v="0"/>
    <b v="0"/>
    <x v="8"/>
    <x v="2"/>
    <x v="8"/>
  </r>
  <r>
    <n v="843"/>
    <s v="Porter-Hicks"/>
    <s v="De-engineered next generation parallelism"/>
    <n v="8800"/>
    <n v="2703"/>
    <n v="31"/>
    <x v="0"/>
    <n v="33"/>
    <n v="81.91"/>
    <x v="1"/>
    <s v="USD"/>
    <n v="1535259600"/>
    <n v="1535778000"/>
    <b v="0"/>
    <b v="0"/>
    <x v="14"/>
    <x v="7"/>
    <x v="14"/>
  </r>
  <r>
    <n v="844"/>
    <s v="Rodriguez-Hansen"/>
    <s v="Intuitive cohesive groupware"/>
    <n v="8800"/>
    <n v="8747"/>
    <n v="99"/>
    <x v="3"/>
    <n v="94"/>
    <n v="93.05"/>
    <x v="1"/>
    <s v="USD"/>
    <n v="1327212000"/>
    <n v="1327471200"/>
    <b v="0"/>
    <b v="0"/>
    <x v="4"/>
    <x v="4"/>
    <x v="4"/>
  </r>
  <r>
    <n v="845"/>
    <s v="Williams LLC"/>
    <s v="Up-sized high-level access"/>
    <n v="69900"/>
    <n v="138087"/>
    <n v="198"/>
    <x v="1"/>
    <n v="1354"/>
    <n v="101.98"/>
    <x v="4"/>
    <s v="GBP"/>
    <n v="1526360400"/>
    <n v="1529557200"/>
    <b v="0"/>
    <b v="0"/>
    <x v="2"/>
    <x v="2"/>
    <x v="2"/>
  </r>
  <r>
    <n v="846"/>
    <s v="Cooper, Stanley and Bryant"/>
    <s v="Phased empowering success"/>
    <n v="1000"/>
    <n v="5085"/>
    <n v="509"/>
    <x v="1"/>
    <n v="48"/>
    <n v="105.94"/>
    <x v="1"/>
    <s v="USD"/>
    <n v="1532149200"/>
    <n v="1535259600"/>
    <b v="1"/>
    <b v="1"/>
    <x v="2"/>
    <x v="2"/>
    <x v="2"/>
  </r>
  <r>
    <n v="847"/>
    <s v="Miller, Glenn and Adams"/>
    <s v="Distributed actuating project"/>
    <n v="4700"/>
    <n v="11174"/>
    <n v="238"/>
    <x v="1"/>
    <n v="110"/>
    <n v="101.58"/>
    <x v="1"/>
    <s v="USD"/>
    <n v="1515304800"/>
    <n v="1515564000"/>
    <b v="0"/>
    <b v="0"/>
    <x v="0"/>
    <x v="0"/>
    <x v="0"/>
  </r>
  <r>
    <n v="848"/>
    <s v="Cole, Salazar and Moreno"/>
    <s v="Robust motivating orchestration"/>
    <n v="3200"/>
    <n v="10831"/>
    <n v="338"/>
    <x v="1"/>
    <n v="172"/>
    <n v="62.97"/>
    <x v="1"/>
    <s v="USD"/>
    <n v="1276318800"/>
    <n v="1277096400"/>
    <b v="0"/>
    <b v="0"/>
    <x v="6"/>
    <x v="4"/>
    <x v="6"/>
  </r>
  <r>
    <n v="849"/>
    <s v="Jones-Ryan"/>
    <s v="Vision-oriented uniform instruction set"/>
    <n v="6700"/>
    <n v="8917"/>
    <n v="133"/>
    <x v="1"/>
    <n v="307"/>
    <n v="29.05"/>
    <x v="1"/>
    <s v="USD"/>
    <n v="1328767200"/>
    <n v="1329026400"/>
    <b v="0"/>
    <b v="1"/>
    <x v="7"/>
    <x v="1"/>
    <x v="7"/>
  </r>
  <r>
    <n v="850"/>
    <s v="Hood, Perez and Meadows"/>
    <s v="Cross-group upward-trending hierarchy"/>
    <n v="100"/>
    <n v="1"/>
    <n v="1"/>
    <x v="0"/>
    <n v="1"/>
    <n v="1"/>
    <x v="1"/>
    <s v="USD"/>
    <n v="1321682400"/>
    <n v="1322978400"/>
    <b v="1"/>
    <b v="0"/>
    <x v="1"/>
    <x v="1"/>
    <x v="1"/>
  </r>
  <r>
    <n v="851"/>
    <s v="Bright and Sons"/>
    <s v="Object-based needs-based info-mediaries"/>
    <n v="6000"/>
    <n v="12468"/>
    <n v="208"/>
    <x v="1"/>
    <n v="160"/>
    <n v="77.930000000000007"/>
    <x v="1"/>
    <s v="USD"/>
    <n v="1335934800"/>
    <n v="1338786000"/>
    <b v="0"/>
    <b v="0"/>
    <x v="5"/>
    <x v="1"/>
    <x v="5"/>
  </r>
  <r>
    <n v="852"/>
    <s v="Brady Ltd"/>
    <s v="Open-source reciprocal standardization"/>
    <n v="4900"/>
    <n v="2505"/>
    <n v="51"/>
    <x v="0"/>
    <n v="31"/>
    <n v="80.81"/>
    <x v="1"/>
    <s v="USD"/>
    <n v="1310792400"/>
    <n v="1311656400"/>
    <b v="0"/>
    <b v="1"/>
    <x v="11"/>
    <x v="6"/>
    <x v="11"/>
  </r>
  <r>
    <n v="853"/>
    <s v="Collier LLC"/>
    <s v="Secured well-modulated projection"/>
    <n v="17100"/>
    <n v="111502"/>
    <n v="652"/>
    <x v="1"/>
    <n v="1467"/>
    <n v="76.010000000000005"/>
    <x v="0"/>
    <s v="CAD"/>
    <n v="1308546000"/>
    <n v="1308978000"/>
    <b v="0"/>
    <b v="1"/>
    <x v="7"/>
    <x v="1"/>
    <x v="7"/>
  </r>
  <r>
    <n v="854"/>
    <s v="Campbell, Thomas and Obrien"/>
    <s v="Multi-channeled secondary middleware"/>
    <n v="171000"/>
    <n v="194309"/>
    <n v="114"/>
    <x v="1"/>
    <n v="2662"/>
    <n v="72.989999999999995"/>
    <x v="0"/>
    <s v="CAD"/>
    <n v="1574056800"/>
    <n v="1576389600"/>
    <b v="0"/>
    <b v="0"/>
    <x v="13"/>
    <x v="5"/>
    <x v="13"/>
  </r>
  <r>
    <n v="855"/>
    <s v="Moses-Terry"/>
    <s v="Horizontal clear-thinking framework"/>
    <n v="23400"/>
    <n v="23956"/>
    <n v="102"/>
    <x v="1"/>
    <n v="452"/>
    <n v="53"/>
    <x v="2"/>
    <s v="AUD"/>
    <n v="1308373200"/>
    <n v="1311051600"/>
    <b v="0"/>
    <b v="0"/>
    <x v="3"/>
    <x v="3"/>
    <x v="3"/>
  </r>
  <r>
    <n v="856"/>
    <s v="Williams and Sons"/>
    <s v="Profound composite core"/>
    <n v="2400"/>
    <n v="8558"/>
    <n v="357"/>
    <x v="1"/>
    <n v="158"/>
    <n v="54.16"/>
    <x v="1"/>
    <s v="USD"/>
    <n v="1335243600"/>
    <n v="1336712400"/>
    <b v="0"/>
    <b v="0"/>
    <x v="0"/>
    <x v="0"/>
    <x v="0"/>
  </r>
  <r>
    <n v="857"/>
    <s v="Miranda, Gray and Hale"/>
    <s v="Programmable disintermediate matrices"/>
    <n v="5300"/>
    <n v="7413"/>
    <n v="140"/>
    <x v="1"/>
    <n v="225"/>
    <n v="32.950000000000003"/>
    <x v="5"/>
    <s v="CHF"/>
    <n v="1328421600"/>
    <n v="1330408800"/>
    <b v="1"/>
    <b v="0"/>
    <x v="12"/>
    <x v="4"/>
    <x v="12"/>
  </r>
  <r>
    <n v="858"/>
    <s v="Ayala, Crawford and Taylor"/>
    <s v="Realigned 5thgeneration knowledge user"/>
    <n v="4000"/>
    <n v="2778"/>
    <n v="69"/>
    <x v="0"/>
    <n v="35"/>
    <n v="79.37"/>
    <x v="1"/>
    <s v="USD"/>
    <n v="1524286800"/>
    <n v="1524891600"/>
    <b v="1"/>
    <b v="0"/>
    <x v="0"/>
    <x v="0"/>
    <x v="0"/>
  </r>
  <r>
    <n v="859"/>
    <s v="Martinez Ltd"/>
    <s v="Multi-layered upward-trending groupware"/>
    <n v="7300"/>
    <n v="2594"/>
    <n v="36"/>
    <x v="0"/>
    <n v="63"/>
    <n v="41.17"/>
    <x v="1"/>
    <s v="USD"/>
    <n v="1362117600"/>
    <n v="1363669200"/>
    <b v="0"/>
    <b v="1"/>
    <x v="3"/>
    <x v="3"/>
    <x v="3"/>
  </r>
  <r>
    <n v="860"/>
    <s v="Lee PLC"/>
    <s v="Re-contextualized leadingedge firmware"/>
    <n v="2000"/>
    <n v="5033"/>
    <n v="252"/>
    <x v="1"/>
    <n v="65"/>
    <n v="77.430000000000007"/>
    <x v="1"/>
    <s v="USD"/>
    <n v="1550556000"/>
    <n v="1551420000"/>
    <b v="0"/>
    <b v="1"/>
    <x v="8"/>
    <x v="2"/>
    <x v="8"/>
  </r>
  <r>
    <n v="861"/>
    <s v="Young, Ramsey and Powell"/>
    <s v="Devolved disintermediate analyzer"/>
    <n v="8800"/>
    <n v="9317"/>
    <n v="106"/>
    <x v="1"/>
    <n v="163"/>
    <n v="57.16"/>
    <x v="1"/>
    <s v="USD"/>
    <n v="1269147600"/>
    <n v="1269838800"/>
    <b v="0"/>
    <b v="0"/>
    <x v="3"/>
    <x v="3"/>
    <x v="3"/>
  </r>
  <r>
    <n v="862"/>
    <s v="Lewis and Sons"/>
    <s v="Profound disintermediate open system"/>
    <n v="3500"/>
    <n v="6560"/>
    <n v="187"/>
    <x v="1"/>
    <n v="85"/>
    <n v="77.180000000000007"/>
    <x v="1"/>
    <s v="USD"/>
    <n v="1312174800"/>
    <n v="1312520400"/>
    <b v="0"/>
    <b v="0"/>
    <x v="3"/>
    <x v="3"/>
    <x v="3"/>
  </r>
  <r>
    <n v="863"/>
    <s v="Davis-Johnson"/>
    <s v="Automated reciprocal protocol"/>
    <n v="1400"/>
    <n v="5415"/>
    <n v="387"/>
    <x v="1"/>
    <n v="217"/>
    <n v="24.95"/>
    <x v="1"/>
    <s v="USD"/>
    <n v="1434517200"/>
    <n v="1436504400"/>
    <b v="0"/>
    <b v="1"/>
    <x v="19"/>
    <x v="4"/>
    <x v="19"/>
  </r>
  <r>
    <n v="864"/>
    <s v="Stevenson-Thompson"/>
    <s v="Automated static workforce"/>
    <n v="4200"/>
    <n v="14577"/>
    <n v="347"/>
    <x v="1"/>
    <n v="150"/>
    <n v="97.18"/>
    <x v="1"/>
    <s v="USD"/>
    <n v="1471582800"/>
    <n v="1472014800"/>
    <b v="0"/>
    <b v="0"/>
    <x v="12"/>
    <x v="4"/>
    <x v="12"/>
  </r>
  <r>
    <n v="865"/>
    <s v="Ellis, Smith and Armstrong"/>
    <s v="Horizontal attitude-oriented help-desk"/>
    <n v="81000"/>
    <n v="150515"/>
    <n v="186"/>
    <x v="1"/>
    <n v="3272"/>
    <n v="46"/>
    <x v="1"/>
    <s v="USD"/>
    <n v="1410757200"/>
    <n v="1411534800"/>
    <b v="0"/>
    <b v="0"/>
    <x v="3"/>
    <x v="3"/>
    <x v="3"/>
  </r>
  <r>
    <n v="866"/>
    <s v="Jackson-Brown"/>
    <s v="Versatile 5thgeneration matrices"/>
    <n v="182800"/>
    <n v="79045"/>
    <n v="43"/>
    <x v="3"/>
    <n v="898"/>
    <n v="88.02"/>
    <x v="1"/>
    <s v="USD"/>
    <n v="1304830800"/>
    <n v="1304917200"/>
    <b v="0"/>
    <b v="0"/>
    <x v="14"/>
    <x v="7"/>
    <x v="14"/>
  </r>
  <r>
    <n v="867"/>
    <s v="Kane, Pruitt and Rivera"/>
    <s v="Cross-platform next generation service-desk"/>
    <n v="4800"/>
    <n v="7797"/>
    <n v="162"/>
    <x v="1"/>
    <n v="300"/>
    <n v="25.99"/>
    <x v="1"/>
    <s v="USD"/>
    <n v="1539061200"/>
    <n v="1539579600"/>
    <b v="0"/>
    <b v="0"/>
    <x v="0"/>
    <x v="0"/>
    <x v="0"/>
  </r>
  <r>
    <n v="868"/>
    <s v="Wood, Buckley and Meza"/>
    <s v="Front-line web-enabled installation"/>
    <n v="7000"/>
    <n v="12939"/>
    <n v="185"/>
    <x v="1"/>
    <n v="126"/>
    <n v="102.69"/>
    <x v="1"/>
    <s v="USD"/>
    <n v="1381554000"/>
    <n v="1382504400"/>
    <b v="0"/>
    <b v="0"/>
    <x v="3"/>
    <x v="3"/>
    <x v="3"/>
  </r>
  <r>
    <n v="869"/>
    <s v="Brown-Williams"/>
    <s v="Multi-channeled responsive product"/>
    <n v="161900"/>
    <n v="38376"/>
    <n v="24"/>
    <x v="0"/>
    <n v="526"/>
    <n v="72.959999999999994"/>
    <x v="1"/>
    <s v="USD"/>
    <n v="1277096400"/>
    <n v="1278306000"/>
    <b v="0"/>
    <b v="0"/>
    <x v="6"/>
    <x v="4"/>
    <x v="6"/>
  </r>
  <r>
    <n v="870"/>
    <s v="Hansen-Austin"/>
    <s v="Adaptive demand-driven encryption"/>
    <n v="7700"/>
    <n v="6920"/>
    <n v="90"/>
    <x v="0"/>
    <n v="121"/>
    <n v="57.19"/>
    <x v="1"/>
    <s v="USD"/>
    <n v="1440392400"/>
    <n v="1442552400"/>
    <b v="0"/>
    <b v="0"/>
    <x v="3"/>
    <x v="3"/>
    <x v="3"/>
  </r>
  <r>
    <n v="871"/>
    <s v="Santana-George"/>
    <s v="Re-engineered client-driven knowledge user"/>
    <n v="71500"/>
    <n v="194912"/>
    <n v="273"/>
    <x v="1"/>
    <n v="2320"/>
    <n v="84.01"/>
    <x v="1"/>
    <s v="USD"/>
    <n v="1509512400"/>
    <n v="1511071200"/>
    <b v="0"/>
    <b v="1"/>
    <x v="3"/>
    <x v="3"/>
    <x v="3"/>
  </r>
  <r>
    <n v="872"/>
    <s v="Davis LLC"/>
    <s v="Compatible logistical paradigm"/>
    <n v="4700"/>
    <n v="7992"/>
    <n v="170"/>
    <x v="1"/>
    <n v="81"/>
    <n v="98.67"/>
    <x v="2"/>
    <s v="AUD"/>
    <n v="1535950800"/>
    <n v="1536382800"/>
    <b v="0"/>
    <b v="0"/>
    <x v="22"/>
    <x v="4"/>
    <x v="22"/>
  </r>
  <r>
    <n v="873"/>
    <s v="Vazquez, Ochoa and Clark"/>
    <s v="Intuitive value-added installation"/>
    <n v="42100"/>
    <n v="79268"/>
    <n v="188"/>
    <x v="1"/>
    <n v="1887"/>
    <n v="42.01"/>
    <x v="1"/>
    <s v="USD"/>
    <n v="1389160800"/>
    <n v="1389592800"/>
    <b v="0"/>
    <b v="0"/>
    <x v="14"/>
    <x v="7"/>
    <x v="14"/>
  </r>
  <r>
    <n v="874"/>
    <s v="Chung-Nguyen"/>
    <s v="Managed discrete parallelism"/>
    <n v="40200"/>
    <n v="139468"/>
    <n v="347"/>
    <x v="1"/>
    <n v="4358"/>
    <n v="32"/>
    <x v="1"/>
    <s v="USD"/>
    <n v="1271998800"/>
    <n v="1275282000"/>
    <b v="0"/>
    <b v="1"/>
    <x v="14"/>
    <x v="7"/>
    <x v="14"/>
  </r>
  <r>
    <n v="875"/>
    <s v="Mueller-Harmon"/>
    <s v="Implemented tangible approach"/>
    <n v="7900"/>
    <n v="5465"/>
    <n v="69"/>
    <x v="0"/>
    <n v="67"/>
    <n v="81.569999999999993"/>
    <x v="1"/>
    <s v="USD"/>
    <n v="1294898400"/>
    <n v="1294984800"/>
    <b v="0"/>
    <b v="0"/>
    <x v="1"/>
    <x v="1"/>
    <x v="1"/>
  </r>
  <r>
    <n v="876"/>
    <s v="Dixon, Perez and Banks"/>
    <s v="Re-engineered encompassing definition"/>
    <n v="8300"/>
    <n v="2111"/>
    <n v="25"/>
    <x v="0"/>
    <n v="57"/>
    <n v="37.04"/>
    <x v="0"/>
    <s v="CAD"/>
    <n v="1559970000"/>
    <n v="1562043600"/>
    <b v="0"/>
    <b v="0"/>
    <x v="14"/>
    <x v="7"/>
    <x v="14"/>
  </r>
  <r>
    <n v="877"/>
    <s v="Estrada Group"/>
    <s v="Multi-lateral uniform collaboration"/>
    <n v="163600"/>
    <n v="126628"/>
    <n v="77"/>
    <x v="0"/>
    <n v="1229"/>
    <n v="103.03"/>
    <x v="1"/>
    <s v="USD"/>
    <n v="1469509200"/>
    <n v="1469595600"/>
    <b v="0"/>
    <b v="0"/>
    <x v="0"/>
    <x v="0"/>
    <x v="0"/>
  </r>
  <r>
    <n v="878"/>
    <s v="Lutz Group"/>
    <s v="Enterprise-wide foreground paradigm"/>
    <n v="2700"/>
    <n v="1012"/>
    <n v="37"/>
    <x v="0"/>
    <n v="12"/>
    <n v="84.33"/>
    <x v="6"/>
    <s v="EUR"/>
    <n v="1579068000"/>
    <n v="1581141600"/>
    <b v="0"/>
    <b v="0"/>
    <x v="16"/>
    <x v="1"/>
    <x v="16"/>
  </r>
  <r>
    <n v="879"/>
    <s v="Ortiz Inc"/>
    <s v="Stand-alone incremental parallelism"/>
    <n v="1000"/>
    <n v="5438"/>
    <n v="544"/>
    <x v="1"/>
    <n v="53"/>
    <n v="102.6"/>
    <x v="1"/>
    <s v="USD"/>
    <n v="1487743200"/>
    <n v="1488520800"/>
    <b v="0"/>
    <b v="0"/>
    <x v="9"/>
    <x v="5"/>
    <x v="9"/>
  </r>
  <r>
    <n v="880"/>
    <s v="Craig, Ellis and Miller"/>
    <s v="Persevering 5thgeneration throughput"/>
    <n v="84500"/>
    <n v="193101"/>
    <n v="229"/>
    <x v="1"/>
    <n v="2414"/>
    <n v="79.989999999999995"/>
    <x v="1"/>
    <s v="USD"/>
    <n v="1563685200"/>
    <n v="1563858000"/>
    <b v="0"/>
    <b v="0"/>
    <x v="5"/>
    <x v="1"/>
    <x v="5"/>
  </r>
  <r>
    <n v="881"/>
    <s v="Charles Inc"/>
    <s v="Implemented object-oriented synergy"/>
    <n v="81300"/>
    <n v="31665"/>
    <n v="39"/>
    <x v="0"/>
    <n v="452"/>
    <n v="70.06"/>
    <x v="1"/>
    <s v="USD"/>
    <n v="1436418000"/>
    <n v="1438923600"/>
    <b v="0"/>
    <b v="1"/>
    <x v="3"/>
    <x v="3"/>
    <x v="3"/>
  </r>
  <r>
    <n v="882"/>
    <s v="White-Rosario"/>
    <s v="Balanced demand-driven definition"/>
    <n v="800"/>
    <n v="2960"/>
    <n v="370"/>
    <x v="1"/>
    <n v="80"/>
    <n v="37"/>
    <x v="1"/>
    <s v="USD"/>
    <n v="1421820000"/>
    <n v="1422165600"/>
    <b v="0"/>
    <b v="0"/>
    <x v="3"/>
    <x v="3"/>
    <x v="3"/>
  </r>
  <r>
    <n v="883"/>
    <s v="Simmons-Villarreal"/>
    <s v="Customer-focused mobile Graphic Interface"/>
    <n v="3400"/>
    <n v="8089"/>
    <n v="238"/>
    <x v="1"/>
    <n v="193"/>
    <n v="41.91"/>
    <x v="1"/>
    <s v="USD"/>
    <n v="1274763600"/>
    <n v="1277874000"/>
    <b v="0"/>
    <b v="0"/>
    <x v="12"/>
    <x v="4"/>
    <x v="12"/>
  </r>
  <r>
    <n v="884"/>
    <s v="Strickland Group"/>
    <s v="Horizontal secondary interface"/>
    <n v="170800"/>
    <n v="109374"/>
    <n v="64"/>
    <x v="0"/>
    <n v="1886"/>
    <n v="57.99"/>
    <x v="1"/>
    <s v="USD"/>
    <n v="1399179600"/>
    <n v="1399352400"/>
    <b v="0"/>
    <b v="1"/>
    <x v="3"/>
    <x v="3"/>
    <x v="3"/>
  </r>
  <r>
    <n v="885"/>
    <s v="Lynch Ltd"/>
    <s v="Virtual analyzing collaboration"/>
    <n v="1800"/>
    <n v="2129"/>
    <n v="118"/>
    <x v="1"/>
    <n v="52"/>
    <n v="40.94"/>
    <x v="1"/>
    <s v="USD"/>
    <n v="1275800400"/>
    <n v="1279083600"/>
    <b v="0"/>
    <b v="0"/>
    <x v="3"/>
    <x v="3"/>
    <x v="3"/>
  </r>
  <r>
    <n v="886"/>
    <s v="Sanders LLC"/>
    <s v="Multi-tiered explicit focus group"/>
    <n v="150600"/>
    <n v="127745"/>
    <n v="85"/>
    <x v="0"/>
    <n v="1825"/>
    <n v="70"/>
    <x v="1"/>
    <s v="USD"/>
    <n v="1282798800"/>
    <n v="1284354000"/>
    <b v="0"/>
    <b v="0"/>
    <x v="7"/>
    <x v="1"/>
    <x v="7"/>
  </r>
  <r>
    <n v="887"/>
    <s v="Cooper LLC"/>
    <s v="Multi-layered systematic knowledgebase"/>
    <n v="7800"/>
    <n v="2289"/>
    <n v="29"/>
    <x v="0"/>
    <n v="31"/>
    <n v="73.84"/>
    <x v="1"/>
    <s v="USD"/>
    <n v="1437109200"/>
    <n v="1441170000"/>
    <b v="0"/>
    <b v="1"/>
    <x v="3"/>
    <x v="3"/>
    <x v="3"/>
  </r>
  <r>
    <n v="888"/>
    <s v="Palmer Ltd"/>
    <s v="Reverse-engineered uniform knowledge user"/>
    <n v="5800"/>
    <n v="12174"/>
    <n v="210"/>
    <x v="1"/>
    <n v="290"/>
    <n v="41.98"/>
    <x v="1"/>
    <s v="USD"/>
    <n v="1491886800"/>
    <n v="1493528400"/>
    <b v="0"/>
    <b v="0"/>
    <x v="3"/>
    <x v="3"/>
    <x v="3"/>
  </r>
  <r>
    <n v="889"/>
    <s v="Santos Group"/>
    <s v="Secured dynamic capacity"/>
    <n v="5600"/>
    <n v="9508"/>
    <n v="170"/>
    <x v="1"/>
    <n v="122"/>
    <n v="77.930000000000007"/>
    <x v="1"/>
    <s v="USD"/>
    <n v="1394600400"/>
    <n v="1395205200"/>
    <b v="0"/>
    <b v="1"/>
    <x v="5"/>
    <x v="1"/>
    <x v="5"/>
  </r>
  <r>
    <n v="890"/>
    <s v="Christian, Kim and Jimenez"/>
    <s v="Devolved foreground throughput"/>
    <n v="134400"/>
    <n v="155849"/>
    <n v="116"/>
    <x v="1"/>
    <n v="1470"/>
    <n v="106.02"/>
    <x v="1"/>
    <s v="USD"/>
    <n v="1561352400"/>
    <n v="1561438800"/>
    <b v="0"/>
    <b v="0"/>
    <x v="7"/>
    <x v="1"/>
    <x v="7"/>
  </r>
  <r>
    <n v="891"/>
    <s v="Williams, Price and Hurley"/>
    <s v="Synchronized demand-driven infrastructure"/>
    <n v="3000"/>
    <n v="7758"/>
    <n v="259"/>
    <x v="1"/>
    <n v="165"/>
    <n v="47.02"/>
    <x v="0"/>
    <s v="CAD"/>
    <n v="1322892000"/>
    <n v="1326693600"/>
    <b v="0"/>
    <b v="0"/>
    <x v="4"/>
    <x v="4"/>
    <x v="4"/>
  </r>
  <r>
    <n v="892"/>
    <s v="Anderson, Parks and Estrada"/>
    <s v="Realigned discrete structure"/>
    <n v="6000"/>
    <n v="13835"/>
    <n v="231"/>
    <x v="1"/>
    <n v="182"/>
    <n v="76.02"/>
    <x v="1"/>
    <s v="USD"/>
    <n v="1274418000"/>
    <n v="1277960400"/>
    <b v="0"/>
    <b v="0"/>
    <x v="18"/>
    <x v="5"/>
    <x v="18"/>
  </r>
  <r>
    <n v="893"/>
    <s v="Collins-Martinez"/>
    <s v="Progressive grid-enabled website"/>
    <n v="8400"/>
    <n v="10770"/>
    <n v="128"/>
    <x v="1"/>
    <n v="199"/>
    <n v="54.12"/>
    <x v="6"/>
    <s v="EUR"/>
    <n v="1434344400"/>
    <n v="1434690000"/>
    <b v="0"/>
    <b v="1"/>
    <x v="4"/>
    <x v="4"/>
    <x v="4"/>
  </r>
  <r>
    <n v="894"/>
    <s v="Barrett Inc"/>
    <s v="Organic cohesive neural-net"/>
    <n v="1700"/>
    <n v="3208"/>
    <n v="189"/>
    <x v="1"/>
    <n v="56"/>
    <n v="57.29"/>
    <x v="4"/>
    <s v="GBP"/>
    <n v="1373518800"/>
    <n v="1376110800"/>
    <b v="0"/>
    <b v="1"/>
    <x v="19"/>
    <x v="4"/>
    <x v="19"/>
  </r>
  <r>
    <n v="895"/>
    <s v="Adams-Rollins"/>
    <s v="Integrated demand-driven info-mediaries"/>
    <n v="159800"/>
    <n v="11108"/>
    <n v="7"/>
    <x v="0"/>
    <n v="107"/>
    <n v="103.81"/>
    <x v="1"/>
    <s v="USD"/>
    <n v="1517637600"/>
    <n v="1518415200"/>
    <b v="0"/>
    <b v="0"/>
    <x v="3"/>
    <x v="3"/>
    <x v="3"/>
  </r>
  <r>
    <n v="896"/>
    <s v="Wright-Bryant"/>
    <s v="Reverse-engineered client-server extranet"/>
    <n v="19800"/>
    <n v="153338"/>
    <n v="774"/>
    <x v="1"/>
    <n v="1460"/>
    <n v="105.03"/>
    <x v="2"/>
    <s v="AUD"/>
    <n v="1310619600"/>
    <n v="1310878800"/>
    <b v="0"/>
    <b v="1"/>
    <x v="0"/>
    <x v="0"/>
    <x v="0"/>
  </r>
  <r>
    <n v="897"/>
    <s v="Berry-Cannon"/>
    <s v="Organized discrete encoding"/>
    <n v="8800"/>
    <n v="2437"/>
    <n v="28"/>
    <x v="0"/>
    <n v="27"/>
    <n v="90.26"/>
    <x v="1"/>
    <s v="USD"/>
    <n v="1556427600"/>
    <n v="1556600400"/>
    <b v="0"/>
    <b v="0"/>
    <x v="3"/>
    <x v="3"/>
    <x v="3"/>
  </r>
  <r>
    <n v="898"/>
    <s v="Davis-Gonzalez"/>
    <s v="Balanced regional flexibility"/>
    <n v="179100"/>
    <n v="93991"/>
    <n v="52"/>
    <x v="0"/>
    <n v="1221"/>
    <n v="76.98"/>
    <x v="1"/>
    <s v="USD"/>
    <n v="1576476000"/>
    <n v="1576994400"/>
    <b v="0"/>
    <b v="0"/>
    <x v="4"/>
    <x v="4"/>
    <x v="4"/>
  </r>
  <r>
    <n v="899"/>
    <s v="Best-Young"/>
    <s v="Implemented multimedia time-frame"/>
    <n v="3100"/>
    <n v="12620"/>
    <n v="407"/>
    <x v="1"/>
    <n v="123"/>
    <n v="102.6"/>
    <x v="5"/>
    <s v="CHF"/>
    <n v="1381122000"/>
    <n v="1382677200"/>
    <b v="0"/>
    <b v="0"/>
    <x v="17"/>
    <x v="1"/>
    <x v="17"/>
  </r>
  <r>
    <n v="900"/>
    <s v="Powers, Smith and Deleon"/>
    <s v="Enhanced uniform service-desk"/>
    <n v="100"/>
    <n v="2"/>
    <n v="2"/>
    <x v="0"/>
    <n v="1"/>
    <n v="2"/>
    <x v="1"/>
    <s v="USD"/>
    <n v="1411102800"/>
    <n v="1411189200"/>
    <b v="0"/>
    <b v="1"/>
    <x v="2"/>
    <x v="2"/>
    <x v="2"/>
  </r>
  <r>
    <n v="901"/>
    <s v="Hogan Group"/>
    <s v="Versatile bottom-line definition"/>
    <n v="5600"/>
    <n v="8746"/>
    <n v="156"/>
    <x v="1"/>
    <n v="159"/>
    <n v="55.01"/>
    <x v="1"/>
    <s v="USD"/>
    <n v="1531803600"/>
    <n v="1534654800"/>
    <b v="0"/>
    <b v="1"/>
    <x v="1"/>
    <x v="1"/>
    <x v="1"/>
  </r>
  <r>
    <n v="902"/>
    <s v="Wang, Silva and Byrd"/>
    <s v="Integrated bifurcated software"/>
    <n v="1400"/>
    <n v="3534"/>
    <n v="252"/>
    <x v="1"/>
    <n v="110"/>
    <n v="32.130000000000003"/>
    <x v="1"/>
    <s v="USD"/>
    <n v="1454133600"/>
    <n v="1457762400"/>
    <b v="0"/>
    <b v="0"/>
    <x v="2"/>
    <x v="2"/>
    <x v="2"/>
  </r>
  <r>
    <n v="903"/>
    <s v="Parker-Morris"/>
    <s v="Assimilated next generation instruction set"/>
    <n v="41000"/>
    <n v="709"/>
    <n v="2"/>
    <x v="2"/>
    <n v="14"/>
    <n v="50.64"/>
    <x v="1"/>
    <s v="USD"/>
    <n v="1336194000"/>
    <n v="1337490000"/>
    <b v="0"/>
    <b v="1"/>
    <x v="9"/>
    <x v="5"/>
    <x v="9"/>
  </r>
  <r>
    <n v="904"/>
    <s v="Rodriguez, Johnson and Jackson"/>
    <s v="Digitized foreground array"/>
    <n v="6500"/>
    <n v="795"/>
    <n v="12"/>
    <x v="0"/>
    <n v="16"/>
    <n v="49.69"/>
    <x v="1"/>
    <s v="USD"/>
    <n v="1349326800"/>
    <n v="1349672400"/>
    <b v="0"/>
    <b v="0"/>
    <x v="15"/>
    <x v="5"/>
    <x v="15"/>
  </r>
  <r>
    <n v="905"/>
    <s v="Haynes PLC"/>
    <s v="Re-engineered clear-thinking project"/>
    <n v="7900"/>
    <n v="12955"/>
    <n v="164"/>
    <x v="1"/>
    <n v="236"/>
    <n v="54.89"/>
    <x v="1"/>
    <s v="USD"/>
    <n v="1379566800"/>
    <n v="1379826000"/>
    <b v="0"/>
    <b v="0"/>
    <x v="3"/>
    <x v="3"/>
    <x v="3"/>
  </r>
  <r>
    <n v="906"/>
    <s v="Hayes Group"/>
    <s v="Implemented even-keeled standardization"/>
    <n v="5500"/>
    <n v="8964"/>
    <n v="163"/>
    <x v="1"/>
    <n v="191"/>
    <n v="46.93"/>
    <x v="1"/>
    <s v="USD"/>
    <n v="1494651600"/>
    <n v="1497762000"/>
    <b v="1"/>
    <b v="1"/>
    <x v="4"/>
    <x v="4"/>
    <x v="4"/>
  </r>
  <r>
    <n v="907"/>
    <s v="White, Pena and Calhoun"/>
    <s v="Quality-focused asymmetric adapter"/>
    <n v="9100"/>
    <n v="1843"/>
    <n v="20"/>
    <x v="0"/>
    <n v="41"/>
    <n v="44.95"/>
    <x v="1"/>
    <s v="USD"/>
    <n v="1303880400"/>
    <n v="1304485200"/>
    <b v="0"/>
    <b v="0"/>
    <x v="3"/>
    <x v="3"/>
    <x v="3"/>
  </r>
  <r>
    <n v="908"/>
    <s v="Bryant-Pope"/>
    <s v="Networked intangible help-desk"/>
    <n v="38200"/>
    <n v="121950"/>
    <n v="319"/>
    <x v="1"/>
    <n v="3934"/>
    <n v="31"/>
    <x v="1"/>
    <s v="USD"/>
    <n v="1335934800"/>
    <n v="1336885200"/>
    <b v="0"/>
    <b v="0"/>
    <x v="11"/>
    <x v="6"/>
    <x v="11"/>
  </r>
  <r>
    <n v="909"/>
    <s v="Gates, Li and Thompson"/>
    <s v="Synchronized attitude-oriented frame"/>
    <n v="1800"/>
    <n v="8621"/>
    <n v="479"/>
    <x v="1"/>
    <n v="80"/>
    <n v="107.76"/>
    <x v="0"/>
    <s v="CAD"/>
    <n v="1528088400"/>
    <n v="1530421200"/>
    <b v="0"/>
    <b v="1"/>
    <x v="3"/>
    <x v="3"/>
    <x v="3"/>
  </r>
  <r>
    <n v="910"/>
    <s v="King-Morris"/>
    <s v="Proactive incremental architecture"/>
    <n v="154500"/>
    <n v="30215"/>
    <n v="20"/>
    <x v="3"/>
    <n v="296"/>
    <n v="102.08"/>
    <x v="1"/>
    <s v="USD"/>
    <n v="1421906400"/>
    <n v="1421992800"/>
    <b v="0"/>
    <b v="0"/>
    <x v="3"/>
    <x v="3"/>
    <x v="3"/>
  </r>
  <r>
    <n v="911"/>
    <s v="Carter, Cole and Curtis"/>
    <s v="Cloned responsive standardization"/>
    <n v="5800"/>
    <n v="11539"/>
    <n v="199"/>
    <x v="1"/>
    <n v="462"/>
    <n v="24.98"/>
    <x v="1"/>
    <s v="USD"/>
    <n v="1568005200"/>
    <n v="1568178000"/>
    <b v="1"/>
    <b v="0"/>
    <x v="2"/>
    <x v="2"/>
    <x v="2"/>
  </r>
  <r>
    <n v="912"/>
    <s v="Sanchez-Parsons"/>
    <s v="Reduced bifurcated pricing structure"/>
    <n v="1800"/>
    <n v="14310"/>
    <n v="795"/>
    <x v="1"/>
    <n v="179"/>
    <n v="79.94"/>
    <x v="1"/>
    <s v="USD"/>
    <n v="1346821200"/>
    <n v="1347944400"/>
    <b v="1"/>
    <b v="0"/>
    <x v="6"/>
    <x v="4"/>
    <x v="6"/>
  </r>
  <r>
    <n v="913"/>
    <s v="Rivera-Pearson"/>
    <s v="Re-engineered asymmetric challenge"/>
    <n v="70200"/>
    <n v="35536"/>
    <n v="51"/>
    <x v="0"/>
    <n v="523"/>
    <n v="67.95"/>
    <x v="2"/>
    <s v="AUD"/>
    <n v="1557637200"/>
    <n v="1558760400"/>
    <b v="0"/>
    <b v="0"/>
    <x v="6"/>
    <x v="4"/>
    <x v="6"/>
  </r>
  <r>
    <n v="914"/>
    <s v="Ramirez, Padilla and Barrera"/>
    <s v="Diverse client-driven conglomeration"/>
    <n v="6400"/>
    <n v="3676"/>
    <n v="57"/>
    <x v="0"/>
    <n v="141"/>
    <n v="26.07"/>
    <x v="4"/>
    <s v="GBP"/>
    <n v="1375592400"/>
    <n v="1376629200"/>
    <b v="0"/>
    <b v="0"/>
    <x v="3"/>
    <x v="3"/>
    <x v="3"/>
  </r>
  <r>
    <n v="915"/>
    <s v="Riggs Group"/>
    <s v="Configurable upward-trending solution"/>
    <n v="125900"/>
    <n v="195936"/>
    <n v="156"/>
    <x v="1"/>
    <n v="1866"/>
    <n v="105"/>
    <x v="4"/>
    <s v="GBP"/>
    <n v="1503982800"/>
    <n v="1504760400"/>
    <b v="0"/>
    <b v="0"/>
    <x v="19"/>
    <x v="4"/>
    <x v="19"/>
  </r>
  <r>
    <n v="916"/>
    <s v="Clements Ltd"/>
    <s v="Persistent bandwidth-monitored framework"/>
    <n v="3700"/>
    <n v="1343"/>
    <n v="36"/>
    <x v="0"/>
    <n v="52"/>
    <n v="25.83"/>
    <x v="1"/>
    <s v="USD"/>
    <n v="1418882400"/>
    <n v="1419660000"/>
    <b v="0"/>
    <b v="0"/>
    <x v="14"/>
    <x v="7"/>
    <x v="14"/>
  </r>
  <r>
    <n v="917"/>
    <s v="Cooper Inc"/>
    <s v="Polarized discrete product"/>
    <n v="3600"/>
    <n v="2097"/>
    <n v="58"/>
    <x v="2"/>
    <n v="27"/>
    <n v="77.67"/>
    <x v="4"/>
    <s v="GBP"/>
    <n v="1309237200"/>
    <n v="1311310800"/>
    <b v="0"/>
    <b v="1"/>
    <x v="12"/>
    <x v="4"/>
    <x v="12"/>
  </r>
  <r>
    <n v="918"/>
    <s v="Jones-Gonzalez"/>
    <s v="Seamless dynamic website"/>
    <n v="3800"/>
    <n v="9021"/>
    <n v="237"/>
    <x v="1"/>
    <n v="156"/>
    <n v="57.83"/>
    <x v="5"/>
    <s v="CHF"/>
    <n v="1343365200"/>
    <n v="1344315600"/>
    <b v="0"/>
    <b v="0"/>
    <x v="15"/>
    <x v="5"/>
    <x v="15"/>
  </r>
  <r>
    <n v="919"/>
    <s v="Fox Ltd"/>
    <s v="Extended multimedia firmware"/>
    <n v="35600"/>
    <n v="20915"/>
    <n v="59"/>
    <x v="0"/>
    <n v="225"/>
    <n v="92.96"/>
    <x v="2"/>
    <s v="AUD"/>
    <n v="1507957200"/>
    <n v="1510725600"/>
    <b v="0"/>
    <b v="1"/>
    <x v="3"/>
    <x v="3"/>
    <x v="3"/>
  </r>
  <r>
    <n v="920"/>
    <s v="Green, Murphy and Webb"/>
    <s v="Versatile directional project"/>
    <n v="5300"/>
    <n v="9676"/>
    <n v="183"/>
    <x v="1"/>
    <n v="255"/>
    <n v="37.950000000000003"/>
    <x v="1"/>
    <s v="USD"/>
    <n v="1549519200"/>
    <n v="1551247200"/>
    <b v="1"/>
    <b v="0"/>
    <x v="10"/>
    <x v="4"/>
    <x v="10"/>
  </r>
  <r>
    <n v="921"/>
    <s v="Stevenson PLC"/>
    <s v="Profound directional knowledge user"/>
    <n v="160400"/>
    <n v="1210"/>
    <n v="1"/>
    <x v="0"/>
    <n v="38"/>
    <n v="31.84"/>
    <x v="1"/>
    <s v="USD"/>
    <n v="1329026400"/>
    <n v="1330236000"/>
    <b v="0"/>
    <b v="0"/>
    <x v="2"/>
    <x v="2"/>
    <x v="2"/>
  </r>
  <r>
    <n v="922"/>
    <s v="Soto-Anthony"/>
    <s v="Ameliorated logistical capability"/>
    <n v="51400"/>
    <n v="90440"/>
    <n v="176"/>
    <x v="1"/>
    <n v="2261"/>
    <n v="40"/>
    <x v="1"/>
    <s v="USD"/>
    <n v="1544335200"/>
    <n v="1545112800"/>
    <b v="0"/>
    <b v="1"/>
    <x v="21"/>
    <x v="1"/>
    <x v="21"/>
  </r>
  <r>
    <n v="923"/>
    <s v="Wise and Sons"/>
    <s v="Sharable discrete definition"/>
    <n v="1700"/>
    <n v="4044"/>
    <n v="238"/>
    <x v="1"/>
    <n v="40"/>
    <n v="101.1"/>
    <x v="1"/>
    <s v="USD"/>
    <n v="1279083600"/>
    <n v="1279170000"/>
    <b v="0"/>
    <b v="0"/>
    <x v="3"/>
    <x v="3"/>
    <x v="3"/>
  </r>
  <r>
    <n v="924"/>
    <s v="Butler-Barr"/>
    <s v="User-friendly next generation core"/>
    <n v="39400"/>
    <n v="192292"/>
    <n v="488"/>
    <x v="1"/>
    <n v="2289"/>
    <n v="84.01"/>
    <x v="6"/>
    <s v="EUR"/>
    <n v="1572498000"/>
    <n v="1573452000"/>
    <b v="0"/>
    <b v="0"/>
    <x v="3"/>
    <x v="3"/>
    <x v="3"/>
  </r>
  <r>
    <n v="925"/>
    <s v="Wilson, Jefferson and Anderson"/>
    <s v="Profit-focused empowering system engine"/>
    <n v="3000"/>
    <n v="6722"/>
    <n v="224"/>
    <x v="1"/>
    <n v="65"/>
    <n v="103.42"/>
    <x v="1"/>
    <s v="USD"/>
    <n v="1506056400"/>
    <n v="1507093200"/>
    <b v="0"/>
    <b v="0"/>
    <x v="3"/>
    <x v="3"/>
    <x v="3"/>
  </r>
  <r>
    <n v="926"/>
    <s v="Brown-Oliver"/>
    <s v="Synchronized cohesive encoding"/>
    <n v="8700"/>
    <n v="1577"/>
    <n v="18"/>
    <x v="0"/>
    <n v="15"/>
    <n v="105.13"/>
    <x v="1"/>
    <s v="USD"/>
    <n v="1463029200"/>
    <n v="1463374800"/>
    <b v="0"/>
    <b v="0"/>
    <x v="0"/>
    <x v="0"/>
    <x v="0"/>
  </r>
  <r>
    <n v="927"/>
    <s v="Davis-Gardner"/>
    <s v="Synergistic dynamic utilization"/>
    <n v="7200"/>
    <n v="3301"/>
    <n v="46"/>
    <x v="0"/>
    <n v="37"/>
    <n v="89.22"/>
    <x v="1"/>
    <s v="USD"/>
    <n v="1342069200"/>
    <n v="1344574800"/>
    <b v="0"/>
    <b v="0"/>
    <x v="3"/>
    <x v="3"/>
    <x v="3"/>
  </r>
  <r>
    <n v="928"/>
    <s v="Dawson Group"/>
    <s v="Triple-buffered bi-directional model"/>
    <n v="167400"/>
    <n v="196386"/>
    <n v="117"/>
    <x v="1"/>
    <n v="3777"/>
    <n v="52"/>
    <x v="6"/>
    <s v="EUR"/>
    <n v="1388296800"/>
    <n v="1389074400"/>
    <b v="0"/>
    <b v="0"/>
    <x v="2"/>
    <x v="2"/>
    <x v="2"/>
  </r>
  <r>
    <n v="929"/>
    <s v="Turner-Terrell"/>
    <s v="Polarized tertiary function"/>
    <n v="5500"/>
    <n v="11952"/>
    <n v="217"/>
    <x v="1"/>
    <n v="184"/>
    <n v="64.959999999999994"/>
    <x v="4"/>
    <s v="GBP"/>
    <n v="1493787600"/>
    <n v="1494997200"/>
    <b v="0"/>
    <b v="0"/>
    <x v="3"/>
    <x v="3"/>
    <x v="3"/>
  </r>
  <r>
    <n v="930"/>
    <s v="Hall, Buchanan and Benton"/>
    <s v="Configurable fault-tolerant structure"/>
    <n v="3500"/>
    <n v="3930"/>
    <n v="112"/>
    <x v="1"/>
    <n v="85"/>
    <n v="46.24"/>
    <x v="1"/>
    <s v="USD"/>
    <n v="1424844000"/>
    <n v="1425448800"/>
    <b v="0"/>
    <b v="1"/>
    <x v="3"/>
    <x v="3"/>
    <x v="3"/>
  </r>
  <r>
    <n v="931"/>
    <s v="Lowery, Hayden and Cruz"/>
    <s v="Digitized 24/7 budgetary management"/>
    <n v="7900"/>
    <n v="5729"/>
    <n v="73"/>
    <x v="0"/>
    <n v="112"/>
    <n v="51.15"/>
    <x v="1"/>
    <s v="USD"/>
    <n v="1403931600"/>
    <n v="1404104400"/>
    <b v="0"/>
    <b v="1"/>
    <x v="3"/>
    <x v="3"/>
    <x v="3"/>
  </r>
  <r>
    <n v="932"/>
    <s v="Mora, Miller and Harper"/>
    <s v="Stand-alone zero tolerance algorithm"/>
    <n v="2300"/>
    <n v="4883"/>
    <n v="212"/>
    <x v="1"/>
    <n v="144"/>
    <n v="33.909999999999997"/>
    <x v="1"/>
    <s v="USD"/>
    <n v="1394514000"/>
    <n v="1394773200"/>
    <b v="0"/>
    <b v="0"/>
    <x v="1"/>
    <x v="1"/>
    <x v="1"/>
  </r>
  <r>
    <n v="933"/>
    <s v="Espinoza Group"/>
    <s v="Implemented tangible support"/>
    <n v="73000"/>
    <n v="175015"/>
    <n v="240"/>
    <x v="1"/>
    <n v="1902"/>
    <n v="92.02"/>
    <x v="1"/>
    <s v="USD"/>
    <n v="1365397200"/>
    <n v="1366520400"/>
    <b v="0"/>
    <b v="0"/>
    <x v="3"/>
    <x v="3"/>
    <x v="3"/>
  </r>
  <r>
    <n v="934"/>
    <s v="Davis, Crawford and Lopez"/>
    <s v="Reactive radical framework"/>
    <n v="6200"/>
    <n v="11280"/>
    <n v="182"/>
    <x v="1"/>
    <n v="105"/>
    <n v="107.43"/>
    <x v="1"/>
    <s v="USD"/>
    <n v="1456120800"/>
    <n v="1456639200"/>
    <b v="0"/>
    <b v="0"/>
    <x v="3"/>
    <x v="3"/>
    <x v="3"/>
  </r>
  <r>
    <n v="935"/>
    <s v="Richards, Stevens and Fleming"/>
    <s v="Object-based full-range knowledge user"/>
    <n v="6100"/>
    <n v="10012"/>
    <n v="164"/>
    <x v="1"/>
    <n v="132"/>
    <n v="75.849999999999994"/>
    <x v="1"/>
    <s v="USD"/>
    <n v="1437714000"/>
    <n v="1438318800"/>
    <b v="0"/>
    <b v="0"/>
    <x v="3"/>
    <x v="3"/>
    <x v="3"/>
  </r>
  <r>
    <n v="936"/>
    <s v="Brown Ltd"/>
    <s v="Enhanced composite contingency"/>
    <n v="103200"/>
    <n v="1690"/>
    <n v="2"/>
    <x v="0"/>
    <n v="21"/>
    <n v="80.48"/>
    <x v="1"/>
    <s v="USD"/>
    <n v="1563771600"/>
    <n v="1564030800"/>
    <b v="1"/>
    <b v="0"/>
    <x v="3"/>
    <x v="3"/>
    <x v="3"/>
  </r>
  <r>
    <n v="937"/>
    <s v="Tapia, Sandoval and Hurley"/>
    <s v="Cloned fresh-thinking model"/>
    <n v="171000"/>
    <n v="84891"/>
    <n v="50"/>
    <x v="3"/>
    <n v="976"/>
    <n v="86.98"/>
    <x v="1"/>
    <s v="USD"/>
    <n v="1448517600"/>
    <n v="1449295200"/>
    <b v="0"/>
    <b v="0"/>
    <x v="4"/>
    <x v="4"/>
    <x v="4"/>
  </r>
  <r>
    <n v="938"/>
    <s v="Allen Inc"/>
    <s v="Total dedicated benchmark"/>
    <n v="9200"/>
    <n v="10093"/>
    <n v="110"/>
    <x v="1"/>
    <n v="96"/>
    <n v="105.14"/>
    <x v="1"/>
    <s v="USD"/>
    <n v="1528779600"/>
    <n v="1531890000"/>
    <b v="0"/>
    <b v="1"/>
    <x v="13"/>
    <x v="5"/>
    <x v="13"/>
  </r>
  <r>
    <n v="939"/>
    <s v="Williams, Johnson and Campbell"/>
    <s v="Streamlined human-resource Graphic Interface"/>
    <n v="7800"/>
    <n v="3839"/>
    <n v="49"/>
    <x v="0"/>
    <n v="67"/>
    <n v="57.3"/>
    <x v="1"/>
    <s v="USD"/>
    <n v="1304744400"/>
    <n v="1306213200"/>
    <b v="0"/>
    <b v="1"/>
    <x v="11"/>
    <x v="6"/>
    <x v="11"/>
  </r>
  <r>
    <n v="940"/>
    <s v="Wiggins Ltd"/>
    <s v="Upgradable analyzing core"/>
    <n v="9900"/>
    <n v="6161"/>
    <n v="62"/>
    <x v="2"/>
    <n v="66"/>
    <n v="93.35"/>
    <x v="0"/>
    <s v="CAD"/>
    <n v="1354341600"/>
    <n v="1356242400"/>
    <b v="0"/>
    <b v="0"/>
    <x v="2"/>
    <x v="2"/>
    <x v="2"/>
  </r>
  <r>
    <n v="941"/>
    <s v="Luna-Horne"/>
    <s v="Profound exuding pricing structure"/>
    <n v="43000"/>
    <n v="5615"/>
    <n v="13"/>
    <x v="0"/>
    <n v="78"/>
    <n v="71.989999999999995"/>
    <x v="1"/>
    <s v="USD"/>
    <n v="1294552800"/>
    <n v="1297576800"/>
    <b v="1"/>
    <b v="0"/>
    <x v="3"/>
    <x v="3"/>
    <x v="3"/>
  </r>
  <r>
    <n v="942"/>
    <s v="Allen Inc"/>
    <s v="Horizontal optimizing model"/>
    <n v="9600"/>
    <n v="6205"/>
    <n v="65"/>
    <x v="0"/>
    <n v="67"/>
    <n v="92.61"/>
    <x v="2"/>
    <s v="AUD"/>
    <n v="1295935200"/>
    <n v="1296194400"/>
    <b v="0"/>
    <b v="0"/>
    <x v="3"/>
    <x v="3"/>
    <x v="3"/>
  </r>
  <r>
    <n v="943"/>
    <s v="Peterson, Gonzalez and Spencer"/>
    <s v="Synchronized fault-tolerant algorithm"/>
    <n v="7500"/>
    <n v="11969"/>
    <n v="160"/>
    <x v="1"/>
    <n v="114"/>
    <n v="104.99"/>
    <x v="1"/>
    <s v="USD"/>
    <n v="1411534800"/>
    <n v="1414558800"/>
    <b v="0"/>
    <b v="0"/>
    <x v="0"/>
    <x v="0"/>
    <x v="0"/>
  </r>
  <r>
    <n v="944"/>
    <s v="Walter Inc"/>
    <s v="Streamlined 5thgeneration intranet"/>
    <n v="10000"/>
    <n v="8142"/>
    <n v="81"/>
    <x v="0"/>
    <n v="263"/>
    <n v="30.96"/>
    <x v="2"/>
    <s v="AUD"/>
    <n v="1486706400"/>
    <n v="1488348000"/>
    <b v="0"/>
    <b v="0"/>
    <x v="14"/>
    <x v="7"/>
    <x v="14"/>
  </r>
  <r>
    <n v="945"/>
    <s v="Sanders, Farley and Huffman"/>
    <s v="Cross-group clear-thinking task-force"/>
    <n v="172000"/>
    <n v="55805"/>
    <n v="32"/>
    <x v="0"/>
    <n v="1691"/>
    <n v="33"/>
    <x v="1"/>
    <s v="USD"/>
    <n v="1333602000"/>
    <n v="1334898000"/>
    <b v="1"/>
    <b v="0"/>
    <x v="14"/>
    <x v="7"/>
    <x v="14"/>
  </r>
  <r>
    <n v="946"/>
    <s v="Hall, Holmes and Walker"/>
    <s v="Public-key bandwidth-monitored intranet"/>
    <n v="153700"/>
    <n v="15238"/>
    <n v="10"/>
    <x v="0"/>
    <n v="181"/>
    <n v="84.19"/>
    <x v="1"/>
    <s v="USD"/>
    <n v="1308200400"/>
    <n v="1308373200"/>
    <b v="0"/>
    <b v="0"/>
    <x v="3"/>
    <x v="3"/>
    <x v="3"/>
  </r>
  <r>
    <n v="947"/>
    <s v="Smith-Powell"/>
    <s v="Upgradable clear-thinking hardware"/>
    <n v="3600"/>
    <n v="961"/>
    <n v="27"/>
    <x v="0"/>
    <n v="13"/>
    <n v="73.92"/>
    <x v="1"/>
    <s v="USD"/>
    <n v="1411707600"/>
    <n v="1412312400"/>
    <b v="0"/>
    <b v="0"/>
    <x v="3"/>
    <x v="3"/>
    <x v="3"/>
  </r>
  <r>
    <n v="948"/>
    <s v="Smith-Hill"/>
    <s v="Integrated holistic paradigm"/>
    <n v="9400"/>
    <n v="5918"/>
    <n v="63"/>
    <x v="3"/>
    <n v="160"/>
    <n v="36.99"/>
    <x v="1"/>
    <s v="USD"/>
    <n v="1418364000"/>
    <n v="1419228000"/>
    <b v="1"/>
    <b v="1"/>
    <x v="4"/>
    <x v="4"/>
    <x v="4"/>
  </r>
  <r>
    <n v="949"/>
    <s v="Wright LLC"/>
    <s v="Seamless clear-thinking conglomeration"/>
    <n v="5900"/>
    <n v="9520"/>
    <n v="161"/>
    <x v="1"/>
    <n v="203"/>
    <n v="46.9"/>
    <x v="1"/>
    <s v="USD"/>
    <n v="1429333200"/>
    <n v="1430974800"/>
    <b v="0"/>
    <b v="0"/>
    <x v="2"/>
    <x v="2"/>
    <x v="2"/>
  </r>
  <r>
    <n v="950"/>
    <s v="Williams, Orozco and Gomez"/>
    <s v="Persistent content-based methodology"/>
    <n v="100"/>
    <n v="5"/>
    <n v="5"/>
    <x v="0"/>
    <n v="1"/>
    <n v="5"/>
    <x v="1"/>
    <s v="USD"/>
    <n v="1555390800"/>
    <n v="1555822800"/>
    <b v="0"/>
    <b v="1"/>
    <x v="3"/>
    <x v="3"/>
    <x v="3"/>
  </r>
  <r>
    <n v="951"/>
    <s v="Peterson Ltd"/>
    <s v="Re-engineered 24hour matrix"/>
    <n v="14500"/>
    <n v="159056"/>
    <n v="1097"/>
    <x v="1"/>
    <n v="1559"/>
    <n v="102.02"/>
    <x v="1"/>
    <s v="USD"/>
    <n v="1482732000"/>
    <n v="1482818400"/>
    <b v="0"/>
    <b v="1"/>
    <x v="1"/>
    <x v="1"/>
    <x v="1"/>
  </r>
  <r>
    <n v="952"/>
    <s v="Cummings-Hayes"/>
    <s v="Virtual multi-tasking core"/>
    <n v="145500"/>
    <n v="101987"/>
    <n v="70"/>
    <x v="3"/>
    <n v="2266"/>
    <n v="45.01"/>
    <x v="1"/>
    <s v="USD"/>
    <n v="1470718800"/>
    <n v="1471928400"/>
    <b v="0"/>
    <b v="0"/>
    <x v="4"/>
    <x v="4"/>
    <x v="4"/>
  </r>
  <r>
    <n v="953"/>
    <s v="Boyle Ltd"/>
    <s v="Streamlined fault-tolerant conglomeration"/>
    <n v="3300"/>
    <n v="1980"/>
    <n v="60"/>
    <x v="0"/>
    <n v="21"/>
    <n v="94.29"/>
    <x v="1"/>
    <s v="USD"/>
    <n v="1450591200"/>
    <n v="1453701600"/>
    <b v="0"/>
    <b v="1"/>
    <x v="22"/>
    <x v="4"/>
    <x v="22"/>
  </r>
  <r>
    <n v="954"/>
    <s v="Henderson, Parker and Diaz"/>
    <s v="Enterprise-wide client-driven policy"/>
    <n v="42600"/>
    <n v="156384"/>
    <n v="367"/>
    <x v="1"/>
    <n v="1548"/>
    <n v="101.02"/>
    <x v="2"/>
    <s v="AUD"/>
    <n v="1348290000"/>
    <n v="1350363600"/>
    <b v="0"/>
    <b v="0"/>
    <x v="2"/>
    <x v="2"/>
    <x v="2"/>
  </r>
  <r>
    <n v="955"/>
    <s v="Moss-Obrien"/>
    <s v="Function-based next generation emulation"/>
    <n v="700"/>
    <n v="7763"/>
    <n v="1109"/>
    <x v="1"/>
    <n v="80"/>
    <n v="97.04"/>
    <x v="1"/>
    <s v="USD"/>
    <n v="1353823200"/>
    <n v="1353996000"/>
    <b v="0"/>
    <b v="0"/>
    <x v="3"/>
    <x v="3"/>
    <x v="3"/>
  </r>
  <r>
    <n v="956"/>
    <s v="Wood Inc"/>
    <s v="Re-engineered composite focus group"/>
    <n v="187600"/>
    <n v="35698"/>
    <n v="19"/>
    <x v="0"/>
    <n v="830"/>
    <n v="43.01"/>
    <x v="1"/>
    <s v="USD"/>
    <n v="1450764000"/>
    <n v="1451109600"/>
    <b v="0"/>
    <b v="0"/>
    <x v="22"/>
    <x v="4"/>
    <x v="22"/>
  </r>
  <r>
    <n v="957"/>
    <s v="Riley, Cohen and Goodman"/>
    <s v="Profound mission-critical function"/>
    <n v="9800"/>
    <n v="12434"/>
    <n v="127"/>
    <x v="1"/>
    <n v="131"/>
    <n v="94.92"/>
    <x v="1"/>
    <s v="USD"/>
    <n v="1329372000"/>
    <n v="1329631200"/>
    <b v="0"/>
    <b v="0"/>
    <x v="3"/>
    <x v="3"/>
    <x v="3"/>
  </r>
  <r>
    <n v="958"/>
    <s v="Green, Robinson and Ho"/>
    <s v="De-engineered zero-defect open system"/>
    <n v="1100"/>
    <n v="8081"/>
    <n v="735"/>
    <x v="1"/>
    <n v="112"/>
    <n v="72.150000000000006"/>
    <x v="1"/>
    <s v="USD"/>
    <n v="1277096400"/>
    <n v="1278997200"/>
    <b v="0"/>
    <b v="0"/>
    <x v="10"/>
    <x v="4"/>
    <x v="10"/>
  </r>
  <r>
    <n v="959"/>
    <s v="Black-Graham"/>
    <s v="Operative hybrid utilization"/>
    <n v="145000"/>
    <n v="6631"/>
    <n v="5"/>
    <x v="0"/>
    <n v="130"/>
    <n v="51.01"/>
    <x v="1"/>
    <s v="USD"/>
    <n v="1277701200"/>
    <n v="1280120400"/>
    <b v="0"/>
    <b v="0"/>
    <x v="18"/>
    <x v="5"/>
    <x v="18"/>
  </r>
  <r>
    <n v="960"/>
    <s v="Robbins Group"/>
    <s v="Function-based interactive matrix"/>
    <n v="5500"/>
    <n v="4678"/>
    <n v="85"/>
    <x v="0"/>
    <n v="55"/>
    <n v="85.05"/>
    <x v="1"/>
    <s v="USD"/>
    <n v="1454911200"/>
    <n v="1458104400"/>
    <b v="0"/>
    <b v="0"/>
    <x v="2"/>
    <x v="2"/>
    <x v="2"/>
  </r>
  <r>
    <n v="961"/>
    <s v="Mason, Case and May"/>
    <s v="Optimized content-based collaboration"/>
    <n v="5700"/>
    <n v="6800"/>
    <n v="119"/>
    <x v="1"/>
    <n v="155"/>
    <n v="43.87"/>
    <x v="1"/>
    <s v="USD"/>
    <n v="1297922400"/>
    <n v="1298268000"/>
    <b v="0"/>
    <b v="0"/>
    <x v="18"/>
    <x v="5"/>
    <x v="18"/>
  </r>
  <r>
    <n v="962"/>
    <s v="Harris, Russell and Mitchell"/>
    <s v="User-centric cohesive policy"/>
    <n v="3600"/>
    <n v="10657"/>
    <n v="296"/>
    <x v="1"/>
    <n v="266"/>
    <n v="40.06"/>
    <x v="1"/>
    <s v="USD"/>
    <n v="1384408800"/>
    <n v="1386223200"/>
    <b v="0"/>
    <b v="0"/>
    <x v="0"/>
    <x v="0"/>
    <x v="0"/>
  </r>
  <r>
    <n v="963"/>
    <s v="Rodriguez-Robinson"/>
    <s v="Ergonomic methodical hub"/>
    <n v="5900"/>
    <n v="4997"/>
    <n v="85"/>
    <x v="0"/>
    <n v="114"/>
    <n v="43.83"/>
    <x v="6"/>
    <s v="EUR"/>
    <n v="1299304800"/>
    <n v="1299823200"/>
    <b v="0"/>
    <b v="1"/>
    <x v="14"/>
    <x v="7"/>
    <x v="14"/>
  </r>
  <r>
    <n v="964"/>
    <s v="Peck, Higgins and Smith"/>
    <s v="Devolved disintermediate encryption"/>
    <n v="3700"/>
    <n v="13164"/>
    <n v="356"/>
    <x v="1"/>
    <n v="155"/>
    <n v="84.93"/>
    <x v="1"/>
    <s v="USD"/>
    <n v="1431320400"/>
    <n v="1431752400"/>
    <b v="0"/>
    <b v="0"/>
    <x v="3"/>
    <x v="3"/>
    <x v="3"/>
  </r>
  <r>
    <n v="965"/>
    <s v="Nunez-King"/>
    <s v="Phased clear-thinking policy"/>
    <n v="2200"/>
    <n v="8501"/>
    <n v="386"/>
    <x v="1"/>
    <n v="207"/>
    <n v="41.07"/>
    <x v="4"/>
    <s v="GBP"/>
    <n v="1264399200"/>
    <n v="1267855200"/>
    <b v="0"/>
    <b v="0"/>
    <x v="1"/>
    <x v="1"/>
    <x v="1"/>
  </r>
  <r>
    <n v="966"/>
    <s v="Davis and Sons"/>
    <s v="Seamless solution-oriented capacity"/>
    <n v="1700"/>
    <n v="13468"/>
    <n v="792"/>
    <x v="1"/>
    <n v="245"/>
    <n v="54.97"/>
    <x v="1"/>
    <s v="USD"/>
    <n v="1497502800"/>
    <n v="1497675600"/>
    <b v="0"/>
    <b v="0"/>
    <x v="3"/>
    <x v="3"/>
    <x v="3"/>
  </r>
  <r>
    <n v="967"/>
    <s v="Howard-Douglas"/>
    <s v="Organized human-resource attitude"/>
    <n v="88400"/>
    <n v="121138"/>
    <n v="137"/>
    <x v="1"/>
    <n v="1573"/>
    <n v="77.010000000000005"/>
    <x v="1"/>
    <s v="USD"/>
    <n v="1333688400"/>
    <n v="1336885200"/>
    <b v="0"/>
    <b v="0"/>
    <x v="21"/>
    <x v="1"/>
    <x v="21"/>
  </r>
  <r>
    <n v="968"/>
    <s v="Gonzalez-White"/>
    <s v="Open-architected disintermediate budgetary management"/>
    <n v="2400"/>
    <n v="8117"/>
    <n v="338"/>
    <x v="1"/>
    <n v="114"/>
    <n v="71.2"/>
    <x v="1"/>
    <s v="USD"/>
    <n v="1293861600"/>
    <n v="1295157600"/>
    <b v="0"/>
    <b v="0"/>
    <x v="0"/>
    <x v="0"/>
    <x v="0"/>
  </r>
  <r>
    <n v="969"/>
    <s v="Lopez-King"/>
    <s v="Multi-lateral radical solution"/>
    <n v="7900"/>
    <n v="8550"/>
    <n v="108"/>
    <x v="1"/>
    <n v="93"/>
    <n v="91.94"/>
    <x v="1"/>
    <s v="USD"/>
    <n v="1576994400"/>
    <n v="1577599200"/>
    <b v="0"/>
    <b v="0"/>
    <x v="3"/>
    <x v="3"/>
    <x v="3"/>
  </r>
  <r>
    <n v="970"/>
    <s v="Glover-Nelson"/>
    <s v="Inverse context-sensitive info-mediaries"/>
    <n v="94900"/>
    <n v="57659"/>
    <n v="61"/>
    <x v="0"/>
    <n v="594"/>
    <n v="97.07"/>
    <x v="1"/>
    <s v="USD"/>
    <n v="1304917200"/>
    <n v="1305003600"/>
    <b v="0"/>
    <b v="0"/>
    <x v="3"/>
    <x v="3"/>
    <x v="3"/>
  </r>
  <r>
    <n v="971"/>
    <s v="Garner and Sons"/>
    <s v="Versatile neutral workforce"/>
    <n v="5100"/>
    <n v="1414"/>
    <n v="28"/>
    <x v="0"/>
    <n v="24"/>
    <n v="58.92"/>
    <x v="1"/>
    <s v="USD"/>
    <n v="1381208400"/>
    <n v="1381726800"/>
    <b v="0"/>
    <b v="0"/>
    <x v="19"/>
    <x v="4"/>
    <x v="19"/>
  </r>
  <r>
    <n v="972"/>
    <s v="Sellers, Roach and Garrison"/>
    <s v="Multi-tiered systematic knowledge user"/>
    <n v="42700"/>
    <n v="97524"/>
    <n v="228"/>
    <x v="1"/>
    <n v="1681"/>
    <n v="58.02"/>
    <x v="1"/>
    <s v="USD"/>
    <n v="1401685200"/>
    <n v="1402462800"/>
    <b v="0"/>
    <b v="1"/>
    <x v="2"/>
    <x v="2"/>
    <x v="2"/>
  </r>
  <r>
    <n v="973"/>
    <s v="Herrera, Bennett and Silva"/>
    <s v="Programmable multi-state algorithm"/>
    <n v="121100"/>
    <n v="26176"/>
    <n v="22"/>
    <x v="0"/>
    <n v="252"/>
    <n v="103.87"/>
    <x v="1"/>
    <s v="USD"/>
    <n v="1291960800"/>
    <n v="1292133600"/>
    <b v="0"/>
    <b v="1"/>
    <x v="3"/>
    <x v="3"/>
    <x v="3"/>
  </r>
  <r>
    <n v="974"/>
    <s v="Thomas, Clay and Mendoza"/>
    <s v="Multi-channeled reciprocal interface"/>
    <n v="800"/>
    <n v="2991"/>
    <n v="374"/>
    <x v="1"/>
    <n v="32"/>
    <n v="93.47"/>
    <x v="1"/>
    <s v="USD"/>
    <n v="1368853200"/>
    <n v="1368939600"/>
    <b v="0"/>
    <b v="0"/>
    <x v="7"/>
    <x v="1"/>
    <x v="7"/>
  </r>
  <r>
    <n v="975"/>
    <s v="Ayala Group"/>
    <s v="Right-sized maximized migration"/>
    <n v="5400"/>
    <n v="8366"/>
    <n v="155"/>
    <x v="1"/>
    <n v="135"/>
    <n v="61.97"/>
    <x v="1"/>
    <s v="USD"/>
    <n v="1448776800"/>
    <n v="1452146400"/>
    <b v="0"/>
    <b v="1"/>
    <x v="3"/>
    <x v="3"/>
    <x v="3"/>
  </r>
  <r>
    <n v="976"/>
    <s v="Huerta, Roberts and Dickerson"/>
    <s v="Self-enabling value-added artificial intelligence"/>
    <n v="4000"/>
    <n v="12886"/>
    <n v="322"/>
    <x v="1"/>
    <n v="140"/>
    <n v="92.04"/>
    <x v="1"/>
    <s v="USD"/>
    <n v="1296194400"/>
    <n v="1296712800"/>
    <b v="0"/>
    <b v="1"/>
    <x v="3"/>
    <x v="3"/>
    <x v="3"/>
  </r>
  <r>
    <n v="977"/>
    <s v="Johnson Group"/>
    <s v="Vision-oriented interactive solution"/>
    <n v="7000"/>
    <n v="5177"/>
    <n v="74"/>
    <x v="0"/>
    <n v="67"/>
    <n v="77.27"/>
    <x v="1"/>
    <s v="USD"/>
    <n v="1517983200"/>
    <n v="1520748000"/>
    <b v="0"/>
    <b v="0"/>
    <x v="0"/>
    <x v="0"/>
    <x v="0"/>
  </r>
  <r>
    <n v="978"/>
    <s v="Bailey, Nguyen and Martinez"/>
    <s v="Fundamental user-facing productivity"/>
    <n v="1000"/>
    <n v="8641"/>
    <n v="864"/>
    <x v="1"/>
    <n v="92"/>
    <n v="93.92"/>
    <x v="1"/>
    <s v="USD"/>
    <n v="1478930400"/>
    <n v="1480831200"/>
    <b v="0"/>
    <b v="0"/>
    <x v="11"/>
    <x v="6"/>
    <x v="11"/>
  </r>
  <r>
    <n v="979"/>
    <s v="Williams, Martin and Meyer"/>
    <s v="Innovative well-modulated capability"/>
    <n v="60200"/>
    <n v="86244"/>
    <n v="143"/>
    <x v="1"/>
    <n v="1015"/>
    <n v="84.97"/>
    <x v="4"/>
    <s v="GBP"/>
    <n v="1426395600"/>
    <n v="1426914000"/>
    <b v="0"/>
    <b v="0"/>
    <x v="3"/>
    <x v="3"/>
    <x v="3"/>
  </r>
  <r>
    <n v="980"/>
    <s v="Huff-Johnson"/>
    <s v="Universal fault-tolerant orchestration"/>
    <n v="195200"/>
    <n v="78630"/>
    <n v="40"/>
    <x v="0"/>
    <n v="742"/>
    <n v="105.97"/>
    <x v="1"/>
    <s v="USD"/>
    <n v="1446181200"/>
    <n v="1446616800"/>
    <b v="1"/>
    <b v="0"/>
    <x v="9"/>
    <x v="5"/>
    <x v="9"/>
  </r>
  <r>
    <n v="981"/>
    <s v="Diaz-Little"/>
    <s v="Grass-roots executive synergy"/>
    <n v="6700"/>
    <n v="11941"/>
    <n v="178"/>
    <x v="1"/>
    <n v="323"/>
    <n v="36.97"/>
    <x v="1"/>
    <s v="USD"/>
    <n v="1514181600"/>
    <n v="1517032800"/>
    <b v="0"/>
    <b v="0"/>
    <x v="2"/>
    <x v="2"/>
    <x v="2"/>
  </r>
  <r>
    <n v="982"/>
    <s v="Freeman-French"/>
    <s v="Multi-layered optimal application"/>
    <n v="7200"/>
    <n v="6115"/>
    <n v="85"/>
    <x v="0"/>
    <n v="75"/>
    <n v="81.53"/>
    <x v="1"/>
    <s v="USD"/>
    <n v="1311051600"/>
    <n v="1311224400"/>
    <b v="0"/>
    <b v="1"/>
    <x v="4"/>
    <x v="4"/>
    <x v="4"/>
  </r>
  <r>
    <n v="983"/>
    <s v="Beck-Weber"/>
    <s v="Business-focused full-range core"/>
    <n v="129100"/>
    <n v="188404"/>
    <n v="146"/>
    <x v="1"/>
    <n v="2326"/>
    <n v="81"/>
    <x v="1"/>
    <s v="USD"/>
    <n v="1564894800"/>
    <n v="1566190800"/>
    <b v="0"/>
    <b v="0"/>
    <x v="4"/>
    <x v="4"/>
    <x v="4"/>
  </r>
  <r>
    <n v="984"/>
    <s v="Lewis-Jacobson"/>
    <s v="Exclusive system-worthy Graphic Interface"/>
    <n v="6500"/>
    <n v="9910"/>
    <n v="152"/>
    <x v="1"/>
    <n v="381"/>
    <n v="26.01"/>
    <x v="1"/>
    <s v="USD"/>
    <n v="1567918800"/>
    <n v="1570165200"/>
    <b v="0"/>
    <b v="0"/>
    <x v="3"/>
    <x v="3"/>
    <x v="3"/>
  </r>
  <r>
    <n v="985"/>
    <s v="Logan-Curtis"/>
    <s v="Enhanced optimal ability"/>
    <n v="170600"/>
    <n v="114523"/>
    <n v="67"/>
    <x v="0"/>
    <n v="4405"/>
    <n v="26"/>
    <x v="1"/>
    <s v="USD"/>
    <n v="1386309600"/>
    <n v="1388556000"/>
    <b v="0"/>
    <b v="1"/>
    <x v="1"/>
    <x v="1"/>
    <x v="1"/>
  </r>
  <r>
    <n v="986"/>
    <s v="Chan, Washington and Callahan"/>
    <s v="Optional zero administration neural-net"/>
    <n v="7800"/>
    <n v="3144"/>
    <n v="40"/>
    <x v="0"/>
    <n v="92"/>
    <n v="34.17"/>
    <x v="1"/>
    <s v="USD"/>
    <n v="1301979600"/>
    <n v="1303189200"/>
    <b v="0"/>
    <b v="0"/>
    <x v="1"/>
    <x v="1"/>
    <x v="1"/>
  </r>
  <r>
    <n v="987"/>
    <s v="Wilson Group"/>
    <s v="Ameliorated foreground focus group"/>
    <n v="6200"/>
    <n v="13441"/>
    <n v="217"/>
    <x v="1"/>
    <n v="480"/>
    <n v="28"/>
    <x v="1"/>
    <s v="USD"/>
    <n v="1493269200"/>
    <n v="1494478800"/>
    <b v="0"/>
    <b v="0"/>
    <x v="4"/>
    <x v="4"/>
    <x v="4"/>
  </r>
  <r>
    <n v="988"/>
    <s v="Gardner, Ryan and Gutierrez"/>
    <s v="Triple-buffered multi-tasking matrices"/>
    <n v="9400"/>
    <n v="4899"/>
    <n v="52"/>
    <x v="0"/>
    <n v="64"/>
    <n v="76.55"/>
    <x v="1"/>
    <s v="USD"/>
    <n v="1478930400"/>
    <n v="1480744800"/>
    <b v="0"/>
    <b v="0"/>
    <x v="15"/>
    <x v="5"/>
    <x v="15"/>
  </r>
  <r>
    <n v="989"/>
    <s v="Hernandez Inc"/>
    <s v="Versatile dedicated migration"/>
    <n v="2400"/>
    <n v="11990"/>
    <n v="500"/>
    <x v="1"/>
    <n v="226"/>
    <n v="53.05"/>
    <x v="1"/>
    <s v="USD"/>
    <n v="1555390800"/>
    <n v="1555822800"/>
    <b v="0"/>
    <b v="0"/>
    <x v="18"/>
    <x v="5"/>
    <x v="18"/>
  </r>
  <r>
    <n v="990"/>
    <s v="Ortiz-Roberts"/>
    <s v="Devolved foreground customer loyalty"/>
    <n v="7800"/>
    <n v="6839"/>
    <n v="88"/>
    <x v="0"/>
    <n v="64"/>
    <n v="106.86"/>
    <x v="1"/>
    <s v="USD"/>
    <n v="1456984800"/>
    <n v="1458882000"/>
    <b v="0"/>
    <b v="1"/>
    <x v="6"/>
    <x v="4"/>
    <x v="6"/>
  </r>
  <r>
    <n v="991"/>
    <s v="Ramirez LLC"/>
    <s v="Reduced reciprocal focus group"/>
    <n v="9800"/>
    <n v="11091"/>
    <n v="113"/>
    <x v="1"/>
    <n v="241"/>
    <n v="46.02"/>
    <x v="1"/>
    <s v="USD"/>
    <n v="1411621200"/>
    <n v="1411966800"/>
    <b v="0"/>
    <b v="1"/>
    <x v="1"/>
    <x v="1"/>
    <x v="1"/>
  </r>
  <r>
    <n v="992"/>
    <s v="Morrow Inc"/>
    <s v="Networked global migration"/>
    <n v="3100"/>
    <n v="13223"/>
    <n v="427"/>
    <x v="1"/>
    <n v="132"/>
    <n v="100.17"/>
    <x v="1"/>
    <s v="USD"/>
    <n v="1525669200"/>
    <n v="1526878800"/>
    <b v="0"/>
    <b v="1"/>
    <x v="6"/>
    <x v="4"/>
    <x v="6"/>
  </r>
  <r>
    <n v="993"/>
    <s v="Erickson-Rogers"/>
    <s v="De-engineered even-keeled definition"/>
    <n v="9800"/>
    <n v="7608"/>
    <n v="78"/>
    <x v="3"/>
    <n v="75"/>
    <n v="101.44"/>
    <x v="6"/>
    <s v="EUR"/>
    <n v="1450936800"/>
    <n v="1452405600"/>
    <b v="0"/>
    <b v="1"/>
    <x v="14"/>
    <x v="7"/>
    <x v="14"/>
  </r>
  <r>
    <n v="994"/>
    <s v="Leach, Rich and Price"/>
    <s v="Implemented bi-directional flexibility"/>
    <n v="141100"/>
    <n v="74073"/>
    <n v="52"/>
    <x v="0"/>
    <n v="842"/>
    <n v="87.97"/>
    <x v="1"/>
    <s v="USD"/>
    <n v="1413522000"/>
    <n v="1414040400"/>
    <b v="0"/>
    <b v="1"/>
    <x v="18"/>
    <x v="5"/>
    <x v="18"/>
  </r>
  <r>
    <n v="995"/>
    <s v="Manning-Hamilton"/>
    <s v="Vision-oriented scalable definition"/>
    <n v="97300"/>
    <n v="153216"/>
    <n v="157"/>
    <x v="1"/>
    <n v="2043"/>
    <n v="75"/>
    <x v="1"/>
    <s v="USD"/>
    <n v="1541307600"/>
    <n v="1543816800"/>
    <b v="0"/>
    <b v="1"/>
    <x v="0"/>
    <x v="0"/>
    <x v="0"/>
  </r>
  <r>
    <n v="996"/>
    <s v="Butler LLC"/>
    <s v="Future-proofed upward-trending migration"/>
    <n v="6600"/>
    <n v="4814"/>
    <n v="73"/>
    <x v="0"/>
    <n v="112"/>
    <n v="42.98"/>
    <x v="1"/>
    <s v="USD"/>
    <n v="1357106400"/>
    <n v="1359698400"/>
    <b v="0"/>
    <b v="0"/>
    <x v="3"/>
    <x v="3"/>
    <x v="3"/>
  </r>
  <r>
    <n v="997"/>
    <s v="Ball LLC"/>
    <s v="Right-sized full-range throughput"/>
    <n v="7600"/>
    <n v="4603"/>
    <n v="61"/>
    <x v="3"/>
    <n v="139"/>
    <n v="33.119999999999997"/>
    <x v="6"/>
    <s v="EUR"/>
    <n v="1390197600"/>
    <n v="1390629600"/>
    <b v="0"/>
    <b v="0"/>
    <x v="3"/>
    <x v="3"/>
    <x v="3"/>
  </r>
  <r>
    <n v="998"/>
    <s v="Taylor, Santiago and Flores"/>
    <s v="Polarized composite customer loyalty"/>
    <n v="66600"/>
    <n v="37823"/>
    <n v="57"/>
    <x v="0"/>
    <n v="374"/>
    <n v="101.13"/>
    <x v="1"/>
    <s v="USD"/>
    <n v="1265868000"/>
    <n v="1267077600"/>
    <b v="0"/>
    <b v="1"/>
    <x v="7"/>
    <x v="1"/>
    <x v="7"/>
  </r>
  <r>
    <n v="999"/>
    <s v="Hernandez, Norton and Kelley"/>
    <s v="Expanded eco-centric policy"/>
    <n v="111100"/>
    <n v="62819"/>
    <n v="57"/>
    <x v="3"/>
    <n v="1122"/>
    <n v="55.99"/>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Pre-emptive tertiary standardization"/>
    <n v="100"/>
    <n v="0"/>
    <n v="0"/>
    <x v="0"/>
    <x v="0"/>
    <n v="0"/>
    <s v="CA"/>
    <s v="CAD"/>
    <n v="1448690400"/>
    <n v="1450159200"/>
    <b v="0"/>
    <b v="0"/>
    <s v="food/food trucks"/>
    <x v="0"/>
    <s v="food trucks"/>
    <x v="0"/>
    <d v="2015-12-15T06:00:00"/>
  </r>
  <r>
    <x v="1"/>
    <x v="1"/>
    <s v="Managed bottom-line architecture"/>
    <n v="1400"/>
    <n v="14560"/>
    <n v="1040"/>
    <x v="1"/>
    <x v="1"/>
    <n v="92.15"/>
    <s v="US"/>
    <s v="USD"/>
    <n v="1408424400"/>
    <n v="1408597200"/>
    <b v="0"/>
    <b v="1"/>
    <s v="music/rock"/>
    <x v="1"/>
    <s v="rock"/>
    <x v="1"/>
    <d v="2014-08-21T05:00:00"/>
  </r>
  <r>
    <x v="2"/>
    <x v="2"/>
    <s v="Function-based leadingedge pricing structure"/>
    <n v="108400"/>
    <n v="142523"/>
    <n v="131"/>
    <x v="1"/>
    <x v="2"/>
    <n v="100.02"/>
    <s v="AU"/>
    <s v="AUD"/>
    <n v="1384668000"/>
    <n v="1384840800"/>
    <b v="0"/>
    <b v="0"/>
    <s v="technology/web"/>
    <x v="2"/>
    <s v="web"/>
    <x v="2"/>
    <d v="2013-11-19T06:00:00"/>
  </r>
  <r>
    <x v="3"/>
    <x v="3"/>
    <s v="Vision-oriented fresh-thinking conglomeration"/>
    <n v="4200"/>
    <n v="2477"/>
    <n v="59"/>
    <x v="0"/>
    <x v="3"/>
    <n v="103.21"/>
    <s v="US"/>
    <s v="USD"/>
    <n v="1565499600"/>
    <n v="1568955600"/>
    <b v="0"/>
    <b v="0"/>
    <s v="music/rock"/>
    <x v="1"/>
    <s v="rock"/>
    <x v="3"/>
    <d v="2019-09-20T05:00:00"/>
  </r>
  <r>
    <x v="4"/>
    <x v="4"/>
    <s v="Proactive foreground core"/>
    <n v="7600"/>
    <n v="5265"/>
    <n v="69"/>
    <x v="0"/>
    <x v="4"/>
    <n v="99.34"/>
    <s v="US"/>
    <s v="USD"/>
    <n v="1547964000"/>
    <n v="1548309600"/>
    <b v="0"/>
    <b v="0"/>
    <s v="theater/plays"/>
    <x v="3"/>
    <s v="plays"/>
    <x v="4"/>
    <d v="2019-01-24T06:00:00"/>
  </r>
  <r>
    <x v="5"/>
    <x v="5"/>
    <s v="Open-source optimizing database"/>
    <n v="7600"/>
    <n v="13195"/>
    <n v="174"/>
    <x v="1"/>
    <x v="5"/>
    <n v="75.83"/>
    <s v="DK"/>
    <s v="DKK"/>
    <n v="1346130000"/>
    <n v="1347080400"/>
    <b v="0"/>
    <b v="0"/>
    <s v="theater/plays"/>
    <x v="3"/>
    <s v="plays"/>
    <x v="5"/>
    <d v="2012-09-08T05:00:00"/>
  </r>
  <r>
    <x v="6"/>
    <x v="6"/>
    <s v="Operative upward-trending algorithm"/>
    <n v="5200"/>
    <n v="1090"/>
    <n v="21"/>
    <x v="0"/>
    <x v="6"/>
    <n v="60.56"/>
    <s v="GB"/>
    <s v="GBP"/>
    <n v="1505278800"/>
    <n v="1505365200"/>
    <b v="0"/>
    <b v="0"/>
    <s v="film &amp; video/documentary"/>
    <x v="4"/>
    <s v="documentary"/>
    <x v="6"/>
    <d v="2017-09-14T05:00:00"/>
  </r>
  <r>
    <x v="7"/>
    <x v="7"/>
    <s v="Centralized cohesive challenge"/>
    <n v="4500"/>
    <n v="14741"/>
    <n v="328"/>
    <x v="1"/>
    <x v="7"/>
    <n v="64.94"/>
    <s v="DK"/>
    <s v="DKK"/>
    <n v="1439442000"/>
    <n v="1439614800"/>
    <b v="0"/>
    <b v="0"/>
    <s v="theater/plays"/>
    <x v="3"/>
    <s v="plays"/>
    <x v="7"/>
    <d v="2015-08-15T05:00:00"/>
  </r>
  <r>
    <x v="8"/>
    <x v="8"/>
    <s v="Exclusive attitude-oriented intranet"/>
    <n v="110100"/>
    <n v="21946"/>
    <n v="20"/>
    <x v="2"/>
    <x v="8"/>
    <n v="31"/>
    <s v="DK"/>
    <s v="DKK"/>
    <n v="1281330000"/>
    <n v="1281502800"/>
    <b v="0"/>
    <b v="0"/>
    <s v="theater/plays"/>
    <x v="3"/>
    <s v="plays"/>
    <x v="8"/>
    <d v="2010-08-11T05:00:00"/>
  </r>
  <r>
    <x v="9"/>
    <x v="9"/>
    <s v="Open-source fresh-thinking model"/>
    <n v="6200"/>
    <n v="3208"/>
    <n v="52"/>
    <x v="0"/>
    <x v="9"/>
    <n v="72.91"/>
    <s v="US"/>
    <s v="USD"/>
    <n v="1379566800"/>
    <n v="1383804000"/>
    <b v="0"/>
    <b v="0"/>
    <s v="music/electric music"/>
    <x v="1"/>
    <s v="electric music"/>
    <x v="9"/>
    <d v="2013-11-07T06:00:00"/>
  </r>
  <r>
    <x v="10"/>
    <x v="10"/>
    <s v="Monitored empowering installation"/>
    <n v="5200"/>
    <n v="13838"/>
    <n v="266"/>
    <x v="1"/>
    <x v="10"/>
    <n v="62.9"/>
    <s v="US"/>
    <s v="USD"/>
    <n v="1281762000"/>
    <n v="1285909200"/>
    <b v="0"/>
    <b v="0"/>
    <s v="film &amp; video/drama"/>
    <x v="4"/>
    <s v="drama"/>
    <x v="10"/>
    <d v="2010-10-01T05:00:00"/>
  </r>
  <r>
    <x v="11"/>
    <x v="11"/>
    <s v="Grass-roots zero administration system engine"/>
    <n v="6300"/>
    <n v="3030"/>
    <n v="48"/>
    <x v="0"/>
    <x v="11"/>
    <n v="112.22"/>
    <s v="US"/>
    <s v="USD"/>
    <n v="1285045200"/>
    <n v="1285563600"/>
    <b v="0"/>
    <b v="1"/>
    <s v="theater/plays"/>
    <x v="3"/>
    <s v="plays"/>
    <x v="11"/>
    <d v="2010-09-27T05:00:00"/>
  </r>
  <r>
    <x v="12"/>
    <x v="12"/>
    <s v="Assimilated hybrid intranet"/>
    <n v="6300"/>
    <n v="5629"/>
    <n v="89"/>
    <x v="0"/>
    <x v="12"/>
    <n v="102.35"/>
    <s v="US"/>
    <s v="USD"/>
    <n v="1571720400"/>
    <n v="1572411600"/>
    <b v="0"/>
    <b v="0"/>
    <s v="film &amp; video/drama"/>
    <x v="4"/>
    <s v="drama"/>
    <x v="12"/>
    <d v="2019-10-30T05:00:00"/>
  </r>
  <r>
    <x v="13"/>
    <x v="13"/>
    <s v="Multi-tiered directional open architecture"/>
    <n v="4200"/>
    <n v="10295"/>
    <n v="245"/>
    <x v="1"/>
    <x v="13"/>
    <n v="105.05"/>
    <s v="US"/>
    <s v="USD"/>
    <n v="1465621200"/>
    <n v="1466658000"/>
    <b v="0"/>
    <b v="0"/>
    <s v="music/indie rock"/>
    <x v="1"/>
    <s v="indie rock"/>
    <x v="13"/>
    <d v="2016-06-23T05:00:00"/>
  </r>
  <r>
    <x v="14"/>
    <x v="14"/>
    <s v="Cloned directional synergy"/>
    <n v="28200"/>
    <n v="18829"/>
    <n v="67"/>
    <x v="0"/>
    <x v="14"/>
    <n v="94.15"/>
    <s v="US"/>
    <s v="USD"/>
    <n v="1331013600"/>
    <n v="1333342800"/>
    <b v="0"/>
    <b v="0"/>
    <s v="music/indie rock"/>
    <x v="1"/>
    <s v="indie rock"/>
    <x v="14"/>
    <d v="2012-04-02T05:00:00"/>
  </r>
  <r>
    <x v="15"/>
    <x v="15"/>
    <s v="Extended eco-centric pricing structure"/>
    <n v="81200"/>
    <n v="38414"/>
    <n v="47"/>
    <x v="0"/>
    <x v="15"/>
    <n v="84.99"/>
    <s v="US"/>
    <s v="USD"/>
    <n v="1575957600"/>
    <n v="1576303200"/>
    <b v="0"/>
    <b v="0"/>
    <s v="technology/wearables"/>
    <x v="2"/>
    <s v="wearables"/>
    <x v="15"/>
    <d v="2019-12-14T06:00:00"/>
  </r>
  <r>
    <x v="16"/>
    <x v="16"/>
    <s v="Cross-platform systemic adapter"/>
    <n v="1700"/>
    <n v="11041"/>
    <n v="649"/>
    <x v="1"/>
    <x v="16"/>
    <n v="110.41"/>
    <s v="US"/>
    <s v="USD"/>
    <n v="1390370400"/>
    <n v="1392271200"/>
    <b v="0"/>
    <b v="0"/>
    <s v="publishing/nonfiction"/>
    <x v="5"/>
    <s v="nonfiction"/>
    <x v="16"/>
    <d v="2014-02-13T06:00:00"/>
  </r>
  <r>
    <x v="17"/>
    <x v="17"/>
    <s v="Seamless 4thgeneration methodology"/>
    <n v="84600"/>
    <n v="134845"/>
    <n v="159"/>
    <x v="1"/>
    <x v="17"/>
    <n v="107.96"/>
    <s v="US"/>
    <s v="USD"/>
    <n v="1294812000"/>
    <n v="1294898400"/>
    <b v="0"/>
    <b v="0"/>
    <s v="film &amp; video/animation"/>
    <x v="4"/>
    <s v="animation"/>
    <x v="17"/>
    <d v="2011-01-13T06:00:00"/>
  </r>
  <r>
    <x v="18"/>
    <x v="18"/>
    <s v="Exclusive needs-based adapter"/>
    <n v="9100"/>
    <n v="6089"/>
    <n v="67"/>
    <x v="3"/>
    <x v="18"/>
    <n v="45.1"/>
    <s v="US"/>
    <s v="USD"/>
    <n v="1536382800"/>
    <n v="1537074000"/>
    <b v="0"/>
    <b v="0"/>
    <s v="theater/plays"/>
    <x v="3"/>
    <s v="plays"/>
    <x v="18"/>
    <d v="2018-09-16T05:00:00"/>
  </r>
  <r>
    <x v="19"/>
    <x v="19"/>
    <s v="Down-sized cohesive archive"/>
    <n v="62500"/>
    <n v="30331"/>
    <n v="49"/>
    <x v="0"/>
    <x v="19"/>
    <n v="45"/>
    <s v="US"/>
    <s v="USD"/>
    <n v="1551679200"/>
    <n v="1553490000"/>
    <b v="0"/>
    <b v="1"/>
    <s v="theater/plays"/>
    <x v="3"/>
    <s v="plays"/>
    <x v="19"/>
    <d v="2019-03-25T05:00:00"/>
  </r>
  <r>
    <x v="20"/>
    <x v="20"/>
    <s v="Proactive composite alliance"/>
    <n v="131800"/>
    <n v="147936"/>
    <n v="112"/>
    <x v="1"/>
    <x v="20"/>
    <n v="105.97"/>
    <s v="US"/>
    <s v="USD"/>
    <n v="1406523600"/>
    <n v="1406523600"/>
    <b v="0"/>
    <b v="0"/>
    <s v="film &amp; video/drama"/>
    <x v="4"/>
    <s v="drama"/>
    <x v="20"/>
    <d v="2014-07-28T05:00:00"/>
  </r>
  <r>
    <x v="21"/>
    <x v="21"/>
    <s v="Re-engineered intangible definition"/>
    <n v="94000"/>
    <n v="38533"/>
    <n v="41"/>
    <x v="0"/>
    <x v="21"/>
    <n v="69.06"/>
    <s v="US"/>
    <s v="USD"/>
    <n v="1313384400"/>
    <n v="1316322000"/>
    <b v="0"/>
    <b v="0"/>
    <s v="theater/plays"/>
    <x v="3"/>
    <s v="plays"/>
    <x v="21"/>
    <d v="2011-09-18T05:00:00"/>
  </r>
  <r>
    <x v="22"/>
    <x v="22"/>
    <s v="Enhanced dynamic definition"/>
    <n v="59100"/>
    <n v="75690"/>
    <n v="128"/>
    <x v="1"/>
    <x v="22"/>
    <n v="85.04"/>
    <s v="US"/>
    <s v="USD"/>
    <n v="1522731600"/>
    <n v="1524027600"/>
    <b v="0"/>
    <b v="0"/>
    <s v="theater/plays"/>
    <x v="3"/>
    <s v="plays"/>
    <x v="22"/>
    <d v="2018-04-18T05:00:00"/>
  </r>
  <r>
    <x v="23"/>
    <x v="23"/>
    <s v="Devolved next generation adapter"/>
    <n v="4500"/>
    <n v="14942"/>
    <n v="332"/>
    <x v="1"/>
    <x v="23"/>
    <n v="105.23"/>
    <s v="GB"/>
    <s v="GBP"/>
    <n v="1550124000"/>
    <n v="1554699600"/>
    <b v="0"/>
    <b v="0"/>
    <s v="film &amp; video/documentary"/>
    <x v="4"/>
    <s v="documentary"/>
    <x v="23"/>
    <d v="2019-04-08T05:00:00"/>
  </r>
  <r>
    <x v="24"/>
    <x v="24"/>
    <s v="Cross-platform intermediate frame"/>
    <n v="92400"/>
    <n v="104257"/>
    <n v="113"/>
    <x v="1"/>
    <x v="24"/>
    <n v="39"/>
    <s v="US"/>
    <s v="USD"/>
    <n v="1403326800"/>
    <n v="1403499600"/>
    <b v="0"/>
    <b v="0"/>
    <s v="technology/wearables"/>
    <x v="2"/>
    <s v="wearables"/>
    <x v="24"/>
    <d v="2014-06-23T05:00:00"/>
  </r>
  <r>
    <x v="25"/>
    <x v="25"/>
    <s v="Monitored impactful analyzer"/>
    <n v="5500"/>
    <n v="11904"/>
    <n v="216"/>
    <x v="1"/>
    <x v="25"/>
    <n v="73.03"/>
    <s v="US"/>
    <s v="USD"/>
    <n v="1305694800"/>
    <n v="1307422800"/>
    <b v="0"/>
    <b v="1"/>
    <s v="games/video games"/>
    <x v="6"/>
    <s v="video games"/>
    <x v="25"/>
    <d v="2011-06-07T05:00:00"/>
  </r>
  <r>
    <x v="26"/>
    <x v="26"/>
    <s v="Optional responsive customer loyalty"/>
    <n v="107500"/>
    <n v="51814"/>
    <n v="48"/>
    <x v="3"/>
    <x v="26"/>
    <n v="35.01"/>
    <s v="US"/>
    <s v="USD"/>
    <n v="1533013200"/>
    <n v="1535346000"/>
    <b v="0"/>
    <b v="0"/>
    <s v="theater/plays"/>
    <x v="3"/>
    <s v="plays"/>
    <x v="26"/>
    <d v="2018-08-27T05:00:00"/>
  </r>
  <r>
    <x v="27"/>
    <x v="27"/>
    <s v="Diverse transitional migration"/>
    <n v="2000"/>
    <n v="1599"/>
    <n v="80"/>
    <x v="0"/>
    <x v="27"/>
    <n v="106.6"/>
    <s v="US"/>
    <s v="USD"/>
    <n v="1443848400"/>
    <n v="1444539600"/>
    <b v="0"/>
    <b v="0"/>
    <s v="music/rock"/>
    <x v="1"/>
    <s v="rock"/>
    <x v="27"/>
    <d v="2015-10-11T05:00:00"/>
  </r>
  <r>
    <x v="28"/>
    <x v="28"/>
    <s v="Synchronized global task-force"/>
    <n v="130800"/>
    <n v="137635"/>
    <n v="105"/>
    <x v="1"/>
    <x v="28"/>
    <n v="62"/>
    <s v="US"/>
    <s v="USD"/>
    <n v="1265695200"/>
    <n v="1267682400"/>
    <b v="0"/>
    <b v="1"/>
    <s v="theater/plays"/>
    <x v="3"/>
    <s v="plays"/>
    <x v="28"/>
    <d v="2010-03-04T06:00:00"/>
  </r>
  <r>
    <x v="29"/>
    <x v="29"/>
    <s v="Focused 6thgeneration forecast"/>
    <n v="45900"/>
    <n v="150965"/>
    <n v="329"/>
    <x v="1"/>
    <x v="29"/>
    <n v="94"/>
    <s v="CH"/>
    <s v="CHF"/>
    <n v="1532062800"/>
    <n v="1535518800"/>
    <b v="0"/>
    <b v="0"/>
    <s v="film &amp; video/shorts"/>
    <x v="4"/>
    <s v="shorts"/>
    <x v="29"/>
    <d v="2018-08-29T05:00:00"/>
  </r>
  <r>
    <x v="30"/>
    <x v="30"/>
    <s v="Down-sized analyzing challenge"/>
    <n v="9000"/>
    <n v="14455"/>
    <n v="161"/>
    <x v="1"/>
    <x v="30"/>
    <n v="112.05"/>
    <s v="US"/>
    <s v="USD"/>
    <n v="1558674000"/>
    <n v="1559106000"/>
    <b v="0"/>
    <b v="0"/>
    <s v="film &amp; video/animation"/>
    <x v="4"/>
    <s v="animation"/>
    <x v="30"/>
    <d v="2019-05-29T05:00:00"/>
  </r>
  <r>
    <x v="31"/>
    <x v="31"/>
    <s v="Progressive needs-based focus group"/>
    <n v="3500"/>
    <n v="10850"/>
    <n v="310"/>
    <x v="1"/>
    <x v="31"/>
    <n v="48.01"/>
    <s v="GB"/>
    <s v="GBP"/>
    <n v="1451973600"/>
    <n v="1454392800"/>
    <b v="0"/>
    <b v="0"/>
    <s v="games/video games"/>
    <x v="6"/>
    <s v="video games"/>
    <x v="31"/>
    <d v="2016-02-02T06:00:00"/>
  </r>
  <r>
    <x v="32"/>
    <x v="32"/>
    <s v="Ergonomic 6thgeneration success"/>
    <n v="101000"/>
    <n v="87676"/>
    <n v="87"/>
    <x v="0"/>
    <x v="32"/>
    <n v="38"/>
    <s v="IT"/>
    <s v="EUR"/>
    <n v="1515564000"/>
    <n v="1517896800"/>
    <b v="0"/>
    <b v="0"/>
    <s v="film &amp; video/documentary"/>
    <x v="4"/>
    <s v="documentary"/>
    <x v="32"/>
    <d v="2018-02-06T06:00:00"/>
  </r>
  <r>
    <x v="33"/>
    <x v="33"/>
    <s v="Exclusive interactive approach"/>
    <n v="50200"/>
    <n v="189666"/>
    <n v="378"/>
    <x v="1"/>
    <x v="33"/>
    <n v="35"/>
    <s v="US"/>
    <s v="USD"/>
    <n v="1412485200"/>
    <n v="1415685600"/>
    <b v="0"/>
    <b v="0"/>
    <s v="theater/plays"/>
    <x v="3"/>
    <s v="plays"/>
    <x v="33"/>
    <d v="2014-11-11T06:00:00"/>
  </r>
  <r>
    <x v="34"/>
    <x v="34"/>
    <s v="Reverse-engineered asynchronous archive"/>
    <n v="9300"/>
    <n v="14025"/>
    <n v="151"/>
    <x v="1"/>
    <x v="34"/>
    <n v="85"/>
    <s v="US"/>
    <s v="USD"/>
    <n v="1490245200"/>
    <n v="1490677200"/>
    <b v="0"/>
    <b v="0"/>
    <s v="film &amp; video/documentary"/>
    <x v="4"/>
    <s v="documentary"/>
    <x v="34"/>
    <d v="2017-03-28T05:00:00"/>
  </r>
  <r>
    <x v="35"/>
    <x v="35"/>
    <s v="Synergized intangible challenge"/>
    <n v="125500"/>
    <n v="188628"/>
    <n v="150"/>
    <x v="1"/>
    <x v="35"/>
    <n v="95.99"/>
    <s v="DK"/>
    <s v="DKK"/>
    <n v="1547877600"/>
    <n v="1551506400"/>
    <b v="0"/>
    <b v="1"/>
    <s v="film &amp; video/drama"/>
    <x v="4"/>
    <s v="drama"/>
    <x v="35"/>
    <d v="2019-03-02T06:00:00"/>
  </r>
  <r>
    <x v="36"/>
    <x v="36"/>
    <s v="Monitored multi-state encryption"/>
    <n v="700"/>
    <n v="1101"/>
    <n v="157"/>
    <x v="1"/>
    <x v="36"/>
    <n v="68.81"/>
    <s v="US"/>
    <s v="USD"/>
    <n v="1298700000"/>
    <n v="1300856400"/>
    <b v="0"/>
    <b v="0"/>
    <s v="theater/plays"/>
    <x v="3"/>
    <s v="plays"/>
    <x v="36"/>
    <d v="2011-03-23T05:00:00"/>
  </r>
  <r>
    <x v="37"/>
    <x v="37"/>
    <s v="Profound attitude-oriented functionalities"/>
    <n v="8100"/>
    <n v="11339"/>
    <n v="140"/>
    <x v="1"/>
    <x v="37"/>
    <n v="105.97"/>
    <s v="US"/>
    <s v="USD"/>
    <n v="1570338000"/>
    <n v="1573192800"/>
    <b v="0"/>
    <b v="1"/>
    <s v="publishing/fiction"/>
    <x v="5"/>
    <s v="fiction"/>
    <x v="37"/>
    <d v="2019-11-08T06:00:00"/>
  </r>
  <r>
    <x v="38"/>
    <x v="38"/>
    <s v="Digitized client-driven database"/>
    <n v="3100"/>
    <n v="10085"/>
    <n v="325"/>
    <x v="1"/>
    <x v="38"/>
    <n v="75.260000000000005"/>
    <s v="US"/>
    <s v="USD"/>
    <n v="1287378000"/>
    <n v="1287810000"/>
    <b v="0"/>
    <b v="0"/>
    <s v="photography/photography books"/>
    <x v="7"/>
    <s v="photography books"/>
    <x v="38"/>
    <d v="2010-10-23T05:00:00"/>
  </r>
  <r>
    <x v="39"/>
    <x v="39"/>
    <s v="Organized bi-directional function"/>
    <n v="9900"/>
    <n v="5027"/>
    <n v="51"/>
    <x v="0"/>
    <x v="39"/>
    <n v="57.13"/>
    <s v="DK"/>
    <s v="DKK"/>
    <n v="1361772000"/>
    <n v="1362978000"/>
    <b v="0"/>
    <b v="0"/>
    <s v="theater/plays"/>
    <x v="3"/>
    <s v="plays"/>
    <x v="39"/>
    <d v="2013-03-11T05:00:00"/>
  </r>
  <r>
    <x v="40"/>
    <x v="40"/>
    <s v="Reduced stable middleware"/>
    <n v="8800"/>
    <n v="14878"/>
    <n v="169"/>
    <x v="1"/>
    <x v="40"/>
    <n v="75.14"/>
    <s v="US"/>
    <s v="USD"/>
    <n v="1275714000"/>
    <n v="1277355600"/>
    <b v="0"/>
    <b v="1"/>
    <s v="technology/wearables"/>
    <x v="2"/>
    <s v="wearables"/>
    <x v="40"/>
    <d v="2010-06-24T05:00:00"/>
  </r>
  <r>
    <x v="41"/>
    <x v="41"/>
    <s v="Universal 5thgeneration neural-net"/>
    <n v="5600"/>
    <n v="11924"/>
    <n v="213"/>
    <x v="1"/>
    <x v="41"/>
    <n v="107.42"/>
    <s v="IT"/>
    <s v="EUR"/>
    <n v="1346734800"/>
    <n v="1348981200"/>
    <b v="0"/>
    <b v="1"/>
    <s v="music/rock"/>
    <x v="1"/>
    <s v="rock"/>
    <x v="41"/>
    <d v="2012-09-30T05:00:00"/>
  </r>
  <r>
    <x v="42"/>
    <x v="42"/>
    <s v="Virtual uniform frame"/>
    <n v="1800"/>
    <n v="7991"/>
    <n v="444"/>
    <x v="1"/>
    <x v="42"/>
    <n v="36"/>
    <s v="US"/>
    <s v="USD"/>
    <n v="1309755600"/>
    <n v="1310533200"/>
    <b v="0"/>
    <b v="0"/>
    <s v="food/food trucks"/>
    <x v="0"/>
    <s v="food trucks"/>
    <x v="42"/>
    <d v="2011-07-13T05:00:00"/>
  </r>
  <r>
    <x v="43"/>
    <x v="43"/>
    <s v="Profound explicit paradigm"/>
    <n v="90200"/>
    <n v="167717"/>
    <n v="186"/>
    <x v="1"/>
    <x v="43"/>
    <n v="27"/>
    <s v="US"/>
    <s v="USD"/>
    <n v="1406178000"/>
    <n v="1407560400"/>
    <b v="0"/>
    <b v="0"/>
    <s v="publishing/radio &amp; podcasts"/>
    <x v="5"/>
    <s v="radio &amp; podcasts"/>
    <x v="43"/>
    <d v="2014-08-09T05:00:00"/>
  </r>
  <r>
    <x v="44"/>
    <x v="44"/>
    <s v="Visionary real-time groupware"/>
    <n v="1600"/>
    <n v="10541"/>
    <n v="659"/>
    <x v="1"/>
    <x v="13"/>
    <n v="107.56"/>
    <s v="DK"/>
    <s v="DKK"/>
    <n v="1552798800"/>
    <n v="1552885200"/>
    <b v="0"/>
    <b v="0"/>
    <s v="publishing/fiction"/>
    <x v="5"/>
    <s v="fiction"/>
    <x v="44"/>
    <d v="2019-03-18T05:00:00"/>
  </r>
  <r>
    <x v="45"/>
    <x v="45"/>
    <s v="Networked tertiary Graphical User Interface"/>
    <n v="9500"/>
    <n v="4530"/>
    <n v="48"/>
    <x v="0"/>
    <x v="44"/>
    <n v="94.38"/>
    <s v="US"/>
    <s v="USD"/>
    <n v="1478062800"/>
    <n v="1479362400"/>
    <b v="0"/>
    <b v="1"/>
    <s v="theater/plays"/>
    <x v="3"/>
    <s v="plays"/>
    <x v="45"/>
    <d v="2016-11-17T06:00:00"/>
  </r>
  <r>
    <x v="46"/>
    <x v="46"/>
    <s v="Virtual grid-enabled task-force"/>
    <n v="3700"/>
    <n v="4247"/>
    <n v="115"/>
    <x v="1"/>
    <x v="45"/>
    <n v="46.16"/>
    <s v="US"/>
    <s v="USD"/>
    <n v="1278565200"/>
    <n v="1280552400"/>
    <b v="0"/>
    <b v="0"/>
    <s v="music/rock"/>
    <x v="1"/>
    <s v="rock"/>
    <x v="46"/>
    <d v="2010-07-31T05:00:00"/>
  </r>
  <r>
    <x v="47"/>
    <x v="47"/>
    <s v="Function-based multi-state software"/>
    <n v="1500"/>
    <n v="7129"/>
    <n v="475"/>
    <x v="1"/>
    <x v="46"/>
    <n v="47.85"/>
    <s v="US"/>
    <s v="USD"/>
    <n v="1396069200"/>
    <n v="1398661200"/>
    <b v="0"/>
    <b v="0"/>
    <s v="theater/plays"/>
    <x v="3"/>
    <s v="plays"/>
    <x v="47"/>
    <d v="2014-04-28T05:00:00"/>
  </r>
  <r>
    <x v="48"/>
    <x v="48"/>
    <s v="Optimized leadingedge concept"/>
    <n v="33300"/>
    <n v="128862"/>
    <n v="387"/>
    <x v="1"/>
    <x v="47"/>
    <n v="53.01"/>
    <s v="US"/>
    <s v="USD"/>
    <n v="1435208400"/>
    <n v="1436245200"/>
    <b v="0"/>
    <b v="0"/>
    <s v="theater/plays"/>
    <x v="3"/>
    <s v="plays"/>
    <x v="48"/>
    <d v="2015-07-07T05:00:00"/>
  </r>
  <r>
    <x v="49"/>
    <x v="49"/>
    <s v="Sharable holistic interface"/>
    <n v="7200"/>
    <n v="13653"/>
    <n v="190"/>
    <x v="1"/>
    <x v="48"/>
    <n v="45.06"/>
    <s v="US"/>
    <s v="USD"/>
    <n v="1571547600"/>
    <n v="1575439200"/>
    <b v="0"/>
    <b v="0"/>
    <s v="music/rock"/>
    <x v="1"/>
    <s v="rock"/>
    <x v="49"/>
    <d v="2019-12-04T06:00:00"/>
  </r>
  <r>
    <x v="50"/>
    <x v="50"/>
    <s v="Down-sized system-worthy secured line"/>
    <n v="100"/>
    <n v="2"/>
    <n v="2"/>
    <x v="0"/>
    <x v="49"/>
    <n v="2"/>
    <s v="IT"/>
    <s v="EUR"/>
    <n v="1375333200"/>
    <n v="1377752400"/>
    <b v="0"/>
    <b v="0"/>
    <s v="music/metal"/>
    <x v="1"/>
    <s v="metal"/>
    <x v="50"/>
    <d v="2013-08-29T05:00:00"/>
  </r>
  <r>
    <x v="51"/>
    <x v="51"/>
    <s v="Inverse secondary infrastructure"/>
    <n v="158100"/>
    <n v="145243"/>
    <n v="92"/>
    <x v="0"/>
    <x v="50"/>
    <n v="99.01"/>
    <s v="GB"/>
    <s v="GBP"/>
    <n v="1332824400"/>
    <n v="1334206800"/>
    <b v="0"/>
    <b v="1"/>
    <s v="technology/wearables"/>
    <x v="2"/>
    <s v="wearables"/>
    <x v="51"/>
    <d v="2012-04-12T05:00:00"/>
  </r>
  <r>
    <x v="52"/>
    <x v="52"/>
    <s v="Organic foreground leverage"/>
    <n v="7200"/>
    <n v="2459"/>
    <n v="34"/>
    <x v="0"/>
    <x v="51"/>
    <n v="32.79"/>
    <s v="US"/>
    <s v="USD"/>
    <n v="1284526800"/>
    <n v="1284872400"/>
    <b v="0"/>
    <b v="0"/>
    <s v="theater/plays"/>
    <x v="3"/>
    <s v="plays"/>
    <x v="52"/>
    <d v="2010-09-19T05:00:00"/>
  </r>
  <r>
    <x v="53"/>
    <x v="53"/>
    <s v="Reverse-engineered static concept"/>
    <n v="8800"/>
    <n v="12356"/>
    <n v="140"/>
    <x v="1"/>
    <x v="52"/>
    <n v="59.12"/>
    <s v="US"/>
    <s v="USD"/>
    <n v="1400562000"/>
    <n v="1403931600"/>
    <b v="0"/>
    <b v="0"/>
    <s v="film &amp; video/drama"/>
    <x v="4"/>
    <s v="drama"/>
    <x v="53"/>
    <d v="2014-06-28T05:00:00"/>
  </r>
  <r>
    <x v="54"/>
    <x v="54"/>
    <s v="Multi-channeled neutral customer loyalty"/>
    <n v="6000"/>
    <n v="5392"/>
    <n v="90"/>
    <x v="0"/>
    <x v="53"/>
    <n v="44.93"/>
    <s v="US"/>
    <s v="USD"/>
    <n v="1520748000"/>
    <n v="1521262800"/>
    <b v="0"/>
    <b v="0"/>
    <s v="technology/wearables"/>
    <x v="2"/>
    <s v="wearables"/>
    <x v="54"/>
    <d v="2018-03-17T05:00:00"/>
  </r>
  <r>
    <x v="55"/>
    <x v="55"/>
    <s v="Reverse-engineered bifurcated strategy"/>
    <n v="6600"/>
    <n v="11746"/>
    <n v="178"/>
    <x v="1"/>
    <x v="54"/>
    <n v="89.66"/>
    <s v="US"/>
    <s v="USD"/>
    <n v="1532926800"/>
    <n v="1533358800"/>
    <b v="0"/>
    <b v="0"/>
    <s v="music/jazz"/>
    <x v="1"/>
    <s v="jazz"/>
    <x v="55"/>
    <d v="2018-08-04T05:00:00"/>
  </r>
  <r>
    <x v="56"/>
    <x v="56"/>
    <s v="Horizontal context-sensitive knowledge user"/>
    <n v="8000"/>
    <n v="11493"/>
    <n v="144"/>
    <x v="1"/>
    <x v="55"/>
    <n v="70.08"/>
    <s v="US"/>
    <s v="USD"/>
    <n v="1420869600"/>
    <n v="1421474400"/>
    <b v="0"/>
    <b v="0"/>
    <s v="technology/wearables"/>
    <x v="2"/>
    <s v="wearables"/>
    <x v="56"/>
    <d v="2015-01-17T06:00:00"/>
  </r>
  <r>
    <x v="57"/>
    <x v="57"/>
    <s v="Cross-group multi-state task-force"/>
    <n v="2900"/>
    <n v="6243"/>
    <n v="215"/>
    <x v="1"/>
    <x v="56"/>
    <n v="31.06"/>
    <s v="US"/>
    <s v="USD"/>
    <n v="1504242000"/>
    <n v="1505278800"/>
    <b v="0"/>
    <b v="0"/>
    <s v="games/video games"/>
    <x v="6"/>
    <s v="video games"/>
    <x v="57"/>
    <d v="2017-09-13T05:00:00"/>
  </r>
  <r>
    <x v="58"/>
    <x v="58"/>
    <s v="Expanded 3rdgeneration strategy"/>
    <n v="2700"/>
    <n v="6132"/>
    <n v="227"/>
    <x v="1"/>
    <x v="57"/>
    <n v="29.06"/>
    <s v="US"/>
    <s v="USD"/>
    <n v="1442811600"/>
    <n v="1443934800"/>
    <b v="0"/>
    <b v="0"/>
    <s v="theater/plays"/>
    <x v="3"/>
    <s v="plays"/>
    <x v="58"/>
    <d v="2015-10-04T05:00:00"/>
  </r>
  <r>
    <x v="59"/>
    <x v="59"/>
    <s v="Assimilated real-time support"/>
    <n v="1400"/>
    <n v="3851"/>
    <n v="275"/>
    <x v="1"/>
    <x v="58"/>
    <n v="30.09"/>
    <s v="US"/>
    <s v="USD"/>
    <n v="1497243600"/>
    <n v="1498539600"/>
    <b v="0"/>
    <b v="1"/>
    <s v="theater/plays"/>
    <x v="3"/>
    <s v="plays"/>
    <x v="59"/>
    <d v="2017-06-27T05:00:00"/>
  </r>
  <r>
    <x v="60"/>
    <x v="60"/>
    <s v="User-centric regional database"/>
    <n v="94200"/>
    <n v="135997"/>
    <n v="144"/>
    <x v="1"/>
    <x v="59"/>
    <n v="85"/>
    <s v="CA"/>
    <s v="CAD"/>
    <n v="1342501200"/>
    <n v="1342760400"/>
    <b v="0"/>
    <b v="0"/>
    <s v="theater/plays"/>
    <x v="3"/>
    <s v="plays"/>
    <x v="60"/>
    <d v="2012-07-20T05:00:00"/>
  </r>
  <r>
    <x v="61"/>
    <x v="61"/>
    <s v="Open-source zero administration complexity"/>
    <n v="199200"/>
    <n v="184750"/>
    <n v="93"/>
    <x v="0"/>
    <x v="60"/>
    <n v="82"/>
    <s v="CA"/>
    <s v="CAD"/>
    <n v="1298268000"/>
    <n v="1301720400"/>
    <b v="0"/>
    <b v="0"/>
    <s v="theater/plays"/>
    <x v="3"/>
    <s v="plays"/>
    <x v="61"/>
    <d v="2011-04-02T05:00:00"/>
  </r>
  <r>
    <x v="62"/>
    <x v="62"/>
    <s v="Organized incremental standardization"/>
    <n v="2000"/>
    <n v="14452"/>
    <n v="723"/>
    <x v="1"/>
    <x v="61"/>
    <n v="58.04"/>
    <s v="US"/>
    <s v="USD"/>
    <n v="1433480400"/>
    <n v="1433566800"/>
    <b v="0"/>
    <b v="0"/>
    <s v="technology/web"/>
    <x v="2"/>
    <s v="web"/>
    <x v="62"/>
    <d v="2015-06-06T05:00:00"/>
  </r>
  <r>
    <x v="63"/>
    <x v="63"/>
    <s v="Assimilated didactic open system"/>
    <n v="4700"/>
    <n v="557"/>
    <n v="12"/>
    <x v="0"/>
    <x v="62"/>
    <n v="111.4"/>
    <s v="US"/>
    <s v="USD"/>
    <n v="1493355600"/>
    <n v="1493874000"/>
    <b v="0"/>
    <b v="0"/>
    <s v="theater/plays"/>
    <x v="3"/>
    <s v="plays"/>
    <x v="63"/>
    <d v="2017-05-04T05:00:00"/>
  </r>
  <r>
    <x v="64"/>
    <x v="64"/>
    <s v="Vision-oriented logistical intranet"/>
    <n v="2800"/>
    <n v="2734"/>
    <n v="98"/>
    <x v="0"/>
    <x v="63"/>
    <n v="71.95"/>
    <s v="US"/>
    <s v="USD"/>
    <n v="1530507600"/>
    <n v="1531803600"/>
    <b v="0"/>
    <b v="1"/>
    <s v="technology/web"/>
    <x v="2"/>
    <s v="web"/>
    <x v="64"/>
    <d v="2018-07-17T05:00:00"/>
  </r>
  <r>
    <x v="65"/>
    <x v="65"/>
    <s v="Mandatory incremental projection"/>
    <n v="6100"/>
    <n v="14405"/>
    <n v="236"/>
    <x v="1"/>
    <x v="64"/>
    <n v="61.04"/>
    <s v="US"/>
    <s v="USD"/>
    <n v="1296108000"/>
    <n v="1296712800"/>
    <b v="0"/>
    <b v="0"/>
    <s v="theater/plays"/>
    <x v="3"/>
    <s v="plays"/>
    <x v="65"/>
    <d v="2011-02-03T06:00:00"/>
  </r>
  <r>
    <x v="66"/>
    <x v="66"/>
    <s v="Grass-roots needs-based encryption"/>
    <n v="2900"/>
    <n v="1307"/>
    <n v="45"/>
    <x v="0"/>
    <x v="65"/>
    <n v="108.92"/>
    <s v="US"/>
    <s v="USD"/>
    <n v="1428469200"/>
    <n v="1428901200"/>
    <b v="0"/>
    <b v="1"/>
    <s v="theater/plays"/>
    <x v="3"/>
    <s v="plays"/>
    <x v="66"/>
    <d v="2015-04-13T05:00:00"/>
  </r>
  <r>
    <x v="67"/>
    <x v="67"/>
    <s v="Team-oriented 6thgeneration middleware"/>
    <n v="72600"/>
    <n v="117892"/>
    <n v="162"/>
    <x v="1"/>
    <x v="66"/>
    <n v="29"/>
    <s v="GB"/>
    <s v="GBP"/>
    <n v="1264399200"/>
    <n v="1264831200"/>
    <b v="0"/>
    <b v="1"/>
    <s v="technology/wearables"/>
    <x v="2"/>
    <s v="wearables"/>
    <x v="67"/>
    <d v="2010-01-30T06:00:00"/>
  </r>
  <r>
    <x v="68"/>
    <x v="68"/>
    <s v="Inverse multi-tasking installation"/>
    <n v="5700"/>
    <n v="14508"/>
    <n v="255"/>
    <x v="1"/>
    <x v="67"/>
    <n v="58.98"/>
    <s v="IT"/>
    <s v="EUR"/>
    <n v="1501131600"/>
    <n v="1505192400"/>
    <b v="0"/>
    <b v="1"/>
    <s v="theater/plays"/>
    <x v="3"/>
    <s v="plays"/>
    <x v="68"/>
    <d v="2017-09-12T05:00:00"/>
  </r>
  <r>
    <x v="69"/>
    <x v="69"/>
    <s v="Switchable disintermediate moderator"/>
    <n v="7900"/>
    <n v="1901"/>
    <n v="24"/>
    <x v="3"/>
    <x v="68"/>
    <n v="111.82"/>
    <s v="US"/>
    <s v="USD"/>
    <n v="1292738400"/>
    <n v="1295676000"/>
    <b v="0"/>
    <b v="0"/>
    <s v="theater/plays"/>
    <x v="3"/>
    <s v="plays"/>
    <x v="69"/>
    <d v="2011-01-22T06:00:00"/>
  </r>
  <r>
    <x v="70"/>
    <x v="70"/>
    <s v="Re-engineered 24/7 task-force"/>
    <n v="128000"/>
    <n v="158389"/>
    <n v="124"/>
    <x v="1"/>
    <x v="69"/>
    <n v="64"/>
    <s v="IT"/>
    <s v="EUR"/>
    <n v="1288674000"/>
    <n v="1292911200"/>
    <b v="0"/>
    <b v="1"/>
    <s v="theater/plays"/>
    <x v="3"/>
    <s v="plays"/>
    <x v="70"/>
    <d v="2010-12-21T06:00:00"/>
  </r>
  <r>
    <x v="71"/>
    <x v="71"/>
    <s v="Organic object-oriented budgetary management"/>
    <n v="6000"/>
    <n v="6484"/>
    <n v="108"/>
    <x v="1"/>
    <x v="70"/>
    <n v="85.32"/>
    <s v="US"/>
    <s v="USD"/>
    <n v="1575093600"/>
    <n v="1575439200"/>
    <b v="0"/>
    <b v="0"/>
    <s v="theater/plays"/>
    <x v="3"/>
    <s v="plays"/>
    <x v="71"/>
    <d v="2019-12-04T06:00:00"/>
  </r>
  <r>
    <x v="72"/>
    <x v="72"/>
    <s v="Seamless coherent parallelism"/>
    <n v="600"/>
    <n v="4022"/>
    <n v="670"/>
    <x v="1"/>
    <x v="71"/>
    <n v="74.48"/>
    <s v="US"/>
    <s v="USD"/>
    <n v="1435726800"/>
    <n v="1438837200"/>
    <b v="0"/>
    <b v="0"/>
    <s v="film &amp; video/animation"/>
    <x v="4"/>
    <s v="animation"/>
    <x v="72"/>
    <d v="2015-08-06T05:00:00"/>
  </r>
  <r>
    <x v="73"/>
    <x v="73"/>
    <s v="Cross-platform even-keeled initiative"/>
    <n v="1400"/>
    <n v="9253"/>
    <n v="661"/>
    <x v="1"/>
    <x v="39"/>
    <n v="105.15"/>
    <s v="US"/>
    <s v="USD"/>
    <n v="1480226400"/>
    <n v="1480485600"/>
    <b v="0"/>
    <b v="0"/>
    <s v="music/jazz"/>
    <x v="1"/>
    <s v="jazz"/>
    <x v="73"/>
    <d v="2016-11-30T06:00:00"/>
  </r>
  <r>
    <x v="74"/>
    <x v="74"/>
    <s v="Progressive tertiary framework"/>
    <n v="3900"/>
    <n v="4776"/>
    <n v="122"/>
    <x v="1"/>
    <x v="72"/>
    <n v="56.19"/>
    <s v="GB"/>
    <s v="GBP"/>
    <n v="1459054800"/>
    <n v="1459141200"/>
    <b v="0"/>
    <b v="0"/>
    <s v="music/metal"/>
    <x v="1"/>
    <s v="metal"/>
    <x v="74"/>
    <d v="2016-03-28T05:00:00"/>
  </r>
  <r>
    <x v="75"/>
    <x v="75"/>
    <s v="Multi-layered dynamic protocol"/>
    <n v="9700"/>
    <n v="14606"/>
    <n v="151"/>
    <x v="1"/>
    <x v="73"/>
    <n v="85.92"/>
    <s v="US"/>
    <s v="USD"/>
    <n v="1531630800"/>
    <n v="1532322000"/>
    <b v="0"/>
    <b v="0"/>
    <s v="photography/photography books"/>
    <x v="7"/>
    <s v="photography books"/>
    <x v="75"/>
    <d v="2018-07-23T05:00:00"/>
  </r>
  <r>
    <x v="76"/>
    <x v="76"/>
    <s v="Horizontal next generation function"/>
    <n v="122900"/>
    <n v="95993"/>
    <n v="78"/>
    <x v="0"/>
    <x v="74"/>
    <n v="57"/>
    <s v="US"/>
    <s v="USD"/>
    <n v="1421992800"/>
    <n v="1426222800"/>
    <b v="1"/>
    <b v="1"/>
    <s v="theater/plays"/>
    <x v="3"/>
    <s v="plays"/>
    <x v="76"/>
    <d v="2015-03-13T05:00:00"/>
  </r>
  <r>
    <x v="77"/>
    <x v="77"/>
    <s v="Pre-emptive impactful model"/>
    <n v="9500"/>
    <n v="4460"/>
    <n v="47"/>
    <x v="0"/>
    <x v="75"/>
    <n v="79.64"/>
    <s v="US"/>
    <s v="USD"/>
    <n v="1285563600"/>
    <n v="1286773200"/>
    <b v="0"/>
    <b v="1"/>
    <s v="film &amp; video/animation"/>
    <x v="4"/>
    <s v="animation"/>
    <x v="77"/>
    <d v="2010-10-11T05:00:00"/>
  </r>
  <r>
    <x v="78"/>
    <x v="78"/>
    <s v="User-centric bifurcated knowledge user"/>
    <n v="4500"/>
    <n v="13536"/>
    <n v="301"/>
    <x v="1"/>
    <x v="76"/>
    <n v="41.02"/>
    <s v="US"/>
    <s v="USD"/>
    <n v="1523854800"/>
    <n v="1523941200"/>
    <b v="0"/>
    <b v="0"/>
    <s v="publishing/translations"/>
    <x v="5"/>
    <s v="translations"/>
    <x v="78"/>
    <d v="2018-04-17T05:00:00"/>
  </r>
  <r>
    <x v="79"/>
    <x v="79"/>
    <s v="Triple-buffered reciprocal project"/>
    <n v="57800"/>
    <n v="40228"/>
    <n v="70"/>
    <x v="0"/>
    <x v="77"/>
    <n v="48"/>
    <s v="US"/>
    <s v="USD"/>
    <n v="1529125200"/>
    <n v="1529557200"/>
    <b v="0"/>
    <b v="0"/>
    <s v="theater/plays"/>
    <x v="3"/>
    <s v="plays"/>
    <x v="79"/>
    <d v="2018-06-21T05:00:00"/>
  </r>
  <r>
    <x v="80"/>
    <x v="80"/>
    <s v="Cross-platform needs-based approach"/>
    <n v="1100"/>
    <n v="7012"/>
    <n v="637"/>
    <x v="1"/>
    <x v="78"/>
    <n v="55.21"/>
    <s v="US"/>
    <s v="USD"/>
    <n v="1503982800"/>
    <n v="1506574800"/>
    <b v="0"/>
    <b v="0"/>
    <s v="games/video games"/>
    <x v="6"/>
    <s v="video games"/>
    <x v="80"/>
    <d v="2017-09-28T05:00:00"/>
  </r>
  <r>
    <x v="81"/>
    <x v="81"/>
    <s v="User-friendly static contingency"/>
    <n v="16800"/>
    <n v="37857"/>
    <n v="225"/>
    <x v="1"/>
    <x v="79"/>
    <n v="92.11"/>
    <s v="US"/>
    <s v="USD"/>
    <n v="1511416800"/>
    <n v="1513576800"/>
    <b v="0"/>
    <b v="0"/>
    <s v="music/rock"/>
    <x v="1"/>
    <s v="rock"/>
    <x v="81"/>
    <d v="2017-12-18T06:00:00"/>
  </r>
  <r>
    <x v="82"/>
    <x v="82"/>
    <s v="Reactive content-based framework"/>
    <n v="1000"/>
    <n v="14973"/>
    <n v="1497"/>
    <x v="1"/>
    <x v="80"/>
    <n v="83.18"/>
    <s v="GB"/>
    <s v="GBP"/>
    <n v="1547704800"/>
    <n v="1548309600"/>
    <b v="0"/>
    <b v="1"/>
    <s v="games/video games"/>
    <x v="6"/>
    <s v="video games"/>
    <x v="82"/>
    <d v="2019-01-24T06:00:00"/>
  </r>
  <r>
    <x v="83"/>
    <x v="83"/>
    <s v="Realigned user-facing concept"/>
    <n v="106400"/>
    <n v="39996"/>
    <n v="38"/>
    <x v="0"/>
    <x v="81"/>
    <n v="40"/>
    <s v="US"/>
    <s v="USD"/>
    <n v="1469682000"/>
    <n v="1471582800"/>
    <b v="0"/>
    <b v="0"/>
    <s v="music/electric music"/>
    <x v="1"/>
    <s v="electric music"/>
    <x v="83"/>
    <d v="2016-08-19T05:00:00"/>
  </r>
  <r>
    <x v="84"/>
    <x v="84"/>
    <s v="Public-key zero tolerance orchestration"/>
    <n v="31400"/>
    <n v="41564"/>
    <n v="132"/>
    <x v="1"/>
    <x v="82"/>
    <n v="111.13"/>
    <s v="US"/>
    <s v="USD"/>
    <n v="1343451600"/>
    <n v="1344315600"/>
    <b v="0"/>
    <b v="0"/>
    <s v="technology/wearables"/>
    <x v="2"/>
    <s v="wearables"/>
    <x v="84"/>
    <d v="2012-08-07T05:00:00"/>
  </r>
  <r>
    <x v="85"/>
    <x v="85"/>
    <s v="Multi-tiered eco-centric architecture"/>
    <n v="4900"/>
    <n v="6430"/>
    <n v="131"/>
    <x v="1"/>
    <x v="83"/>
    <n v="90.56"/>
    <s v="AU"/>
    <s v="AUD"/>
    <n v="1315717200"/>
    <n v="1316408400"/>
    <b v="0"/>
    <b v="0"/>
    <s v="music/indie rock"/>
    <x v="1"/>
    <s v="indie rock"/>
    <x v="85"/>
    <d v="2011-09-19T05:00:00"/>
  </r>
  <r>
    <x v="86"/>
    <x v="86"/>
    <s v="Organic motivating firmware"/>
    <n v="7400"/>
    <n v="12405"/>
    <n v="168"/>
    <x v="1"/>
    <x v="84"/>
    <n v="61.11"/>
    <s v="US"/>
    <s v="USD"/>
    <n v="1430715600"/>
    <n v="1431838800"/>
    <b v="1"/>
    <b v="0"/>
    <s v="theater/plays"/>
    <x v="3"/>
    <s v="plays"/>
    <x v="86"/>
    <d v="2015-05-17T05:00:00"/>
  </r>
  <r>
    <x v="87"/>
    <x v="87"/>
    <s v="Synergized 4thgeneration conglomeration"/>
    <n v="198500"/>
    <n v="123040"/>
    <n v="62"/>
    <x v="0"/>
    <x v="85"/>
    <n v="83.02"/>
    <s v="AU"/>
    <s v="AUD"/>
    <n v="1299564000"/>
    <n v="1300510800"/>
    <b v="0"/>
    <b v="1"/>
    <s v="music/rock"/>
    <x v="1"/>
    <s v="rock"/>
    <x v="87"/>
    <d v="2011-03-19T05:00:00"/>
  </r>
  <r>
    <x v="88"/>
    <x v="88"/>
    <s v="Grass-roots fault-tolerant policy"/>
    <n v="4800"/>
    <n v="12516"/>
    <n v="261"/>
    <x v="1"/>
    <x v="86"/>
    <n v="110.76"/>
    <s v="US"/>
    <s v="USD"/>
    <n v="1429160400"/>
    <n v="1431061200"/>
    <b v="0"/>
    <b v="0"/>
    <s v="publishing/translations"/>
    <x v="5"/>
    <s v="translations"/>
    <x v="88"/>
    <d v="2015-05-08T05:00:00"/>
  </r>
  <r>
    <x v="89"/>
    <x v="89"/>
    <s v="Monitored scalable knowledgebase"/>
    <n v="3400"/>
    <n v="8588"/>
    <n v="253"/>
    <x v="1"/>
    <x v="87"/>
    <n v="89.46"/>
    <s v="US"/>
    <s v="USD"/>
    <n v="1271307600"/>
    <n v="1271480400"/>
    <b v="0"/>
    <b v="0"/>
    <s v="theater/plays"/>
    <x v="3"/>
    <s v="plays"/>
    <x v="89"/>
    <d v="2010-04-17T05:00:00"/>
  </r>
  <r>
    <x v="90"/>
    <x v="90"/>
    <s v="Synergistic explicit parallelism"/>
    <n v="7800"/>
    <n v="6132"/>
    <n v="79"/>
    <x v="0"/>
    <x v="88"/>
    <n v="57.85"/>
    <s v="US"/>
    <s v="USD"/>
    <n v="1456380000"/>
    <n v="1456380000"/>
    <b v="0"/>
    <b v="1"/>
    <s v="theater/plays"/>
    <x v="3"/>
    <s v="plays"/>
    <x v="90"/>
    <d v="2016-02-25T06:00:00"/>
  </r>
  <r>
    <x v="91"/>
    <x v="91"/>
    <s v="Enhanced systemic analyzer"/>
    <n v="154300"/>
    <n v="74688"/>
    <n v="48"/>
    <x v="0"/>
    <x v="89"/>
    <n v="110"/>
    <s v="IT"/>
    <s v="EUR"/>
    <n v="1470459600"/>
    <n v="1472878800"/>
    <b v="0"/>
    <b v="0"/>
    <s v="publishing/translations"/>
    <x v="5"/>
    <s v="translations"/>
    <x v="91"/>
    <d v="2016-09-03T05:00:00"/>
  </r>
  <r>
    <x v="92"/>
    <x v="92"/>
    <s v="Object-based analyzing knowledge user"/>
    <n v="20000"/>
    <n v="51775"/>
    <n v="259"/>
    <x v="1"/>
    <x v="90"/>
    <n v="103.97"/>
    <s v="CH"/>
    <s v="CHF"/>
    <n v="1277269200"/>
    <n v="1277355600"/>
    <b v="0"/>
    <b v="1"/>
    <s v="games/video games"/>
    <x v="6"/>
    <s v="video games"/>
    <x v="92"/>
    <d v="2010-06-24T05:00:00"/>
  </r>
  <r>
    <x v="93"/>
    <x v="93"/>
    <s v="Pre-emptive radical architecture"/>
    <n v="108800"/>
    <n v="65877"/>
    <n v="61"/>
    <x v="3"/>
    <x v="91"/>
    <n v="108"/>
    <s v="US"/>
    <s v="USD"/>
    <n v="1350709200"/>
    <n v="1351054800"/>
    <b v="0"/>
    <b v="1"/>
    <s v="theater/plays"/>
    <x v="3"/>
    <s v="plays"/>
    <x v="93"/>
    <d v="2012-10-24T05:00:00"/>
  </r>
  <r>
    <x v="94"/>
    <x v="94"/>
    <s v="Grass-roots web-enabled contingency"/>
    <n v="2900"/>
    <n v="8807"/>
    <n v="304"/>
    <x v="1"/>
    <x v="80"/>
    <n v="48.93"/>
    <s v="GB"/>
    <s v="GBP"/>
    <n v="1554613200"/>
    <n v="1555563600"/>
    <b v="0"/>
    <b v="0"/>
    <s v="technology/web"/>
    <x v="2"/>
    <s v="web"/>
    <x v="94"/>
    <d v="2019-04-18T05:00:00"/>
  </r>
  <r>
    <x v="95"/>
    <x v="95"/>
    <s v="Stand-alone system-worthy standardization"/>
    <n v="900"/>
    <n v="1017"/>
    <n v="113"/>
    <x v="1"/>
    <x v="11"/>
    <n v="37.67"/>
    <s v="US"/>
    <s v="USD"/>
    <n v="1571029200"/>
    <n v="1571634000"/>
    <b v="0"/>
    <b v="0"/>
    <s v="film &amp; video/documentary"/>
    <x v="4"/>
    <s v="documentary"/>
    <x v="95"/>
    <d v="2019-10-21T05:00:00"/>
  </r>
  <r>
    <x v="96"/>
    <x v="96"/>
    <s v="Down-sized systematic policy"/>
    <n v="69700"/>
    <n v="151513"/>
    <n v="217"/>
    <x v="1"/>
    <x v="92"/>
    <n v="65"/>
    <s v="US"/>
    <s v="USD"/>
    <n v="1299736800"/>
    <n v="1300856400"/>
    <b v="0"/>
    <b v="0"/>
    <s v="theater/plays"/>
    <x v="3"/>
    <s v="plays"/>
    <x v="96"/>
    <d v="2011-03-23T05:00:00"/>
  </r>
  <r>
    <x v="97"/>
    <x v="97"/>
    <s v="Cloned bi-directional architecture"/>
    <n v="1300"/>
    <n v="12047"/>
    <n v="927"/>
    <x v="1"/>
    <x v="86"/>
    <n v="106.61"/>
    <s v="US"/>
    <s v="USD"/>
    <n v="1435208400"/>
    <n v="1439874000"/>
    <b v="0"/>
    <b v="0"/>
    <s v="food/food trucks"/>
    <x v="0"/>
    <s v="food trucks"/>
    <x v="48"/>
    <d v="2015-08-18T05:00:00"/>
  </r>
  <r>
    <x v="98"/>
    <x v="98"/>
    <s v="Seamless transitional portal"/>
    <n v="97800"/>
    <n v="32951"/>
    <n v="34"/>
    <x v="0"/>
    <x v="93"/>
    <n v="27.01"/>
    <s v="AU"/>
    <s v="AUD"/>
    <n v="1437973200"/>
    <n v="1438318800"/>
    <b v="0"/>
    <b v="0"/>
    <s v="games/video games"/>
    <x v="6"/>
    <s v="video games"/>
    <x v="97"/>
    <d v="2015-07-31T05:00:00"/>
  </r>
  <r>
    <x v="99"/>
    <x v="99"/>
    <s v="Fully-configurable motivating approach"/>
    <n v="7600"/>
    <n v="14951"/>
    <n v="197"/>
    <x v="1"/>
    <x v="55"/>
    <n v="91.16"/>
    <s v="US"/>
    <s v="USD"/>
    <n v="1416895200"/>
    <n v="1419400800"/>
    <b v="0"/>
    <b v="0"/>
    <s v="theater/plays"/>
    <x v="3"/>
    <s v="plays"/>
    <x v="98"/>
    <d v="2014-12-24T06:00:00"/>
  </r>
  <r>
    <x v="100"/>
    <x v="100"/>
    <s v="Upgradable fault-tolerant approach"/>
    <n v="100"/>
    <n v="1"/>
    <n v="1"/>
    <x v="0"/>
    <x v="49"/>
    <n v="1"/>
    <s v="US"/>
    <s v="USD"/>
    <n v="1319000400"/>
    <n v="1320555600"/>
    <b v="0"/>
    <b v="0"/>
    <s v="theater/plays"/>
    <x v="3"/>
    <s v="plays"/>
    <x v="99"/>
    <d v="2011-11-06T05:00:00"/>
  </r>
  <r>
    <x v="101"/>
    <x v="101"/>
    <s v="Reduced heuristic moratorium"/>
    <n v="900"/>
    <n v="9193"/>
    <n v="1021"/>
    <x v="1"/>
    <x v="55"/>
    <n v="56.05"/>
    <s v="US"/>
    <s v="USD"/>
    <n v="1424498400"/>
    <n v="1425103200"/>
    <b v="0"/>
    <b v="1"/>
    <s v="music/electric music"/>
    <x v="1"/>
    <s v="electric music"/>
    <x v="100"/>
    <d v="2015-02-28T06:00:00"/>
  </r>
  <r>
    <x v="102"/>
    <x v="102"/>
    <s v="Front-line web-enabled model"/>
    <n v="3700"/>
    <n v="10422"/>
    <n v="282"/>
    <x v="1"/>
    <x v="94"/>
    <n v="31.02"/>
    <s v="US"/>
    <s v="USD"/>
    <n v="1526274000"/>
    <n v="1526878800"/>
    <b v="0"/>
    <b v="1"/>
    <s v="technology/wearables"/>
    <x v="2"/>
    <s v="wearables"/>
    <x v="101"/>
    <d v="2018-05-21T05:00:00"/>
  </r>
  <r>
    <x v="103"/>
    <x v="103"/>
    <s v="Polarized incremental emulation"/>
    <n v="10000"/>
    <n v="2461"/>
    <n v="25"/>
    <x v="0"/>
    <x v="95"/>
    <n v="66.510000000000005"/>
    <s v="IT"/>
    <s v="EUR"/>
    <n v="1287896400"/>
    <n v="1288674000"/>
    <b v="0"/>
    <b v="0"/>
    <s v="music/electric music"/>
    <x v="1"/>
    <s v="electric music"/>
    <x v="102"/>
    <d v="2010-11-02T05:00:00"/>
  </r>
  <r>
    <x v="104"/>
    <x v="104"/>
    <s v="Self-enabling grid-enabled initiative"/>
    <n v="119200"/>
    <n v="170623"/>
    <n v="143"/>
    <x v="1"/>
    <x v="96"/>
    <n v="89.01"/>
    <s v="US"/>
    <s v="USD"/>
    <n v="1495515600"/>
    <n v="1495602000"/>
    <b v="0"/>
    <b v="0"/>
    <s v="music/indie rock"/>
    <x v="1"/>
    <s v="indie rock"/>
    <x v="103"/>
    <d v="2017-05-24T05:00:00"/>
  </r>
  <r>
    <x v="105"/>
    <x v="105"/>
    <s v="Total fresh-thinking system engine"/>
    <n v="6800"/>
    <n v="9829"/>
    <n v="145"/>
    <x v="1"/>
    <x v="97"/>
    <n v="103.46"/>
    <s v="US"/>
    <s v="USD"/>
    <n v="1364878800"/>
    <n v="1366434000"/>
    <b v="0"/>
    <b v="0"/>
    <s v="technology/web"/>
    <x v="2"/>
    <s v="web"/>
    <x v="104"/>
    <d v="2013-04-20T05:00:00"/>
  </r>
  <r>
    <x v="106"/>
    <x v="106"/>
    <s v="Ameliorated clear-thinking circuit"/>
    <n v="3900"/>
    <n v="14006"/>
    <n v="359"/>
    <x v="1"/>
    <x v="98"/>
    <n v="95.28"/>
    <s v="US"/>
    <s v="USD"/>
    <n v="1567918800"/>
    <n v="1568350800"/>
    <b v="0"/>
    <b v="0"/>
    <s v="theater/plays"/>
    <x v="3"/>
    <s v="plays"/>
    <x v="105"/>
    <d v="2019-09-13T05:00:00"/>
  </r>
  <r>
    <x v="107"/>
    <x v="107"/>
    <s v="Multi-layered encompassing installation"/>
    <n v="3500"/>
    <n v="6527"/>
    <n v="186"/>
    <x v="1"/>
    <x v="99"/>
    <n v="75.900000000000006"/>
    <s v="US"/>
    <s v="USD"/>
    <n v="1524459600"/>
    <n v="1525928400"/>
    <b v="0"/>
    <b v="1"/>
    <s v="theater/plays"/>
    <x v="3"/>
    <s v="plays"/>
    <x v="106"/>
    <d v="2018-05-10T05:00:00"/>
  </r>
  <r>
    <x v="108"/>
    <x v="108"/>
    <s v="Universal encompassing implementation"/>
    <n v="1500"/>
    <n v="8929"/>
    <n v="595"/>
    <x v="1"/>
    <x v="100"/>
    <n v="107.58"/>
    <s v="US"/>
    <s v="USD"/>
    <n v="1333688400"/>
    <n v="1336885200"/>
    <b v="0"/>
    <b v="0"/>
    <s v="film &amp; video/documentary"/>
    <x v="4"/>
    <s v="documentary"/>
    <x v="107"/>
    <d v="2012-05-13T05:00:00"/>
  </r>
  <r>
    <x v="109"/>
    <x v="109"/>
    <s v="Object-based client-server application"/>
    <n v="5200"/>
    <n v="3079"/>
    <n v="59"/>
    <x v="0"/>
    <x v="101"/>
    <n v="51.32"/>
    <s v="US"/>
    <s v="USD"/>
    <n v="1389506400"/>
    <n v="1389679200"/>
    <b v="0"/>
    <b v="0"/>
    <s v="film &amp; video/television"/>
    <x v="4"/>
    <s v="television"/>
    <x v="108"/>
    <d v="2014-01-14T06:00:00"/>
  </r>
  <r>
    <x v="110"/>
    <x v="110"/>
    <s v="Cross-platform solution-oriented process improvement"/>
    <n v="142400"/>
    <n v="21307"/>
    <n v="15"/>
    <x v="0"/>
    <x v="102"/>
    <n v="71.98"/>
    <s v="US"/>
    <s v="USD"/>
    <n v="1536642000"/>
    <n v="1538283600"/>
    <b v="0"/>
    <b v="0"/>
    <s v="food/food trucks"/>
    <x v="0"/>
    <s v="food trucks"/>
    <x v="109"/>
    <d v="2018-09-30T05:00:00"/>
  </r>
  <r>
    <x v="111"/>
    <x v="111"/>
    <s v="Re-engineered user-facing approach"/>
    <n v="61400"/>
    <n v="73653"/>
    <n v="120"/>
    <x v="1"/>
    <x v="103"/>
    <n v="108.95"/>
    <s v="US"/>
    <s v="USD"/>
    <n v="1348290000"/>
    <n v="1348808400"/>
    <b v="0"/>
    <b v="0"/>
    <s v="publishing/radio &amp; podcasts"/>
    <x v="5"/>
    <s v="radio &amp; podcasts"/>
    <x v="110"/>
    <d v="2012-09-28T05:00:00"/>
  </r>
  <r>
    <x v="112"/>
    <x v="112"/>
    <s v="Re-engineered client-driven hub"/>
    <n v="4700"/>
    <n v="12635"/>
    <n v="269"/>
    <x v="1"/>
    <x v="104"/>
    <n v="35"/>
    <s v="AU"/>
    <s v="AUD"/>
    <n v="1408856400"/>
    <n v="1410152400"/>
    <b v="0"/>
    <b v="0"/>
    <s v="technology/web"/>
    <x v="2"/>
    <s v="web"/>
    <x v="111"/>
    <d v="2014-09-08T05:00:00"/>
  </r>
  <r>
    <x v="113"/>
    <x v="113"/>
    <s v="User-friendly tertiary array"/>
    <n v="3300"/>
    <n v="12437"/>
    <n v="377"/>
    <x v="1"/>
    <x v="54"/>
    <n v="94.94"/>
    <s v="US"/>
    <s v="USD"/>
    <n v="1505192400"/>
    <n v="1505797200"/>
    <b v="0"/>
    <b v="0"/>
    <s v="food/food trucks"/>
    <x v="0"/>
    <s v="food trucks"/>
    <x v="112"/>
    <d v="2017-09-19T05:00:00"/>
  </r>
  <r>
    <x v="114"/>
    <x v="114"/>
    <s v="Robust heuristic encoding"/>
    <n v="1900"/>
    <n v="13816"/>
    <n v="727"/>
    <x v="1"/>
    <x v="105"/>
    <n v="109.65"/>
    <s v="US"/>
    <s v="USD"/>
    <n v="1554786000"/>
    <n v="1554872400"/>
    <b v="0"/>
    <b v="1"/>
    <s v="technology/wearables"/>
    <x v="2"/>
    <s v="wearables"/>
    <x v="113"/>
    <d v="2019-04-10T05:00:00"/>
  </r>
  <r>
    <x v="115"/>
    <x v="115"/>
    <s v="Team-oriented clear-thinking capacity"/>
    <n v="166700"/>
    <n v="145382"/>
    <n v="87"/>
    <x v="0"/>
    <x v="106"/>
    <n v="44"/>
    <s v="IT"/>
    <s v="EUR"/>
    <n v="1510898400"/>
    <n v="1513922400"/>
    <b v="0"/>
    <b v="0"/>
    <s v="publishing/fiction"/>
    <x v="5"/>
    <s v="fiction"/>
    <x v="114"/>
    <d v="2017-12-22T06:00:00"/>
  </r>
  <r>
    <x v="116"/>
    <x v="116"/>
    <s v="De-engineered motivating standardization"/>
    <n v="7200"/>
    <n v="6336"/>
    <n v="88"/>
    <x v="0"/>
    <x v="107"/>
    <n v="86.79"/>
    <s v="US"/>
    <s v="USD"/>
    <n v="1442552400"/>
    <n v="1442638800"/>
    <b v="0"/>
    <b v="0"/>
    <s v="theater/plays"/>
    <x v="3"/>
    <s v="plays"/>
    <x v="115"/>
    <d v="2015-09-19T05:00:00"/>
  </r>
  <r>
    <x v="117"/>
    <x v="117"/>
    <s v="Business-focused 24hour groupware"/>
    <n v="4900"/>
    <n v="8523"/>
    <n v="174"/>
    <x v="1"/>
    <x v="108"/>
    <n v="30.99"/>
    <s v="US"/>
    <s v="USD"/>
    <n v="1316667600"/>
    <n v="1317186000"/>
    <b v="0"/>
    <b v="0"/>
    <s v="film &amp; video/television"/>
    <x v="4"/>
    <s v="television"/>
    <x v="116"/>
    <d v="2011-09-28T05:00:00"/>
  </r>
  <r>
    <x v="118"/>
    <x v="118"/>
    <s v="Organic next generation protocol"/>
    <n v="5400"/>
    <n v="6351"/>
    <n v="118"/>
    <x v="1"/>
    <x v="109"/>
    <n v="94.79"/>
    <s v="US"/>
    <s v="USD"/>
    <n v="1390716000"/>
    <n v="1391234400"/>
    <b v="0"/>
    <b v="0"/>
    <s v="photography/photography books"/>
    <x v="7"/>
    <s v="photography books"/>
    <x v="117"/>
    <d v="2014-02-01T06:00:00"/>
  </r>
  <r>
    <x v="119"/>
    <x v="119"/>
    <s v="Reverse-engineered full-range Internet solution"/>
    <n v="5000"/>
    <n v="10748"/>
    <n v="215"/>
    <x v="1"/>
    <x v="110"/>
    <n v="69.790000000000006"/>
    <s v="US"/>
    <s v="USD"/>
    <n v="1402894800"/>
    <n v="1404363600"/>
    <b v="0"/>
    <b v="1"/>
    <s v="film &amp; video/documentary"/>
    <x v="4"/>
    <s v="documentary"/>
    <x v="118"/>
    <d v="2014-07-03T05:00:00"/>
  </r>
  <r>
    <x v="120"/>
    <x v="120"/>
    <s v="Synchronized regional synergy"/>
    <n v="75100"/>
    <n v="112272"/>
    <n v="149"/>
    <x v="1"/>
    <x v="111"/>
    <n v="63"/>
    <s v="US"/>
    <s v="USD"/>
    <n v="1429246800"/>
    <n v="1429592400"/>
    <b v="0"/>
    <b v="1"/>
    <s v="games/mobile games"/>
    <x v="6"/>
    <s v="mobile games"/>
    <x v="119"/>
    <d v="2015-04-21T05:00:00"/>
  </r>
  <r>
    <x v="121"/>
    <x v="121"/>
    <s v="Multi-lateral homogeneous success"/>
    <n v="45300"/>
    <n v="99361"/>
    <n v="219"/>
    <x v="1"/>
    <x v="112"/>
    <n v="110.03"/>
    <s v="US"/>
    <s v="USD"/>
    <n v="1412485200"/>
    <n v="1413608400"/>
    <b v="0"/>
    <b v="0"/>
    <s v="games/video games"/>
    <x v="6"/>
    <s v="video games"/>
    <x v="33"/>
    <d v="2014-10-18T05:00:00"/>
  </r>
  <r>
    <x v="122"/>
    <x v="122"/>
    <s v="Seamless zero-defect solution"/>
    <n v="136800"/>
    <n v="88055"/>
    <n v="64"/>
    <x v="0"/>
    <x v="113"/>
    <n v="26"/>
    <s v="US"/>
    <s v="USD"/>
    <n v="1417068000"/>
    <n v="1419400800"/>
    <b v="0"/>
    <b v="0"/>
    <s v="publishing/fiction"/>
    <x v="5"/>
    <s v="fiction"/>
    <x v="120"/>
    <d v="2014-12-24T06:00:00"/>
  </r>
  <r>
    <x v="123"/>
    <x v="123"/>
    <s v="Enhanced scalable concept"/>
    <n v="177700"/>
    <n v="33092"/>
    <n v="19"/>
    <x v="0"/>
    <x v="114"/>
    <n v="49.99"/>
    <s v="CA"/>
    <s v="CAD"/>
    <n v="1448344800"/>
    <n v="1448604000"/>
    <b v="1"/>
    <b v="0"/>
    <s v="theater/plays"/>
    <x v="3"/>
    <s v="plays"/>
    <x v="121"/>
    <d v="2015-11-27T06:00:00"/>
  </r>
  <r>
    <x v="124"/>
    <x v="124"/>
    <s v="Polarized uniform software"/>
    <n v="2600"/>
    <n v="9562"/>
    <n v="368"/>
    <x v="1"/>
    <x v="115"/>
    <n v="101.72"/>
    <s v="IT"/>
    <s v="EUR"/>
    <n v="1557723600"/>
    <n v="1562302800"/>
    <b v="0"/>
    <b v="0"/>
    <s v="photography/photography books"/>
    <x v="7"/>
    <s v="photography books"/>
    <x v="122"/>
    <d v="2019-07-05T05:00:00"/>
  </r>
  <r>
    <x v="125"/>
    <x v="125"/>
    <s v="Stand-alone web-enabled moderator"/>
    <n v="5300"/>
    <n v="8475"/>
    <n v="160"/>
    <x v="1"/>
    <x v="80"/>
    <n v="47.08"/>
    <s v="US"/>
    <s v="USD"/>
    <n v="1537333200"/>
    <n v="1537678800"/>
    <b v="0"/>
    <b v="0"/>
    <s v="theater/plays"/>
    <x v="3"/>
    <s v="plays"/>
    <x v="123"/>
    <d v="2018-09-23T05:00:00"/>
  </r>
  <r>
    <x v="126"/>
    <x v="126"/>
    <s v="Proactive methodical benchmark"/>
    <n v="180200"/>
    <n v="69617"/>
    <n v="39"/>
    <x v="0"/>
    <x v="116"/>
    <n v="89.94"/>
    <s v="US"/>
    <s v="USD"/>
    <n v="1471150800"/>
    <n v="1473570000"/>
    <b v="0"/>
    <b v="1"/>
    <s v="theater/plays"/>
    <x v="3"/>
    <s v="plays"/>
    <x v="124"/>
    <d v="2016-09-11T05:00:00"/>
  </r>
  <r>
    <x v="127"/>
    <x v="127"/>
    <s v="Team-oriented 6thgeneration matrix"/>
    <n v="103200"/>
    <n v="53067"/>
    <n v="51"/>
    <x v="0"/>
    <x v="117"/>
    <n v="78.97"/>
    <s v="CA"/>
    <s v="CAD"/>
    <n v="1273640400"/>
    <n v="1273899600"/>
    <b v="0"/>
    <b v="0"/>
    <s v="theater/plays"/>
    <x v="3"/>
    <s v="plays"/>
    <x v="125"/>
    <d v="2010-05-15T05:00:00"/>
  </r>
  <r>
    <x v="128"/>
    <x v="128"/>
    <s v="Phased human-resource core"/>
    <n v="70600"/>
    <n v="42596"/>
    <n v="60"/>
    <x v="3"/>
    <x v="118"/>
    <n v="80.069999999999993"/>
    <s v="US"/>
    <s v="USD"/>
    <n v="1282885200"/>
    <n v="1284008400"/>
    <b v="0"/>
    <b v="0"/>
    <s v="music/rock"/>
    <x v="1"/>
    <s v="rock"/>
    <x v="126"/>
    <d v="2010-09-09T05:00:00"/>
  </r>
  <r>
    <x v="129"/>
    <x v="129"/>
    <s v="Mandatory tertiary implementation"/>
    <n v="148500"/>
    <n v="4756"/>
    <n v="3"/>
    <x v="3"/>
    <x v="12"/>
    <n v="86.47"/>
    <s v="AU"/>
    <s v="AUD"/>
    <n v="1422943200"/>
    <n v="1425103200"/>
    <b v="0"/>
    <b v="0"/>
    <s v="food/food trucks"/>
    <x v="0"/>
    <s v="food trucks"/>
    <x v="127"/>
    <d v="2015-02-28T06:00:00"/>
  </r>
  <r>
    <x v="130"/>
    <x v="130"/>
    <s v="Secured directional encryption"/>
    <n v="9600"/>
    <n v="14925"/>
    <n v="155"/>
    <x v="1"/>
    <x v="119"/>
    <n v="28"/>
    <s v="DK"/>
    <s v="DKK"/>
    <n v="1319605200"/>
    <n v="1320991200"/>
    <b v="0"/>
    <b v="0"/>
    <s v="film &amp; video/drama"/>
    <x v="4"/>
    <s v="drama"/>
    <x v="128"/>
    <d v="2011-11-11T06:00:00"/>
  </r>
  <r>
    <x v="131"/>
    <x v="131"/>
    <s v="Distributed 5thgeneration implementation"/>
    <n v="164700"/>
    <n v="166116"/>
    <n v="101"/>
    <x v="1"/>
    <x v="120"/>
    <n v="68"/>
    <s v="GB"/>
    <s v="GBP"/>
    <n v="1385704800"/>
    <n v="1386828000"/>
    <b v="0"/>
    <b v="0"/>
    <s v="technology/web"/>
    <x v="2"/>
    <s v="web"/>
    <x v="129"/>
    <d v="2013-12-12T06:00:00"/>
  </r>
  <r>
    <x v="132"/>
    <x v="132"/>
    <s v="Virtual static core"/>
    <n v="3300"/>
    <n v="3834"/>
    <n v="116"/>
    <x v="1"/>
    <x v="121"/>
    <n v="43.08"/>
    <s v="US"/>
    <s v="USD"/>
    <n v="1515736800"/>
    <n v="1517119200"/>
    <b v="0"/>
    <b v="1"/>
    <s v="theater/plays"/>
    <x v="3"/>
    <s v="plays"/>
    <x v="130"/>
    <d v="2018-01-28T06:00:00"/>
  </r>
  <r>
    <x v="133"/>
    <x v="133"/>
    <s v="Secured content-based product"/>
    <n v="4500"/>
    <n v="13985"/>
    <n v="311"/>
    <x v="1"/>
    <x v="122"/>
    <n v="87.96"/>
    <s v="US"/>
    <s v="USD"/>
    <n v="1313125200"/>
    <n v="1315026000"/>
    <b v="0"/>
    <b v="0"/>
    <s v="music/world music"/>
    <x v="1"/>
    <s v="world music"/>
    <x v="131"/>
    <d v="2011-09-03T05:00:00"/>
  </r>
  <r>
    <x v="134"/>
    <x v="134"/>
    <s v="Secured executive concept"/>
    <n v="99500"/>
    <n v="89288"/>
    <n v="90"/>
    <x v="0"/>
    <x v="123"/>
    <n v="94.99"/>
    <s v="CH"/>
    <s v="CHF"/>
    <n v="1308459600"/>
    <n v="1312693200"/>
    <b v="0"/>
    <b v="1"/>
    <s v="film &amp; video/documentary"/>
    <x v="4"/>
    <s v="documentary"/>
    <x v="132"/>
    <d v="2011-08-07T05:00:00"/>
  </r>
  <r>
    <x v="135"/>
    <x v="135"/>
    <s v="Balanced zero-defect software"/>
    <n v="7700"/>
    <n v="5488"/>
    <n v="71"/>
    <x v="0"/>
    <x v="124"/>
    <n v="46.91"/>
    <s v="US"/>
    <s v="USD"/>
    <n v="1362636000"/>
    <n v="1363064400"/>
    <b v="0"/>
    <b v="1"/>
    <s v="theater/plays"/>
    <x v="3"/>
    <s v="plays"/>
    <x v="133"/>
    <d v="2013-03-12T05:00:00"/>
  </r>
  <r>
    <x v="136"/>
    <x v="136"/>
    <s v="Distributed context-sensitive flexibility"/>
    <n v="82800"/>
    <n v="2721"/>
    <n v="3"/>
    <x v="3"/>
    <x v="125"/>
    <n v="46.91"/>
    <s v="US"/>
    <s v="USD"/>
    <n v="1402117200"/>
    <n v="1403154000"/>
    <b v="0"/>
    <b v="1"/>
    <s v="film &amp; video/drama"/>
    <x v="4"/>
    <s v="drama"/>
    <x v="134"/>
    <d v="2014-06-19T05:00:00"/>
  </r>
  <r>
    <x v="137"/>
    <x v="137"/>
    <s v="Down-sized disintermediate support"/>
    <n v="1800"/>
    <n v="4712"/>
    <n v="262"/>
    <x v="1"/>
    <x v="126"/>
    <n v="94.24"/>
    <s v="US"/>
    <s v="USD"/>
    <n v="1286341200"/>
    <n v="1286859600"/>
    <b v="0"/>
    <b v="0"/>
    <s v="publishing/nonfiction"/>
    <x v="5"/>
    <s v="nonfiction"/>
    <x v="135"/>
    <d v="2010-10-12T05:00:00"/>
  </r>
  <r>
    <x v="138"/>
    <x v="138"/>
    <s v="Stand-alone mission-critical moratorium"/>
    <n v="9600"/>
    <n v="9216"/>
    <n v="96"/>
    <x v="0"/>
    <x v="127"/>
    <n v="80.14"/>
    <s v="US"/>
    <s v="USD"/>
    <n v="1348808400"/>
    <n v="1349326800"/>
    <b v="0"/>
    <b v="0"/>
    <s v="games/mobile games"/>
    <x v="6"/>
    <s v="mobile games"/>
    <x v="136"/>
    <d v="2012-10-04T05:00:00"/>
  </r>
  <r>
    <x v="139"/>
    <x v="139"/>
    <s v="Down-sized empowering protocol"/>
    <n v="92100"/>
    <n v="19246"/>
    <n v="21"/>
    <x v="0"/>
    <x v="128"/>
    <n v="59.04"/>
    <s v="US"/>
    <s v="USD"/>
    <n v="1429592400"/>
    <n v="1430974800"/>
    <b v="0"/>
    <b v="1"/>
    <s v="technology/wearables"/>
    <x v="2"/>
    <s v="wearables"/>
    <x v="137"/>
    <d v="2015-05-07T05:00:00"/>
  </r>
  <r>
    <x v="140"/>
    <x v="140"/>
    <s v="Fully-configurable coherent Internet solution"/>
    <n v="5500"/>
    <n v="12274"/>
    <n v="223"/>
    <x v="1"/>
    <x v="129"/>
    <n v="65.989999999999995"/>
    <s v="US"/>
    <s v="USD"/>
    <n v="1519538400"/>
    <n v="1519970400"/>
    <b v="0"/>
    <b v="0"/>
    <s v="film &amp; video/documentary"/>
    <x v="4"/>
    <s v="documentary"/>
    <x v="138"/>
    <d v="2018-03-02T06:00:00"/>
  </r>
  <r>
    <x v="141"/>
    <x v="141"/>
    <s v="Distributed motivating algorithm"/>
    <n v="64300"/>
    <n v="65323"/>
    <n v="102"/>
    <x v="1"/>
    <x v="130"/>
    <n v="60.99"/>
    <s v="US"/>
    <s v="USD"/>
    <n v="1434085200"/>
    <n v="1434603600"/>
    <b v="0"/>
    <b v="0"/>
    <s v="technology/web"/>
    <x v="2"/>
    <s v="web"/>
    <x v="139"/>
    <d v="2015-06-18T05:00:00"/>
  </r>
  <r>
    <x v="142"/>
    <x v="142"/>
    <s v="Expanded solution-oriented benchmark"/>
    <n v="5000"/>
    <n v="11502"/>
    <n v="230"/>
    <x v="1"/>
    <x v="124"/>
    <n v="98.31"/>
    <s v="US"/>
    <s v="USD"/>
    <n v="1333688400"/>
    <n v="1337230800"/>
    <b v="0"/>
    <b v="0"/>
    <s v="technology/web"/>
    <x v="2"/>
    <s v="web"/>
    <x v="107"/>
    <d v="2012-05-17T05:00:00"/>
  </r>
  <r>
    <x v="143"/>
    <x v="143"/>
    <s v="Implemented discrete secured line"/>
    <n v="5400"/>
    <n v="7322"/>
    <n v="136"/>
    <x v="1"/>
    <x v="131"/>
    <n v="104.6"/>
    <s v="US"/>
    <s v="USD"/>
    <n v="1277701200"/>
    <n v="1279429200"/>
    <b v="0"/>
    <b v="0"/>
    <s v="music/indie rock"/>
    <x v="1"/>
    <s v="indie rock"/>
    <x v="140"/>
    <d v="2010-07-18T05:00:00"/>
  </r>
  <r>
    <x v="144"/>
    <x v="144"/>
    <s v="Multi-lateral actuating installation"/>
    <n v="9000"/>
    <n v="11619"/>
    <n v="129"/>
    <x v="1"/>
    <x v="18"/>
    <n v="86.07"/>
    <s v="US"/>
    <s v="USD"/>
    <n v="1560747600"/>
    <n v="1561438800"/>
    <b v="0"/>
    <b v="0"/>
    <s v="theater/plays"/>
    <x v="3"/>
    <s v="plays"/>
    <x v="141"/>
    <d v="2019-06-25T05:00:00"/>
  </r>
  <r>
    <x v="145"/>
    <x v="145"/>
    <s v="Secured reciprocal array"/>
    <n v="25000"/>
    <n v="59128"/>
    <n v="237"/>
    <x v="1"/>
    <x v="132"/>
    <n v="76.989999999999995"/>
    <s v="CH"/>
    <s v="CHF"/>
    <n v="1410066000"/>
    <n v="1410498000"/>
    <b v="0"/>
    <b v="0"/>
    <s v="technology/wearables"/>
    <x v="2"/>
    <s v="wearables"/>
    <x v="142"/>
    <d v="2014-09-12T05:00:00"/>
  </r>
  <r>
    <x v="146"/>
    <x v="146"/>
    <s v="Optional bandwidth-monitored middleware"/>
    <n v="8800"/>
    <n v="1518"/>
    <n v="17"/>
    <x v="3"/>
    <x v="133"/>
    <n v="29.76"/>
    <s v="US"/>
    <s v="USD"/>
    <n v="1320732000"/>
    <n v="1322460000"/>
    <b v="0"/>
    <b v="0"/>
    <s v="theater/plays"/>
    <x v="3"/>
    <s v="plays"/>
    <x v="143"/>
    <d v="2011-11-28T06:00:00"/>
  </r>
  <r>
    <x v="147"/>
    <x v="147"/>
    <s v="Upgradable upward-trending workforce"/>
    <n v="8300"/>
    <n v="9337"/>
    <n v="112"/>
    <x v="1"/>
    <x v="134"/>
    <n v="46.92"/>
    <s v="US"/>
    <s v="USD"/>
    <n v="1465794000"/>
    <n v="1466312400"/>
    <b v="0"/>
    <b v="1"/>
    <s v="theater/plays"/>
    <x v="3"/>
    <s v="plays"/>
    <x v="144"/>
    <d v="2016-06-19T05:00:00"/>
  </r>
  <r>
    <x v="148"/>
    <x v="148"/>
    <s v="Upgradable hybrid capability"/>
    <n v="9300"/>
    <n v="11255"/>
    <n v="121"/>
    <x v="1"/>
    <x v="37"/>
    <n v="105.19"/>
    <s v="US"/>
    <s v="USD"/>
    <n v="1500958800"/>
    <n v="1501736400"/>
    <b v="0"/>
    <b v="0"/>
    <s v="technology/wearables"/>
    <x v="2"/>
    <s v="wearables"/>
    <x v="145"/>
    <d v="2017-08-03T05:00:00"/>
  </r>
  <r>
    <x v="149"/>
    <x v="149"/>
    <s v="Managed fresh-thinking flexibility"/>
    <n v="6200"/>
    <n v="13632"/>
    <n v="220"/>
    <x v="1"/>
    <x v="135"/>
    <n v="69.91"/>
    <s v="US"/>
    <s v="USD"/>
    <n v="1357020000"/>
    <n v="1361512800"/>
    <b v="0"/>
    <b v="0"/>
    <s v="music/indie rock"/>
    <x v="1"/>
    <s v="indie rock"/>
    <x v="146"/>
    <d v="2013-02-22T06:00:00"/>
  </r>
  <r>
    <x v="150"/>
    <x v="150"/>
    <s v="Networked stable workforce"/>
    <n v="100"/>
    <n v="1"/>
    <n v="1"/>
    <x v="0"/>
    <x v="49"/>
    <n v="1"/>
    <s v="US"/>
    <s v="USD"/>
    <n v="1544940000"/>
    <n v="1545026400"/>
    <b v="0"/>
    <b v="0"/>
    <s v="music/rock"/>
    <x v="1"/>
    <s v="rock"/>
    <x v="147"/>
    <d v="2018-12-17T06:00:00"/>
  </r>
  <r>
    <x v="151"/>
    <x v="151"/>
    <s v="Customizable intermediate extranet"/>
    <n v="137200"/>
    <n v="88037"/>
    <n v="64"/>
    <x v="0"/>
    <x v="50"/>
    <n v="60.01"/>
    <s v="US"/>
    <s v="USD"/>
    <n v="1402290000"/>
    <n v="1406696400"/>
    <b v="0"/>
    <b v="0"/>
    <s v="music/electric music"/>
    <x v="1"/>
    <s v="electric music"/>
    <x v="148"/>
    <d v="2014-07-30T05:00:00"/>
  </r>
  <r>
    <x v="152"/>
    <x v="152"/>
    <s v="User-centric fault-tolerant task-force"/>
    <n v="41500"/>
    <n v="175573"/>
    <n v="423"/>
    <x v="1"/>
    <x v="136"/>
    <n v="52.01"/>
    <s v="US"/>
    <s v="USD"/>
    <n v="1487311200"/>
    <n v="1487916000"/>
    <b v="0"/>
    <b v="0"/>
    <s v="music/indie rock"/>
    <x v="1"/>
    <s v="indie rock"/>
    <x v="149"/>
    <d v="2017-02-24T06:00:00"/>
  </r>
  <r>
    <x v="153"/>
    <x v="153"/>
    <s v="Multi-tiered radical definition"/>
    <n v="189400"/>
    <n v="176112"/>
    <n v="93"/>
    <x v="0"/>
    <x v="137"/>
    <n v="31"/>
    <s v="US"/>
    <s v="USD"/>
    <n v="1350622800"/>
    <n v="1351141200"/>
    <b v="0"/>
    <b v="0"/>
    <s v="theater/plays"/>
    <x v="3"/>
    <s v="plays"/>
    <x v="150"/>
    <d v="2012-10-25T05:00:00"/>
  </r>
  <r>
    <x v="154"/>
    <x v="154"/>
    <s v="Devolved foreground benchmark"/>
    <n v="171300"/>
    <n v="100650"/>
    <n v="59"/>
    <x v="0"/>
    <x v="138"/>
    <n v="95.04"/>
    <s v="US"/>
    <s v="USD"/>
    <n v="1463029200"/>
    <n v="1465016400"/>
    <b v="0"/>
    <b v="1"/>
    <s v="music/indie rock"/>
    <x v="1"/>
    <s v="indie rock"/>
    <x v="151"/>
    <d v="2016-06-04T05:00:00"/>
  </r>
  <r>
    <x v="155"/>
    <x v="155"/>
    <s v="Distributed eco-centric methodology"/>
    <n v="139500"/>
    <n v="90706"/>
    <n v="65"/>
    <x v="0"/>
    <x v="139"/>
    <n v="75.97"/>
    <s v="US"/>
    <s v="USD"/>
    <n v="1269493200"/>
    <n v="1270789200"/>
    <b v="0"/>
    <b v="0"/>
    <s v="theater/plays"/>
    <x v="3"/>
    <s v="plays"/>
    <x v="152"/>
    <d v="2010-04-09T05:00:00"/>
  </r>
  <r>
    <x v="156"/>
    <x v="156"/>
    <s v="Streamlined encompassing encryption"/>
    <n v="36400"/>
    <n v="26914"/>
    <n v="74"/>
    <x v="3"/>
    <x v="140"/>
    <n v="71.010000000000005"/>
    <s v="AU"/>
    <s v="AUD"/>
    <n v="1570251600"/>
    <n v="1572325200"/>
    <b v="0"/>
    <b v="0"/>
    <s v="music/rock"/>
    <x v="1"/>
    <s v="rock"/>
    <x v="153"/>
    <d v="2019-10-29T05:00:00"/>
  </r>
  <r>
    <x v="157"/>
    <x v="157"/>
    <s v="User-friendly reciprocal initiative"/>
    <n v="4200"/>
    <n v="2212"/>
    <n v="53"/>
    <x v="0"/>
    <x v="141"/>
    <n v="73.73"/>
    <s v="AU"/>
    <s v="AUD"/>
    <n v="1388383200"/>
    <n v="1389420000"/>
    <b v="0"/>
    <b v="0"/>
    <s v="photography/photography books"/>
    <x v="7"/>
    <s v="photography books"/>
    <x v="154"/>
    <d v="2014-01-11T06:00:00"/>
  </r>
  <r>
    <x v="158"/>
    <x v="158"/>
    <s v="Ergonomic fresh-thinking installation"/>
    <n v="2100"/>
    <n v="4640"/>
    <n v="221"/>
    <x v="1"/>
    <x v="142"/>
    <n v="113.17"/>
    <s v="US"/>
    <s v="USD"/>
    <n v="1449554400"/>
    <n v="1449640800"/>
    <b v="0"/>
    <b v="0"/>
    <s v="music/rock"/>
    <x v="1"/>
    <s v="rock"/>
    <x v="155"/>
    <d v="2015-12-09T06:00:00"/>
  </r>
  <r>
    <x v="159"/>
    <x v="159"/>
    <s v="Robust explicit hardware"/>
    <n v="191200"/>
    <n v="191222"/>
    <n v="100"/>
    <x v="1"/>
    <x v="143"/>
    <n v="105.01"/>
    <s v="US"/>
    <s v="USD"/>
    <n v="1553662800"/>
    <n v="1555218000"/>
    <b v="0"/>
    <b v="1"/>
    <s v="theater/plays"/>
    <x v="3"/>
    <s v="plays"/>
    <x v="156"/>
    <d v="2019-04-14T05:00:00"/>
  </r>
  <r>
    <x v="160"/>
    <x v="160"/>
    <s v="Stand-alone actuating support"/>
    <n v="8000"/>
    <n v="12985"/>
    <n v="162"/>
    <x v="1"/>
    <x v="55"/>
    <n v="79.180000000000007"/>
    <s v="US"/>
    <s v="USD"/>
    <n v="1556341200"/>
    <n v="1557723600"/>
    <b v="0"/>
    <b v="0"/>
    <s v="technology/wearables"/>
    <x v="2"/>
    <s v="wearables"/>
    <x v="157"/>
    <d v="2019-05-13T05:00:00"/>
  </r>
  <r>
    <x v="161"/>
    <x v="161"/>
    <s v="Cross-platform methodical process improvement"/>
    <n v="5500"/>
    <n v="4300"/>
    <n v="78"/>
    <x v="0"/>
    <x v="51"/>
    <n v="57.33"/>
    <s v="US"/>
    <s v="USD"/>
    <n v="1442984400"/>
    <n v="1443502800"/>
    <b v="0"/>
    <b v="1"/>
    <s v="technology/web"/>
    <x v="2"/>
    <s v="web"/>
    <x v="158"/>
    <d v="2015-09-29T05:00:00"/>
  </r>
  <r>
    <x v="162"/>
    <x v="162"/>
    <s v="Extended bottom-line open architecture"/>
    <n v="6100"/>
    <n v="9134"/>
    <n v="150"/>
    <x v="1"/>
    <x v="144"/>
    <n v="58.18"/>
    <s v="CH"/>
    <s v="CHF"/>
    <n v="1544248800"/>
    <n v="1546840800"/>
    <b v="0"/>
    <b v="0"/>
    <s v="music/rock"/>
    <x v="1"/>
    <s v="rock"/>
    <x v="159"/>
    <d v="2019-01-07T06:00:00"/>
  </r>
  <r>
    <x v="163"/>
    <x v="163"/>
    <s v="Extended reciprocal circuit"/>
    <n v="3500"/>
    <n v="8864"/>
    <n v="253"/>
    <x v="1"/>
    <x v="67"/>
    <n v="36.03"/>
    <s v="US"/>
    <s v="USD"/>
    <n v="1508475600"/>
    <n v="1512712800"/>
    <b v="0"/>
    <b v="1"/>
    <s v="photography/photography books"/>
    <x v="7"/>
    <s v="photography books"/>
    <x v="160"/>
    <d v="2017-12-08T06:00:00"/>
  </r>
  <r>
    <x v="164"/>
    <x v="164"/>
    <s v="Polarized human-resource protocol"/>
    <n v="150500"/>
    <n v="150755"/>
    <n v="100"/>
    <x v="1"/>
    <x v="20"/>
    <n v="107.99"/>
    <s v="US"/>
    <s v="USD"/>
    <n v="1507438800"/>
    <n v="1507525200"/>
    <b v="0"/>
    <b v="0"/>
    <s v="theater/plays"/>
    <x v="3"/>
    <s v="plays"/>
    <x v="161"/>
    <d v="2017-10-09T05:00:00"/>
  </r>
  <r>
    <x v="165"/>
    <x v="165"/>
    <s v="Synergized radical product"/>
    <n v="90400"/>
    <n v="110279"/>
    <n v="122"/>
    <x v="1"/>
    <x v="145"/>
    <n v="44.01"/>
    <s v="US"/>
    <s v="USD"/>
    <n v="1501563600"/>
    <n v="1504328400"/>
    <b v="0"/>
    <b v="0"/>
    <s v="technology/web"/>
    <x v="2"/>
    <s v="web"/>
    <x v="162"/>
    <d v="2017-09-02T05:00:00"/>
  </r>
  <r>
    <x v="166"/>
    <x v="166"/>
    <s v="Robust heuristic artificial intelligence"/>
    <n v="9800"/>
    <n v="13439"/>
    <n v="137"/>
    <x v="1"/>
    <x v="146"/>
    <n v="55.08"/>
    <s v="US"/>
    <s v="USD"/>
    <n v="1292997600"/>
    <n v="1293343200"/>
    <b v="0"/>
    <b v="0"/>
    <s v="photography/photography books"/>
    <x v="7"/>
    <s v="photography books"/>
    <x v="163"/>
    <d v="2010-12-26T06:00:00"/>
  </r>
  <r>
    <x v="167"/>
    <x v="167"/>
    <s v="Robust content-based emulation"/>
    <n v="2600"/>
    <n v="10804"/>
    <n v="416"/>
    <x v="1"/>
    <x v="147"/>
    <n v="74"/>
    <s v="AU"/>
    <s v="AUD"/>
    <n v="1370840400"/>
    <n v="1371704400"/>
    <b v="0"/>
    <b v="0"/>
    <s v="theater/plays"/>
    <x v="3"/>
    <s v="plays"/>
    <x v="164"/>
    <d v="2013-06-20T05:00:00"/>
  </r>
  <r>
    <x v="168"/>
    <x v="168"/>
    <s v="Ergonomic uniform open system"/>
    <n v="128100"/>
    <n v="40107"/>
    <n v="31"/>
    <x v="0"/>
    <x v="148"/>
    <n v="42"/>
    <s v="DK"/>
    <s v="DKK"/>
    <n v="1550815200"/>
    <n v="1552798800"/>
    <b v="0"/>
    <b v="1"/>
    <s v="music/indie rock"/>
    <x v="1"/>
    <s v="indie rock"/>
    <x v="165"/>
    <d v="2019-03-17T05:00:00"/>
  </r>
  <r>
    <x v="169"/>
    <x v="169"/>
    <s v="Profit-focused modular product"/>
    <n v="23300"/>
    <n v="98811"/>
    <n v="424"/>
    <x v="1"/>
    <x v="149"/>
    <n v="77.989999999999995"/>
    <s v="US"/>
    <s v="USD"/>
    <n v="1339909200"/>
    <n v="1342328400"/>
    <b v="0"/>
    <b v="1"/>
    <s v="film &amp; video/shorts"/>
    <x v="4"/>
    <s v="shorts"/>
    <x v="166"/>
    <d v="2012-07-15T05:00:00"/>
  </r>
  <r>
    <x v="170"/>
    <x v="170"/>
    <s v="Mandatory mobile product"/>
    <n v="188100"/>
    <n v="5528"/>
    <n v="3"/>
    <x v="0"/>
    <x v="109"/>
    <n v="82.51"/>
    <s v="US"/>
    <s v="USD"/>
    <n v="1501736400"/>
    <n v="1502341200"/>
    <b v="0"/>
    <b v="0"/>
    <s v="music/indie rock"/>
    <x v="1"/>
    <s v="indie rock"/>
    <x v="167"/>
    <d v="2017-08-10T05:00:00"/>
  </r>
  <r>
    <x v="171"/>
    <x v="171"/>
    <s v="Public-key 3rdgeneration budgetary management"/>
    <n v="4900"/>
    <n v="521"/>
    <n v="11"/>
    <x v="0"/>
    <x v="62"/>
    <n v="104.2"/>
    <s v="US"/>
    <s v="USD"/>
    <n v="1395291600"/>
    <n v="1397192400"/>
    <b v="0"/>
    <b v="0"/>
    <s v="publishing/translations"/>
    <x v="5"/>
    <s v="translations"/>
    <x v="168"/>
    <d v="2014-04-11T05:00:00"/>
  </r>
  <r>
    <x v="172"/>
    <x v="172"/>
    <s v="Centralized national firmware"/>
    <n v="800"/>
    <n v="663"/>
    <n v="83"/>
    <x v="0"/>
    <x v="150"/>
    <n v="25.5"/>
    <s v="US"/>
    <s v="USD"/>
    <n v="1405746000"/>
    <n v="1407042000"/>
    <b v="0"/>
    <b v="1"/>
    <s v="film &amp; video/documentary"/>
    <x v="4"/>
    <s v="documentary"/>
    <x v="169"/>
    <d v="2014-08-03T05:00:00"/>
  </r>
  <r>
    <x v="173"/>
    <x v="173"/>
    <s v="Cross-group 4thgeneration middleware"/>
    <n v="96700"/>
    <n v="157635"/>
    <n v="163"/>
    <x v="1"/>
    <x v="151"/>
    <n v="100.98"/>
    <s v="US"/>
    <s v="USD"/>
    <n v="1368853200"/>
    <n v="1369371600"/>
    <b v="0"/>
    <b v="0"/>
    <s v="theater/plays"/>
    <x v="3"/>
    <s v="plays"/>
    <x v="170"/>
    <d v="2013-05-24T05:00:00"/>
  </r>
  <r>
    <x v="174"/>
    <x v="174"/>
    <s v="Pre-emptive scalable access"/>
    <n v="600"/>
    <n v="5368"/>
    <n v="895"/>
    <x v="1"/>
    <x v="44"/>
    <n v="111.83"/>
    <s v="US"/>
    <s v="USD"/>
    <n v="1444021200"/>
    <n v="1444107600"/>
    <b v="0"/>
    <b v="1"/>
    <s v="technology/wearables"/>
    <x v="2"/>
    <s v="wearables"/>
    <x v="171"/>
    <d v="2015-10-06T05:00:00"/>
  </r>
  <r>
    <x v="175"/>
    <x v="175"/>
    <s v="Sharable intangible migration"/>
    <n v="181200"/>
    <n v="47459"/>
    <n v="26"/>
    <x v="0"/>
    <x v="152"/>
    <n v="42"/>
    <s v="US"/>
    <s v="USD"/>
    <n v="1472619600"/>
    <n v="1474261200"/>
    <b v="0"/>
    <b v="0"/>
    <s v="theater/plays"/>
    <x v="3"/>
    <s v="plays"/>
    <x v="172"/>
    <d v="2016-09-19T05:00:00"/>
  </r>
  <r>
    <x v="176"/>
    <x v="176"/>
    <s v="Proactive scalable Graphical User Interface"/>
    <n v="115000"/>
    <n v="86060"/>
    <n v="75"/>
    <x v="0"/>
    <x v="153"/>
    <n v="110.05"/>
    <s v="US"/>
    <s v="USD"/>
    <n v="1472878800"/>
    <n v="1473656400"/>
    <b v="0"/>
    <b v="0"/>
    <s v="theater/plays"/>
    <x v="3"/>
    <s v="plays"/>
    <x v="173"/>
    <d v="2016-09-12T05:00:00"/>
  </r>
  <r>
    <x v="177"/>
    <x v="177"/>
    <s v="Digitized solution-oriented product"/>
    <n v="38800"/>
    <n v="161593"/>
    <n v="416"/>
    <x v="1"/>
    <x v="154"/>
    <n v="59"/>
    <s v="US"/>
    <s v="USD"/>
    <n v="1289800800"/>
    <n v="1291960800"/>
    <b v="0"/>
    <b v="0"/>
    <s v="theater/plays"/>
    <x v="3"/>
    <s v="plays"/>
    <x v="174"/>
    <d v="2010-12-10T06:00:00"/>
  </r>
  <r>
    <x v="178"/>
    <x v="178"/>
    <s v="Triple-buffered cohesive structure"/>
    <n v="7200"/>
    <n v="6927"/>
    <n v="96"/>
    <x v="0"/>
    <x v="155"/>
    <n v="32.99"/>
    <s v="US"/>
    <s v="USD"/>
    <n v="1505970000"/>
    <n v="1506747600"/>
    <b v="0"/>
    <b v="0"/>
    <s v="food/food trucks"/>
    <x v="0"/>
    <s v="food trucks"/>
    <x v="175"/>
    <d v="2017-09-30T05:00:00"/>
  </r>
  <r>
    <x v="179"/>
    <x v="179"/>
    <s v="Realigned human-resource orchestration"/>
    <n v="44500"/>
    <n v="159185"/>
    <n v="358"/>
    <x v="1"/>
    <x v="156"/>
    <n v="45.01"/>
    <s v="CA"/>
    <s v="CAD"/>
    <n v="1363496400"/>
    <n v="1363582800"/>
    <b v="0"/>
    <b v="1"/>
    <s v="theater/plays"/>
    <x v="3"/>
    <s v="plays"/>
    <x v="176"/>
    <d v="2013-03-18T05:00:00"/>
  </r>
  <r>
    <x v="180"/>
    <x v="180"/>
    <s v="Optional clear-thinking software"/>
    <n v="56000"/>
    <n v="172736"/>
    <n v="308"/>
    <x v="1"/>
    <x v="157"/>
    <n v="81.98"/>
    <s v="AU"/>
    <s v="AUD"/>
    <n v="1269234000"/>
    <n v="1269666000"/>
    <b v="0"/>
    <b v="0"/>
    <s v="technology/wearables"/>
    <x v="2"/>
    <s v="wearables"/>
    <x v="177"/>
    <d v="2010-03-27T05:00:00"/>
  </r>
  <r>
    <x v="181"/>
    <x v="181"/>
    <s v="Centralized global approach"/>
    <n v="8600"/>
    <n v="5315"/>
    <n v="62"/>
    <x v="0"/>
    <x v="158"/>
    <n v="39.08"/>
    <s v="US"/>
    <s v="USD"/>
    <n v="1507093200"/>
    <n v="1508648400"/>
    <b v="0"/>
    <b v="0"/>
    <s v="technology/web"/>
    <x v="2"/>
    <s v="web"/>
    <x v="178"/>
    <d v="2017-10-22T05:00:00"/>
  </r>
  <r>
    <x v="182"/>
    <x v="182"/>
    <s v="Reverse-engineered bandwidth-monitored contingency"/>
    <n v="27100"/>
    <n v="195750"/>
    <n v="722"/>
    <x v="1"/>
    <x v="159"/>
    <n v="59"/>
    <s v="DK"/>
    <s v="DKK"/>
    <n v="1560574800"/>
    <n v="1561957200"/>
    <b v="0"/>
    <b v="0"/>
    <s v="theater/plays"/>
    <x v="3"/>
    <s v="plays"/>
    <x v="179"/>
    <d v="2019-07-01T05:00:00"/>
  </r>
  <r>
    <x v="183"/>
    <x v="183"/>
    <s v="Pre-emptive bandwidth-monitored instruction set"/>
    <n v="5100"/>
    <n v="3525"/>
    <n v="69"/>
    <x v="0"/>
    <x v="99"/>
    <n v="40.99"/>
    <s v="CA"/>
    <s v="CAD"/>
    <n v="1284008400"/>
    <n v="1285131600"/>
    <b v="0"/>
    <b v="0"/>
    <s v="music/rock"/>
    <x v="1"/>
    <s v="rock"/>
    <x v="180"/>
    <d v="2010-09-22T05:00:00"/>
  </r>
  <r>
    <x v="184"/>
    <x v="184"/>
    <s v="Adaptive asynchronous emulation"/>
    <n v="3600"/>
    <n v="10550"/>
    <n v="293"/>
    <x v="1"/>
    <x v="160"/>
    <n v="31.03"/>
    <s v="US"/>
    <s v="USD"/>
    <n v="1556859600"/>
    <n v="1556946000"/>
    <b v="0"/>
    <b v="0"/>
    <s v="theater/plays"/>
    <x v="3"/>
    <s v="plays"/>
    <x v="181"/>
    <d v="2019-05-04T05:00:00"/>
  </r>
  <r>
    <x v="185"/>
    <x v="185"/>
    <s v="Innovative actuating conglomeration"/>
    <n v="1000"/>
    <n v="718"/>
    <n v="72"/>
    <x v="0"/>
    <x v="161"/>
    <n v="37.79"/>
    <s v="US"/>
    <s v="USD"/>
    <n v="1526187600"/>
    <n v="1527138000"/>
    <b v="0"/>
    <b v="0"/>
    <s v="film &amp; video/television"/>
    <x v="4"/>
    <s v="television"/>
    <x v="182"/>
    <d v="2018-05-24T05:00:00"/>
  </r>
  <r>
    <x v="186"/>
    <x v="186"/>
    <s v="Grass-roots foreground policy"/>
    <n v="88800"/>
    <n v="28358"/>
    <n v="32"/>
    <x v="0"/>
    <x v="162"/>
    <n v="32.01"/>
    <s v="US"/>
    <s v="USD"/>
    <n v="1400821200"/>
    <n v="1402117200"/>
    <b v="0"/>
    <b v="0"/>
    <s v="theater/plays"/>
    <x v="3"/>
    <s v="plays"/>
    <x v="183"/>
    <d v="2014-06-07T05:00:00"/>
  </r>
  <r>
    <x v="187"/>
    <x v="187"/>
    <s v="Horizontal transitional paradigm"/>
    <n v="60200"/>
    <n v="138384"/>
    <n v="230"/>
    <x v="1"/>
    <x v="163"/>
    <n v="95.97"/>
    <s v="CA"/>
    <s v="CAD"/>
    <n v="1361599200"/>
    <n v="1364014800"/>
    <b v="0"/>
    <b v="1"/>
    <s v="film &amp; video/shorts"/>
    <x v="4"/>
    <s v="shorts"/>
    <x v="184"/>
    <d v="2013-03-23T05:00:00"/>
  </r>
  <r>
    <x v="188"/>
    <x v="188"/>
    <s v="Networked didactic info-mediaries"/>
    <n v="8200"/>
    <n v="2625"/>
    <n v="32"/>
    <x v="0"/>
    <x v="164"/>
    <n v="75"/>
    <s v="IT"/>
    <s v="EUR"/>
    <n v="1417500000"/>
    <n v="1417586400"/>
    <b v="0"/>
    <b v="0"/>
    <s v="theater/plays"/>
    <x v="3"/>
    <s v="plays"/>
    <x v="185"/>
    <d v="2014-12-03T06:00:00"/>
  </r>
  <r>
    <x v="189"/>
    <x v="189"/>
    <s v="Switchable contextually-based access"/>
    <n v="191300"/>
    <n v="45004"/>
    <n v="24"/>
    <x v="3"/>
    <x v="165"/>
    <n v="102.05"/>
    <s v="US"/>
    <s v="USD"/>
    <n v="1457071200"/>
    <n v="1457071200"/>
    <b v="0"/>
    <b v="0"/>
    <s v="theater/plays"/>
    <x v="3"/>
    <s v="plays"/>
    <x v="186"/>
    <d v="2016-03-04T06:00:00"/>
  </r>
  <r>
    <x v="190"/>
    <x v="190"/>
    <s v="Up-sized dynamic throughput"/>
    <n v="3700"/>
    <n v="2538"/>
    <n v="69"/>
    <x v="0"/>
    <x v="3"/>
    <n v="105.75"/>
    <s v="US"/>
    <s v="USD"/>
    <n v="1370322000"/>
    <n v="1370408400"/>
    <b v="0"/>
    <b v="1"/>
    <s v="theater/plays"/>
    <x v="3"/>
    <s v="plays"/>
    <x v="187"/>
    <d v="2013-06-05T05:00:00"/>
  </r>
  <r>
    <x v="191"/>
    <x v="191"/>
    <s v="Mandatory reciprocal superstructure"/>
    <n v="8400"/>
    <n v="3188"/>
    <n v="38"/>
    <x v="0"/>
    <x v="99"/>
    <n v="37.07"/>
    <s v="IT"/>
    <s v="EUR"/>
    <n v="1552366800"/>
    <n v="1552626000"/>
    <b v="0"/>
    <b v="0"/>
    <s v="theater/plays"/>
    <x v="3"/>
    <s v="plays"/>
    <x v="188"/>
    <d v="2019-03-15T05:00:00"/>
  </r>
  <r>
    <x v="192"/>
    <x v="192"/>
    <s v="Upgradable 4thgeneration productivity"/>
    <n v="42600"/>
    <n v="8517"/>
    <n v="20"/>
    <x v="0"/>
    <x v="166"/>
    <n v="35.049999999999997"/>
    <s v="US"/>
    <s v="USD"/>
    <n v="1403845200"/>
    <n v="1404190800"/>
    <b v="0"/>
    <b v="0"/>
    <s v="music/rock"/>
    <x v="1"/>
    <s v="rock"/>
    <x v="189"/>
    <d v="2014-07-01T05:00:00"/>
  </r>
  <r>
    <x v="193"/>
    <x v="193"/>
    <s v="Progressive discrete hub"/>
    <n v="6600"/>
    <n v="3012"/>
    <n v="46"/>
    <x v="0"/>
    <x v="167"/>
    <n v="46.34"/>
    <s v="US"/>
    <s v="USD"/>
    <n v="1523163600"/>
    <n v="1523509200"/>
    <b v="1"/>
    <b v="0"/>
    <s v="music/indie rock"/>
    <x v="1"/>
    <s v="indie rock"/>
    <x v="190"/>
    <d v="2018-04-12T05:00:00"/>
  </r>
  <r>
    <x v="194"/>
    <x v="194"/>
    <s v="Assimilated multi-tasking archive"/>
    <n v="7100"/>
    <n v="8716"/>
    <n v="123"/>
    <x v="1"/>
    <x v="105"/>
    <n v="69.17"/>
    <s v="US"/>
    <s v="USD"/>
    <n v="1442206800"/>
    <n v="1443589200"/>
    <b v="0"/>
    <b v="0"/>
    <s v="music/metal"/>
    <x v="1"/>
    <s v="metal"/>
    <x v="191"/>
    <d v="2015-09-30T05:00:00"/>
  </r>
  <r>
    <x v="195"/>
    <x v="195"/>
    <s v="Upgradable high-level solution"/>
    <n v="15800"/>
    <n v="57157"/>
    <n v="362"/>
    <x v="1"/>
    <x v="168"/>
    <n v="109.08"/>
    <s v="US"/>
    <s v="USD"/>
    <n v="1532840400"/>
    <n v="1533445200"/>
    <b v="0"/>
    <b v="0"/>
    <s v="music/electric music"/>
    <x v="1"/>
    <s v="electric music"/>
    <x v="192"/>
    <d v="2018-08-05T05:00:00"/>
  </r>
  <r>
    <x v="196"/>
    <x v="196"/>
    <s v="Organic bandwidth-monitored frame"/>
    <n v="8200"/>
    <n v="5178"/>
    <n v="63"/>
    <x v="0"/>
    <x v="16"/>
    <n v="51.78"/>
    <s v="DK"/>
    <s v="DKK"/>
    <n v="1472878800"/>
    <n v="1474520400"/>
    <b v="0"/>
    <b v="0"/>
    <s v="technology/wearables"/>
    <x v="2"/>
    <s v="wearables"/>
    <x v="173"/>
    <d v="2016-09-22T05:00:00"/>
  </r>
  <r>
    <x v="197"/>
    <x v="197"/>
    <s v="Business-focused logistical framework"/>
    <n v="54700"/>
    <n v="163118"/>
    <n v="298"/>
    <x v="1"/>
    <x v="169"/>
    <n v="82.01"/>
    <s v="US"/>
    <s v="USD"/>
    <n v="1498194000"/>
    <n v="1499403600"/>
    <b v="0"/>
    <b v="0"/>
    <s v="film &amp; video/drama"/>
    <x v="4"/>
    <s v="drama"/>
    <x v="193"/>
    <d v="2017-07-07T05:00:00"/>
  </r>
  <r>
    <x v="198"/>
    <x v="198"/>
    <s v="Universal multi-state capability"/>
    <n v="63200"/>
    <n v="6041"/>
    <n v="10"/>
    <x v="0"/>
    <x v="170"/>
    <n v="35.96"/>
    <s v="US"/>
    <s v="USD"/>
    <n v="1281070800"/>
    <n v="1283576400"/>
    <b v="0"/>
    <b v="0"/>
    <s v="music/electric music"/>
    <x v="1"/>
    <s v="electric music"/>
    <x v="194"/>
    <d v="2010-09-04T05:00:00"/>
  </r>
  <r>
    <x v="199"/>
    <x v="199"/>
    <s v="Digitized reciprocal infrastructure"/>
    <n v="1800"/>
    <n v="968"/>
    <n v="54"/>
    <x v="0"/>
    <x v="171"/>
    <n v="74.459999999999994"/>
    <s v="US"/>
    <s v="USD"/>
    <n v="1436245200"/>
    <n v="1436590800"/>
    <b v="0"/>
    <b v="0"/>
    <s v="music/rock"/>
    <x v="1"/>
    <s v="rock"/>
    <x v="195"/>
    <d v="2015-07-11T05:00:00"/>
  </r>
  <r>
    <x v="200"/>
    <x v="200"/>
    <s v="Reduced dedicated capability"/>
    <n v="100"/>
    <n v="2"/>
    <n v="2"/>
    <x v="0"/>
    <x v="49"/>
    <n v="2"/>
    <s v="CA"/>
    <s v="CAD"/>
    <n v="1269493200"/>
    <n v="1270443600"/>
    <b v="0"/>
    <b v="0"/>
    <s v="theater/plays"/>
    <x v="3"/>
    <s v="plays"/>
    <x v="152"/>
    <d v="2010-04-05T05:00:00"/>
  </r>
  <r>
    <x v="201"/>
    <x v="201"/>
    <s v="Cross-platform bi-directional workforce"/>
    <n v="2100"/>
    <n v="14305"/>
    <n v="681"/>
    <x v="1"/>
    <x v="144"/>
    <n v="91.11"/>
    <s v="US"/>
    <s v="USD"/>
    <n v="1406264400"/>
    <n v="1407819600"/>
    <b v="0"/>
    <b v="0"/>
    <s v="technology/web"/>
    <x v="2"/>
    <s v="web"/>
    <x v="196"/>
    <d v="2014-08-12T05:00:00"/>
  </r>
  <r>
    <x v="202"/>
    <x v="202"/>
    <s v="Upgradable scalable methodology"/>
    <n v="8300"/>
    <n v="6543"/>
    <n v="79"/>
    <x v="3"/>
    <x v="172"/>
    <n v="79.790000000000006"/>
    <s v="US"/>
    <s v="USD"/>
    <n v="1317531600"/>
    <n v="1317877200"/>
    <b v="0"/>
    <b v="0"/>
    <s v="food/food trucks"/>
    <x v="0"/>
    <s v="food trucks"/>
    <x v="197"/>
    <d v="2011-10-06T05:00:00"/>
  </r>
  <r>
    <x v="203"/>
    <x v="203"/>
    <s v="Customer-focused client-server service-desk"/>
    <n v="143900"/>
    <n v="193413"/>
    <n v="134"/>
    <x v="1"/>
    <x v="173"/>
    <n v="43"/>
    <s v="AU"/>
    <s v="AUD"/>
    <n v="1484632800"/>
    <n v="1484805600"/>
    <b v="0"/>
    <b v="0"/>
    <s v="theater/plays"/>
    <x v="3"/>
    <s v="plays"/>
    <x v="198"/>
    <d v="2017-01-19T06:00:00"/>
  </r>
  <r>
    <x v="204"/>
    <x v="204"/>
    <s v="Mandatory multimedia leverage"/>
    <n v="75000"/>
    <n v="2529"/>
    <n v="3"/>
    <x v="0"/>
    <x v="174"/>
    <n v="63.23"/>
    <s v="US"/>
    <s v="USD"/>
    <n v="1301806800"/>
    <n v="1302670800"/>
    <b v="0"/>
    <b v="0"/>
    <s v="music/jazz"/>
    <x v="1"/>
    <s v="jazz"/>
    <x v="199"/>
    <d v="2011-04-13T05:00:00"/>
  </r>
  <r>
    <x v="205"/>
    <x v="205"/>
    <s v="Focused analyzing circuit"/>
    <n v="1300"/>
    <n v="5614"/>
    <n v="432"/>
    <x v="1"/>
    <x v="175"/>
    <n v="70.180000000000007"/>
    <s v="US"/>
    <s v="USD"/>
    <n v="1539752400"/>
    <n v="1540789200"/>
    <b v="1"/>
    <b v="0"/>
    <s v="theater/plays"/>
    <x v="3"/>
    <s v="plays"/>
    <x v="200"/>
    <d v="2018-10-29T05:00:00"/>
  </r>
  <r>
    <x v="206"/>
    <x v="206"/>
    <s v="Fundamental grid-enabled strategy"/>
    <n v="9000"/>
    <n v="3496"/>
    <n v="39"/>
    <x v="3"/>
    <x v="176"/>
    <n v="61.33"/>
    <s v="US"/>
    <s v="USD"/>
    <n v="1267250400"/>
    <n v="1268028000"/>
    <b v="0"/>
    <b v="0"/>
    <s v="publishing/fiction"/>
    <x v="5"/>
    <s v="fiction"/>
    <x v="201"/>
    <d v="2010-03-08T06:00:00"/>
  </r>
  <r>
    <x v="207"/>
    <x v="207"/>
    <s v="Digitized 5thgeneration knowledgebase"/>
    <n v="1000"/>
    <n v="4257"/>
    <n v="426"/>
    <x v="1"/>
    <x v="177"/>
    <n v="99"/>
    <s v="US"/>
    <s v="USD"/>
    <n v="1535432400"/>
    <n v="1537160400"/>
    <b v="0"/>
    <b v="1"/>
    <s v="music/rock"/>
    <x v="1"/>
    <s v="rock"/>
    <x v="202"/>
    <d v="2018-09-17T05:00:00"/>
  </r>
  <r>
    <x v="208"/>
    <x v="208"/>
    <s v="Mandatory multi-tasking encryption"/>
    <n v="196900"/>
    <n v="199110"/>
    <n v="101"/>
    <x v="1"/>
    <x v="178"/>
    <n v="96.98"/>
    <s v="US"/>
    <s v="USD"/>
    <n v="1510207200"/>
    <n v="1512280800"/>
    <b v="0"/>
    <b v="0"/>
    <s v="film &amp; video/documentary"/>
    <x v="4"/>
    <s v="documentary"/>
    <x v="203"/>
    <d v="2017-12-03T06:00:00"/>
  </r>
  <r>
    <x v="209"/>
    <x v="209"/>
    <s v="Distributed system-worthy application"/>
    <n v="194500"/>
    <n v="41212"/>
    <n v="21"/>
    <x v="2"/>
    <x v="179"/>
    <n v="51"/>
    <s v="AU"/>
    <s v="AUD"/>
    <n v="1462510800"/>
    <n v="1463115600"/>
    <b v="0"/>
    <b v="0"/>
    <s v="film &amp; video/documentary"/>
    <x v="4"/>
    <s v="documentary"/>
    <x v="204"/>
    <d v="2016-05-13T05:00:00"/>
  </r>
  <r>
    <x v="210"/>
    <x v="210"/>
    <s v="Synergistic tertiary time-frame"/>
    <n v="9400"/>
    <n v="6338"/>
    <n v="67"/>
    <x v="0"/>
    <x v="31"/>
    <n v="28.04"/>
    <s v="DK"/>
    <s v="DKK"/>
    <n v="1488520800"/>
    <n v="1490850000"/>
    <b v="0"/>
    <b v="0"/>
    <s v="film &amp; video/science fiction"/>
    <x v="4"/>
    <s v="science fiction"/>
    <x v="205"/>
    <d v="2017-03-30T05:00:00"/>
  </r>
  <r>
    <x v="211"/>
    <x v="211"/>
    <s v="Customer-focused impactful benchmark"/>
    <n v="104400"/>
    <n v="99100"/>
    <n v="95"/>
    <x v="0"/>
    <x v="180"/>
    <n v="60.98"/>
    <s v="US"/>
    <s v="USD"/>
    <n v="1377579600"/>
    <n v="1379653200"/>
    <b v="0"/>
    <b v="0"/>
    <s v="theater/plays"/>
    <x v="3"/>
    <s v="plays"/>
    <x v="206"/>
    <d v="2013-09-20T05:00:00"/>
  </r>
  <r>
    <x v="212"/>
    <x v="212"/>
    <s v="Profound next generation infrastructure"/>
    <n v="8100"/>
    <n v="12300"/>
    <n v="152"/>
    <x v="1"/>
    <x v="170"/>
    <n v="73.209999999999994"/>
    <s v="US"/>
    <s v="USD"/>
    <n v="1576389600"/>
    <n v="1580364000"/>
    <b v="0"/>
    <b v="0"/>
    <s v="theater/plays"/>
    <x v="3"/>
    <s v="plays"/>
    <x v="207"/>
    <d v="2020-01-30T06:00:00"/>
  </r>
  <r>
    <x v="213"/>
    <x v="213"/>
    <s v="Face-to-face encompassing info-mediaries"/>
    <n v="87900"/>
    <n v="171549"/>
    <n v="195"/>
    <x v="1"/>
    <x v="181"/>
    <n v="40"/>
    <s v="US"/>
    <s v="USD"/>
    <n v="1289019600"/>
    <n v="1289714400"/>
    <b v="0"/>
    <b v="1"/>
    <s v="music/indie rock"/>
    <x v="1"/>
    <s v="indie rock"/>
    <x v="208"/>
    <d v="2010-11-14T06:00:00"/>
  </r>
  <r>
    <x v="214"/>
    <x v="214"/>
    <s v="Open-source fresh-thinking policy"/>
    <n v="1400"/>
    <n v="14324"/>
    <n v="1023"/>
    <x v="1"/>
    <x v="34"/>
    <n v="86.81"/>
    <s v="US"/>
    <s v="USD"/>
    <n v="1282194000"/>
    <n v="1282712400"/>
    <b v="0"/>
    <b v="0"/>
    <s v="music/rock"/>
    <x v="1"/>
    <s v="rock"/>
    <x v="209"/>
    <d v="2010-08-25T05:00:00"/>
  </r>
  <r>
    <x v="215"/>
    <x v="215"/>
    <s v="Extended 24/7 implementation"/>
    <n v="156800"/>
    <n v="6024"/>
    <n v="4"/>
    <x v="0"/>
    <x v="182"/>
    <n v="42.13"/>
    <s v="US"/>
    <s v="USD"/>
    <n v="1550037600"/>
    <n v="1550210400"/>
    <b v="0"/>
    <b v="0"/>
    <s v="theater/plays"/>
    <x v="3"/>
    <s v="plays"/>
    <x v="210"/>
    <d v="2019-02-15T06:00:00"/>
  </r>
  <r>
    <x v="216"/>
    <x v="216"/>
    <s v="Organic dynamic algorithm"/>
    <n v="121700"/>
    <n v="188721"/>
    <n v="155"/>
    <x v="1"/>
    <x v="183"/>
    <n v="103.98"/>
    <s v="US"/>
    <s v="USD"/>
    <n v="1321941600"/>
    <n v="1322114400"/>
    <b v="0"/>
    <b v="0"/>
    <s v="theater/plays"/>
    <x v="3"/>
    <s v="plays"/>
    <x v="211"/>
    <d v="2011-11-24T06:00:00"/>
  </r>
  <r>
    <x v="217"/>
    <x v="217"/>
    <s v="Organic multi-tasking focus group"/>
    <n v="129400"/>
    <n v="57911"/>
    <n v="45"/>
    <x v="0"/>
    <x v="184"/>
    <n v="62"/>
    <s v="US"/>
    <s v="USD"/>
    <n v="1556427600"/>
    <n v="1557205200"/>
    <b v="0"/>
    <b v="0"/>
    <s v="film &amp; video/science fiction"/>
    <x v="4"/>
    <s v="science fiction"/>
    <x v="212"/>
    <d v="2019-05-07T05:00:00"/>
  </r>
  <r>
    <x v="218"/>
    <x v="218"/>
    <s v="Adaptive logistical initiative"/>
    <n v="5700"/>
    <n v="12309"/>
    <n v="216"/>
    <x v="1"/>
    <x v="185"/>
    <n v="31.01"/>
    <s v="GB"/>
    <s v="GBP"/>
    <n v="1320991200"/>
    <n v="1323928800"/>
    <b v="0"/>
    <b v="1"/>
    <s v="film &amp; video/shorts"/>
    <x v="4"/>
    <s v="shorts"/>
    <x v="213"/>
    <d v="2011-12-15T06:00:00"/>
  </r>
  <r>
    <x v="219"/>
    <x v="219"/>
    <s v="Stand-alone mobile customer loyalty"/>
    <n v="41700"/>
    <n v="138497"/>
    <n v="332"/>
    <x v="1"/>
    <x v="186"/>
    <n v="89.99"/>
    <s v="US"/>
    <s v="USD"/>
    <n v="1345093200"/>
    <n v="1346130000"/>
    <b v="0"/>
    <b v="0"/>
    <s v="film &amp; video/animation"/>
    <x v="4"/>
    <s v="animation"/>
    <x v="214"/>
    <d v="2012-08-28T05:00:00"/>
  </r>
  <r>
    <x v="220"/>
    <x v="220"/>
    <s v="Focused composite approach"/>
    <n v="7900"/>
    <n v="667"/>
    <n v="8"/>
    <x v="0"/>
    <x v="68"/>
    <n v="39.24"/>
    <s v="US"/>
    <s v="USD"/>
    <n v="1309496400"/>
    <n v="1311051600"/>
    <b v="1"/>
    <b v="0"/>
    <s v="theater/plays"/>
    <x v="3"/>
    <s v="plays"/>
    <x v="215"/>
    <d v="2011-07-19T05:00:00"/>
  </r>
  <r>
    <x v="221"/>
    <x v="221"/>
    <s v="Face-to-face clear-thinking Local Area Network"/>
    <n v="121500"/>
    <n v="119830"/>
    <n v="99"/>
    <x v="0"/>
    <x v="187"/>
    <n v="54.99"/>
    <s v="US"/>
    <s v="USD"/>
    <n v="1340254800"/>
    <n v="1340427600"/>
    <b v="1"/>
    <b v="0"/>
    <s v="food/food trucks"/>
    <x v="0"/>
    <s v="food trucks"/>
    <x v="216"/>
    <d v="2012-06-23T05:00:00"/>
  </r>
  <r>
    <x v="222"/>
    <x v="222"/>
    <s v="Cross-group cohesive circuit"/>
    <n v="4800"/>
    <n v="6623"/>
    <n v="138"/>
    <x v="1"/>
    <x v="188"/>
    <n v="47.99"/>
    <s v="US"/>
    <s v="USD"/>
    <n v="1412226000"/>
    <n v="1412312400"/>
    <b v="0"/>
    <b v="0"/>
    <s v="photography/photography books"/>
    <x v="7"/>
    <s v="photography books"/>
    <x v="217"/>
    <d v="2014-10-03T05:00:00"/>
  </r>
  <r>
    <x v="223"/>
    <x v="223"/>
    <s v="Synergistic explicit capability"/>
    <n v="87300"/>
    <n v="81897"/>
    <n v="94"/>
    <x v="0"/>
    <x v="189"/>
    <n v="87.97"/>
    <s v="US"/>
    <s v="USD"/>
    <n v="1458104400"/>
    <n v="1459314000"/>
    <b v="0"/>
    <b v="0"/>
    <s v="theater/plays"/>
    <x v="3"/>
    <s v="plays"/>
    <x v="218"/>
    <d v="2016-03-30T05:00:00"/>
  </r>
  <r>
    <x v="224"/>
    <x v="224"/>
    <s v="Diverse analyzing definition"/>
    <n v="46300"/>
    <n v="186885"/>
    <n v="404"/>
    <x v="1"/>
    <x v="190"/>
    <n v="52"/>
    <s v="US"/>
    <s v="USD"/>
    <n v="1411534800"/>
    <n v="1415426400"/>
    <b v="0"/>
    <b v="0"/>
    <s v="film &amp; video/science fiction"/>
    <x v="4"/>
    <s v="science fiction"/>
    <x v="219"/>
    <d v="2014-11-08T06:00:00"/>
  </r>
  <r>
    <x v="225"/>
    <x v="225"/>
    <s v="Enterprise-wide reciprocal success"/>
    <n v="67800"/>
    <n v="176398"/>
    <n v="260"/>
    <x v="1"/>
    <x v="191"/>
    <n v="30"/>
    <s v="US"/>
    <s v="USD"/>
    <n v="1399093200"/>
    <n v="1399093200"/>
    <b v="1"/>
    <b v="0"/>
    <s v="music/rock"/>
    <x v="1"/>
    <s v="rock"/>
    <x v="220"/>
    <d v="2014-05-03T05:00:00"/>
  </r>
  <r>
    <x v="226"/>
    <x v="102"/>
    <s v="Progressive neutral middleware"/>
    <n v="3000"/>
    <n v="10999"/>
    <n v="367"/>
    <x v="1"/>
    <x v="192"/>
    <n v="98.21"/>
    <s v="US"/>
    <s v="USD"/>
    <n v="1270702800"/>
    <n v="1273899600"/>
    <b v="0"/>
    <b v="0"/>
    <s v="photography/photography books"/>
    <x v="7"/>
    <s v="photography books"/>
    <x v="221"/>
    <d v="2010-05-15T05:00:00"/>
  </r>
  <r>
    <x v="227"/>
    <x v="226"/>
    <s v="Intuitive exuding process improvement"/>
    <n v="60900"/>
    <n v="102751"/>
    <n v="169"/>
    <x v="1"/>
    <x v="193"/>
    <n v="108.96"/>
    <s v="US"/>
    <s v="USD"/>
    <n v="1431666000"/>
    <n v="1432184400"/>
    <b v="0"/>
    <b v="0"/>
    <s v="games/mobile games"/>
    <x v="6"/>
    <s v="mobile games"/>
    <x v="222"/>
    <d v="2015-05-21T05:00:00"/>
  </r>
  <r>
    <x v="228"/>
    <x v="227"/>
    <s v="Exclusive real-time protocol"/>
    <n v="137900"/>
    <n v="165352"/>
    <n v="120"/>
    <x v="1"/>
    <x v="194"/>
    <n v="67"/>
    <s v="US"/>
    <s v="USD"/>
    <n v="1472619600"/>
    <n v="1474779600"/>
    <b v="0"/>
    <b v="0"/>
    <s v="film &amp; video/animation"/>
    <x v="4"/>
    <s v="animation"/>
    <x v="172"/>
    <d v="2016-09-25T05:00:00"/>
  </r>
  <r>
    <x v="229"/>
    <x v="228"/>
    <s v="Extended encompassing application"/>
    <n v="85600"/>
    <n v="165798"/>
    <n v="194"/>
    <x v="1"/>
    <x v="195"/>
    <n v="64.989999999999995"/>
    <s v="US"/>
    <s v="USD"/>
    <n v="1496293200"/>
    <n v="1500440400"/>
    <b v="0"/>
    <b v="1"/>
    <s v="games/mobile games"/>
    <x v="6"/>
    <s v="mobile games"/>
    <x v="223"/>
    <d v="2017-07-19T05:00:00"/>
  </r>
  <r>
    <x v="230"/>
    <x v="229"/>
    <s v="Progressive value-added ability"/>
    <n v="2400"/>
    <n v="10084"/>
    <n v="420"/>
    <x v="1"/>
    <x v="196"/>
    <n v="99.84"/>
    <s v="US"/>
    <s v="USD"/>
    <n v="1575612000"/>
    <n v="1575612000"/>
    <b v="0"/>
    <b v="0"/>
    <s v="games/video games"/>
    <x v="6"/>
    <s v="video games"/>
    <x v="224"/>
    <d v="2019-12-06T06:00:00"/>
  </r>
  <r>
    <x v="231"/>
    <x v="230"/>
    <s v="Cross-platform uniform hardware"/>
    <n v="7200"/>
    <n v="5523"/>
    <n v="77"/>
    <x v="3"/>
    <x v="109"/>
    <n v="82.43"/>
    <s v="US"/>
    <s v="USD"/>
    <n v="1369112400"/>
    <n v="1374123600"/>
    <b v="0"/>
    <b v="0"/>
    <s v="theater/plays"/>
    <x v="3"/>
    <s v="plays"/>
    <x v="225"/>
    <d v="2013-07-18T05:00:00"/>
  </r>
  <r>
    <x v="232"/>
    <x v="231"/>
    <s v="Progressive secondary portal"/>
    <n v="3400"/>
    <n v="5823"/>
    <n v="171"/>
    <x v="1"/>
    <x v="45"/>
    <n v="63.29"/>
    <s v="US"/>
    <s v="USD"/>
    <n v="1469422800"/>
    <n v="1469509200"/>
    <b v="0"/>
    <b v="0"/>
    <s v="theater/plays"/>
    <x v="3"/>
    <s v="plays"/>
    <x v="226"/>
    <d v="2016-07-26T05:00:00"/>
  </r>
  <r>
    <x v="233"/>
    <x v="232"/>
    <s v="Multi-lateral national adapter"/>
    <n v="3800"/>
    <n v="6000"/>
    <n v="158"/>
    <x v="1"/>
    <x v="197"/>
    <n v="96.77"/>
    <s v="US"/>
    <s v="USD"/>
    <n v="1307854800"/>
    <n v="1309237200"/>
    <b v="0"/>
    <b v="0"/>
    <s v="film &amp; video/animation"/>
    <x v="4"/>
    <s v="animation"/>
    <x v="227"/>
    <d v="2011-06-28T05:00:00"/>
  </r>
  <r>
    <x v="234"/>
    <x v="233"/>
    <s v="Enterprise-wide motivating matrices"/>
    <n v="7500"/>
    <n v="8181"/>
    <n v="109"/>
    <x v="1"/>
    <x v="46"/>
    <n v="54.91"/>
    <s v="IT"/>
    <s v="EUR"/>
    <n v="1503378000"/>
    <n v="1503982800"/>
    <b v="0"/>
    <b v="1"/>
    <s v="games/video games"/>
    <x v="6"/>
    <s v="video games"/>
    <x v="228"/>
    <d v="2017-08-29T05:00:00"/>
  </r>
  <r>
    <x v="235"/>
    <x v="234"/>
    <s v="Polarized upward-trending Local Area Network"/>
    <n v="8600"/>
    <n v="3589"/>
    <n v="42"/>
    <x v="0"/>
    <x v="45"/>
    <n v="39.01"/>
    <s v="US"/>
    <s v="USD"/>
    <n v="1486965600"/>
    <n v="1487397600"/>
    <b v="0"/>
    <b v="0"/>
    <s v="film &amp; video/animation"/>
    <x v="4"/>
    <s v="animation"/>
    <x v="229"/>
    <d v="2017-02-18T06:00:00"/>
  </r>
  <r>
    <x v="236"/>
    <x v="235"/>
    <s v="Object-based directional function"/>
    <n v="39500"/>
    <n v="4323"/>
    <n v="11"/>
    <x v="0"/>
    <x v="176"/>
    <n v="75.84"/>
    <s v="AU"/>
    <s v="AUD"/>
    <n v="1561438800"/>
    <n v="1562043600"/>
    <b v="0"/>
    <b v="1"/>
    <s v="music/rock"/>
    <x v="1"/>
    <s v="rock"/>
    <x v="230"/>
    <d v="2019-07-02T05:00:00"/>
  </r>
  <r>
    <x v="237"/>
    <x v="236"/>
    <s v="Re-contextualized tangible open architecture"/>
    <n v="9300"/>
    <n v="14822"/>
    <n v="159"/>
    <x v="1"/>
    <x v="198"/>
    <n v="45.05"/>
    <s v="US"/>
    <s v="USD"/>
    <n v="1398402000"/>
    <n v="1398574800"/>
    <b v="0"/>
    <b v="0"/>
    <s v="film &amp; video/animation"/>
    <x v="4"/>
    <s v="animation"/>
    <x v="231"/>
    <d v="2014-04-27T05:00:00"/>
  </r>
  <r>
    <x v="238"/>
    <x v="237"/>
    <s v="Distributed systemic adapter"/>
    <n v="2400"/>
    <n v="10138"/>
    <n v="422"/>
    <x v="1"/>
    <x v="199"/>
    <n v="104.52"/>
    <s v="DK"/>
    <s v="DKK"/>
    <n v="1513231200"/>
    <n v="1515391200"/>
    <b v="0"/>
    <b v="1"/>
    <s v="theater/plays"/>
    <x v="3"/>
    <s v="plays"/>
    <x v="232"/>
    <d v="2018-01-08T06:00:00"/>
  </r>
  <r>
    <x v="239"/>
    <x v="238"/>
    <s v="Networked web-enabled instruction set"/>
    <n v="3200"/>
    <n v="3127"/>
    <n v="98"/>
    <x v="0"/>
    <x v="142"/>
    <n v="76.27"/>
    <s v="US"/>
    <s v="USD"/>
    <n v="1440824400"/>
    <n v="1441170000"/>
    <b v="0"/>
    <b v="0"/>
    <s v="technology/wearables"/>
    <x v="2"/>
    <s v="wearables"/>
    <x v="233"/>
    <d v="2015-09-02T05:00:00"/>
  </r>
  <r>
    <x v="240"/>
    <x v="239"/>
    <s v="Vision-oriented dynamic service-desk"/>
    <n v="29400"/>
    <n v="123124"/>
    <n v="419"/>
    <x v="1"/>
    <x v="200"/>
    <n v="69.02"/>
    <s v="US"/>
    <s v="USD"/>
    <n v="1281070800"/>
    <n v="1281157200"/>
    <b v="0"/>
    <b v="0"/>
    <s v="theater/plays"/>
    <x v="3"/>
    <s v="plays"/>
    <x v="194"/>
    <d v="2010-08-07T05:00:00"/>
  </r>
  <r>
    <x v="241"/>
    <x v="240"/>
    <s v="Vision-oriented actuating open system"/>
    <n v="168500"/>
    <n v="171729"/>
    <n v="102"/>
    <x v="1"/>
    <x v="74"/>
    <n v="101.98"/>
    <s v="AU"/>
    <s v="AUD"/>
    <n v="1397365200"/>
    <n v="1398229200"/>
    <b v="0"/>
    <b v="1"/>
    <s v="publishing/nonfiction"/>
    <x v="5"/>
    <s v="nonfiction"/>
    <x v="234"/>
    <d v="2014-04-23T05:00:00"/>
  </r>
  <r>
    <x v="242"/>
    <x v="241"/>
    <s v="Sharable scalable core"/>
    <n v="8400"/>
    <n v="10729"/>
    <n v="128"/>
    <x v="1"/>
    <x v="201"/>
    <n v="42.92"/>
    <s v="US"/>
    <s v="USD"/>
    <n v="1494392400"/>
    <n v="1495256400"/>
    <b v="0"/>
    <b v="1"/>
    <s v="music/rock"/>
    <x v="1"/>
    <s v="rock"/>
    <x v="235"/>
    <d v="2017-05-20T05:00:00"/>
  </r>
  <r>
    <x v="243"/>
    <x v="242"/>
    <s v="Customer-focused attitude-oriented function"/>
    <n v="2300"/>
    <n v="10240"/>
    <n v="445"/>
    <x v="1"/>
    <x v="202"/>
    <n v="43.03"/>
    <s v="US"/>
    <s v="USD"/>
    <n v="1520143200"/>
    <n v="1520402400"/>
    <b v="0"/>
    <b v="0"/>
    <s v="theater/plays"/>
    <x v="3"/>
    <s v="plays"/>
    <x v="236"/>
    <d v="2018-03-07T06:00:00"/>
  </r>
  <r>
    <x v="244"/>
    <x v="243"/>
    <s v="Reverse-engineered system-worthy extranet"/>
    <n v="700"/>
    <n v="3988"/>
    <n v="570"/>
    <x v="1"/>
    <x v="4"/>
    <n v="75.25"/>
    <s v="US"/>
    <s v="USD"/>
    <n v="1405314000"/>
    <n v="1409806800"/>
    <b v="0"/>
    <b v="0"/>
    <s v="theater/plays"/>
    <x v="3"/>
    <s v="plays"/>
    <x v="237"/>
    <d v="2014-09-04T05:00:00"/>
  </r>
  <r>
    <x v="245"/>
    <x v="244"/>
    <s v="Re-engineered systematic monitoring"/>
    <n v="2900"/>
    <n v="14771"/>
    <n v="509"/>
    <x v="1"/>
    <x v="203"/>
    <n v="69.02"/>
    <s v="US"/>
    <s v="USD"/>
    <n v="1396846800"/>
    <n v="1396933200"/>
    <b v="0"/>
    <b v="0"/>
    <s v="theater/plays"/>
    <x v="3"/>
    <s v="plays"/>
    <x v="238"/>
    <d v="2014-04-08T05:00:00"/>
  </r>
  <r>
    <x v="246"/>
    <x v="245"/>
    <s v="Seamless value-added standardization"/>
    <n v="4500"/>
    <n v="14649"/>
    <n v="326"/>
    <x v="1"/>
    <x v="42"/>
    <n v="65.989999999999995"/>
    <s v="US"/>
    <s v="USD"/>
    <n v="1375678800"/>
    <n v="1376024400"/>
    <b v="0"/>
    <b v="0"/>
    <s v="technology/web"/>
    <x v="2"/>
    <s v="web"/>
    <x v="239"/>
    <d v="2013-08-09T05:00:00"/>
  </r>
  <r>
    <x v="247"/>
    <x v="246"/>
    <s v="Triple-buffered fresh-thinking frame"/>
    <n v="19800"/>
    <n v="184658"/>
    <n v="933"/>
    <x v="1"/>
    <x v="204"/>
    <n v="98.01"/>
    <s v="US"/>
    <s v="USD"/>
    <n v="1482386400"/>
    <n v="1483682400"/>
    <b v="0"/>
    <b v="1"/>
    <s v="publishing/fiction"/>
    <x v="5"/>
    <s v="fiction"/>
    <x v="240"/>
    <d v="2017-01-06T06:00:00"/>
  </r>
  <r>
    <x v="248"/>
    <x v="247"/>
    <s v="Streamlined holistic knowledgebase"/>
    <n v="6200"/>
    <n v="13103"/>
    <n v="211"/>
    <x v="1"/>
    <x v="205"/>
    <n v="60.11"/>
    <s v="AU"/>
    <s v="AUD"/>
    <n v="1420005600"/>
    <n v="1420437600"/>
    <b v="0"/>
    <b v="0"/>
    <s v="games/mobile games"/>
    <x v="6"/>
    <s v="mobile games"/>
    <x v="241"/>
    <d v="2015-01-05T06:00:00"/>
  </r>
  <r>
    <x v="249"/>
    <x v="248"/>
    <s v="Up-sized intermediate website"/>
    <n v="61500"/>
    <n v="168095"/>
    <n v="273"/>
    <x v="1"/>
    <x v="206"/>
    <n v="26"/>
    <s v="US"/>
    <s v="USD"/>
    <n v="1420178400"/>
    <n v="1420783200"/>
    <b v="0"/>
    <b v="0"/>
    <s v="publishing/translations"/>
    <x v="5"/>
    <s v="translations"/>
    <x v="242"/>
    <d v="2015-01-09T06:00:00"/>
  </r>
  <r>
    <x v="250"/>
    <x v="249"/>
    <s v="Future-proofed directional synergy"/>
    <n v="100"/>
    <n v="3"/>
    <n v="3"/>
    <x v="0"/>
    <x v="49"/>
    <n v="3"/>
    <s v="US"/>
    <s v="USD"/>
    <n v="1264399200"/>
    <n v="1267423200"/>
    <b v="0"/>
    <b v="0"/>
    <s v="music/rock"/>
    <x v="1"/>
    <s v="rock"/>
    <x v="67"/>
    <d v="2010-03-01T06:00:00"/>
  </r>
  <r>
    <x v="251"/>
    <x v="250"/>
    <s v="Enhanced user-facing function"/>
    <n v="7100"/>
    <n v="3840"/>
    <n v="54"/>
    <x v="0"/>
    <x v="196"/>
    <n v="38.020000000000003"/>
    <s v="US"/>
    <s v="USD"/>
    <n v="1355032800"/>
    <n v="1355205600"/>
    <b v="0"/>
    <b v="0"/>
    <s v="theater/plays"/>
    <x v="3"/>
    <s v="plays"/>
    <x v="243"/>
    <d v="2012-12-11T06:00:00"/>
  </r>
  <r>
    <x v="252"/>
    <x v="251"/>
    <s v="Operative bandwidth-monitored interface"/>
    <n v="1000"/>
    <n v="6263"/>
    <n v="626"/>
    <x v="1"/>
    <x v="207"/>
    <n v="106.15"/>
    <s v="US"/>
    <s v="USD"/>
    <n v="1382677200"/>
    <n v="1383109200"/>
    <b v="0"/>
    <b v="0"/>
    <s v="theater/plays"/>
    <x v="3"/>
    <s v="plays"/>
    <x v="244"/>
    <d v="2013-10-30T05:00:00"/>
  </r>
  <r>
    <x v="253"/>
    <x v="252"/>
    <s v="Upgradable multi-state instruction set"/>
    <n v="121500"/>
    <n v="108161"/>
    <n v="89"/>
    <x v="0"/>
    <x v="208"/>
    <n v="81.02"/>
    <s v="CA"/>
    <s v="CAD"/>
    <n v="1302238800"/>
    <n v="1303275600"/>
    <b v="0"/>
    <b v="0"/>
    <s v="film &amp; video/drama"/>
    <x v="4"/>
    <s v="drama"/>
    <x v="245"/>
    <d v="2011-04-20T05:00:00"/>
  </r>
  <r>
    <x v="254"/>
    <x v="253"/>
    <s v="De-engineered static Local Area Network"/>
    <n v="4600"/>
    <n v="8505"/>
    <n v="185"/>
    <x v="1"/>
    <x v="39"/>
    <n v="96.65"/>
    <s v="US"/>
    <s v="USD"/>
    <n v="1487656800"/>
    <n v="1487829600"/>
    <b v="0"/>
    <b v="0"/>
    <s v="publishing/nonfiction"/>
    <x v="5"/>
    <s v="nonfiction"/>
    <x v="246"/>
    <d v="2017-02-23T06:00:00"/>
  </r>
  <r>
    <x v="255"/>
    <x v="254"/>
    <s v="Upgradable grid-enabled superstructure"/>
    <n v="80500"/>
    <n v="96735"/>
    <n v="120"/>
    <x v="1"/>
    <x v="209"/>
    <n v="57"/>
    <s v="US"/>
    <s v="USD"/>
    <n v="1297836000"/>
    <n v="1298268000"/>
    <b v="0"/>
    <b v="1"/>
    <s v="music/rock"/>
    <x v="1"/>
    <s v="rock"/>
    <x v="247"/>
    <d v="2011-02-21T06:00:00"/>
  </r>
  <r>
    <x v="256"/>
    <x v="255"/>
    <s v="Optimized actuating toolset"/>
    <n v="4100"/>
    <n v="959"/>
    <n v="23"/>
    <x v="0"/>
    <x v="27"/>
    <n v="63.93"/>
    <s v="GB"/>
    <s v="GBP"/>
    <n v="1453615200"/>
    <n v="1456812000"/>
    <b v="0"/>
    <b v="0"/>
    <s v="music/rock"/>
    <x v="1"/>
    <s v="rock"/>
    <x v="248"/>
    <d v="2016-03-01T06:00:00"/>
  </r>
  <r>
    <x v="257"/>
    <x v="256"/>
    <s v="Decentralized exuding strategy"/>
    <n v="5700"/>
    <n v="8322"/>
    <n v="146"/>
    <x v="1"/>
    <x v="45"/>
    <n v="90.46"/>
    <s v="US"/>
    <s v="USD"/>
    <n v="1362463200"/>
    <n v="1363669200"/>
    <b v="0"/>
    <b v="0"/>
    <s v="theater/plays"/>
    <x v="3"/>
    <s v="plays"/>
    <x v="249"/>
    <d v="2013-03-19T05:00:00"/>
  </r>
  <r>
    <x v="258"/>
    <x v="257"/>
    <s v="Assimilated coherent hardware"/>
    <n v="5000"/>
    <n v="13424"/>
    <n v="268"/>
    <x v="1"/>
    <x v="129"/>
    <n v="72.17"/>
    <s v="US"/>
    <s v="USD"/>
    <n v="1481176800"/>
    <n v="1482904800"/>
    <b v="0"/>
    <b v="1"/>
    <s v="theater/plays"/>
    <x v="3"/>
    <s v="plays"/>
    <x v="250"/>
    <d v="2016-12-28T06:00:00"/>
  </r>
  <r>
    <x v="259"/>
    <x v="258"/>
    <s v="Multi-channeled responsive implementation"/>
    <n v="1800"/>
    <n v="10755"/>
    <n v="598"/>
    <x v="1"/>
    <x v="188"/>
    <n v="77.930000000000007"/>
    <s v="US"/>
    <s v="USD"/>
    <n v="1354946400"/>
    <n v="1356588000"/>
    <b v="1"/>
    <b v="0"/>
    <s v="photography/photography books"/>
    <x v="7"/>
    <s v="photography books"/>
    <x v="251"/>
    <d v="2012-12-27T06:00:00"/>
  </r>
  <r>
    <x v="260"/>
    <x v="259"/>
    <s v="Centralized modular initiative"/>
    <n v="6300"/>
    <n v="9935"/>
    <n v="158"/>
    <x v="1"/>
    <x v="210"/>
    <n v="38.07"/>
    <s v="US"/>
    <s v="USD"/>
    <n v="1348808400"/>
    <n v="1349845200"/>
    <b v="0"/>
    <b v="0"/>
    <s v="music/rock"/>
    <x v="1"/>
    <s v="rock"/>
    <x v="136"/>
    <d v="2012-10-10T05:00:00"/>
  </r>
  <r>
    <x v="261"/>
    <x v="260"/>
    <s v="Reverse-engineered cohesive migration"/>
    <n v="84300"/>
    <n v="26303"/>
    <n v="31"/>
    <x v="0"/>
    <x v="211"/>
    <n v="57.94"/>
    <s v="US"/>
    <s v="USD"/>
    <n v="1282712400"/>
    <n v="1283058000"/>
    <b v="0"/>
    <b v="1"/>
    <s v="music/rock"/>
    <x v="1"/>
    <s v="rock"/>
    <x v="252"/>
    <d v="2010-08-29T05:00:00"/>
  </r>
  <r>
    <x v="262"/>
    <x v="261"/>
    <s v="Compatible multimedia hub"/>
    <n v="1700"/>
    <n v="5328"/>
    <n v="313"/>
    <x v="1"/>
    <x v="37"/>
    <n v="49.79"/>
    <s v="US"/>
    <s v="USD"/>
    <n v="1301979600"/>
    <n v="1304226000"/>
    <b v="0"/>
    <b v="1"/>
    <s v="music/indie rock"/>
    <x v="1"/>
    <s v="indie rock"/>
    <x v="253"/>
    <d v="2011-05-01T05:00:00"/>
  </r>
  <r>
    <x v="263"/>
    <x v="262"/>
    <s v="Organic eco-centric success"/>
    <n v="2900"/>
    <n v="10756"/>
    <n v="371"/>
    <x v="1"/>
    <x v="134"/>
    <n v="54.05"/>
    <s v="US"/>
    <s v="USD"/>
    <n v="1263016800"/>
    <n v="1263016800"/>
    <b v="0"/>
    <b v="0"/>
    <s v="photography/photography books"/>
    <x v="7"/>
    <s v="photography books"/>
    <x v="254"/>
    <d v="2010-01-09T06:00:00"/>
  </r>
  <r>
    <x v="264"/>
    <x v="263"/>
    <s v="Virtual reciprocal policy"/>
    <n v="45600"/>
    <n v="165375"/>
    <n v="363"/>
    <x v="1"/>
    <x v="212"/>
    <n v="30"/>
    <s v="US"/>
    <s v="USD"/>
    <n v="1360648800"/>
    <n v="1362031200"/>
    <b v="0"/>
    <b v="0"/>
    <s v="theater/plays"/>
    <x v="3"/>
    <s v="plays"/>
    <x v="255"/>
    <d v="2013-02-28T06:00:00"/>
  </r>
  <r>
    <x v="265"/>
    <x v="264"/>
    <s v="Persevering interactive emulation"/>
    <n v="4900"/>
    <n v="6031"/>
    <n v="123"/>
    <x v="1"/>
    <x v="99"/>
    <n v="70.13"/>
    <s v="US"/>
    <s v="USD"/>
    <n v="1451800800"/>
    <n v="1455602400"/>
    <b v="0"/>
    <b v="0"/>
    <s v="theater/plays"/>
    <x v="3"/>
    <s v="plays"/>
    <x v="256"/>
    <d v="2016-02-16T06:00:00"/>
  </r>
  <r>
    <x v="266"/>
    <x v="265"/>
    <s v="Proactive responsive emulation"/>
    <n v="111900"/>
    <n v="85902"/>
    <n v="77"/>
    <x v="0"/>
    <x v="213"/>
    <n v="27"/>
    <s v="IT"/>
    <s v="EUR"/>
    <n v="1415340000"/>
    <n v="1418191200"/>
    <b v="0"/>
    <b v="1"/>
    <s v="music/jazz"/>
    <x v="1"/>
    <s v="jazz"/>
    <x v="257"/>
    <d v="2014-12-10T06:00:00"/>
  </r>
  <r>
    <x v="267"/>
    <x v="266"/>
    <s v="Extended eco-centric function"/>
    <n v="61600"/>
    <n v="143910"/>
    <n v="234"/>
    <x v="1"/>
    <x v="214"/>
    <n v="51.99"/>
    <s v="AU"/>
    <s v="AUD"/>
    <n v="1351054800"/>
    <n v="1352440800"/>
    <b v="0"/>
    <b v="0"/>
    <s v="theater/plays"/>
    <x v="3"/>
    <s v="plays"/>
    <x v="258"/>
    <d v="2012-11-09T06:00:00"/>
  </r>
  <r>
    <x v="268"/>
    <x v="267"/>
    <s v="Networked optimal productivity"/>
    <n v="1500"/>
    <n v="2708"/>
    <n v="181"/>
    <x v="1"/>
    <x v="44"/>
    <n v="56.42"/>
    <s v="US"/>
    <s v="USD"/>
    <n v="1349326800"/>
    <n v="1353304800"/>
    <b v="0"/>
    <b v="0"/>
    <s v="film &amp; video/documentary"/>
    <x v="4"/>
    <s v="documentary"/>
    <x v="259"/>
    <d v="2012-11-19T06:00:00"/>
  </r>
  <r>
    <x v="269"/>
    <x v="268"/>
    <s v="Persistent attitude-oriented approach"/>
    <n v="3500"/>
    <n v="8842"/>
    <n v="253"/>
    <x v="1"/>
    <x v="215"/>
    <n v="101.63"/>
    <s v="US"/>
    <s v="USD"/>
    <n v="1548914400"/>
    <n v="1550728800"/>
    <b v="0"/>
    <b v="0"/>
    <s v="film &amp; video/television"/>
    <x v="4"/>
    <s v="television"/>
    <x v="260"/>
    <d v="2019-02-21T06:00:00"/>
  </r>
  <r>
    <x v="270"/>
    <x v="269"/>
    <s v="Triple-buffered 4thgeneration toolset"/>
    <n v="173900"/>
    <n v="47260"/>
    <n v="27"/>
    <x v="3"/>
    <x v="216"/>
    <n v="25.01"/>
    <s v="US"/>
    <s v="USD"/>
    <n v="1291269600"/>
    <n v="1291442400"/>
    <b v="0"/>
    <b v="0"/>
    <s v="games/video games"/>
    <x v="6"/>
    <s v="video games"/>
    <x v="261"/>
    <d v="2010-12-04T06:00:00"/>
  </r>
  <r>
    <x v="271"/>
    <x v="270"/>
    <s v="Progressive zero administration leverage"/>
    <n v="153700"/>
    <n v="1953"/>
    <n v="1"/>
    <x v="2"/>
    <x v="217"/>
    <n v="32.020000000000003"/>
    <s v="US"/>
    <s v="USD"/>
    <n v="1449468000"/>
    <n v="1452146400"/>
    <b v="0"/>
    <b v="0"/>
    <s v="photography/photography books"/>
    <x v="7"/>
    <s v="photography books"/>
    <x v="262"/>
    <d v="2016-01-07T06:00:00"/>
  </r>
  <r>
    <x v="272"/>
    <x v="271"/>
    <s v="Networked radical neural-net"/>
    <n v="51100"/>
    <n v="155349"/>
    <n v="304"/>
    <x v="1"/>
    <x v="218"/>
    <n v="82.02"/>
    <s v="US"/>
    <s v="USD"/>
    <n v="1562734800"/>
    <n v="1564894800"/>
    <b v="0"/>
    <b v="1"/>
    <s v="theater/plays"/>
    <x v="3"/>
    <s v="plays"/>
    <x v="263"/>
    <d v="2019-08-04T05:00:00"/>
  </r>
  <r>
    <x v="273"/>
    <x v="272"/>
    <s v="Re-engineered heuristic forecast"/>
    <n v="7800"/>
    <n v="10704"/>
    <n v="137"/>
    <x v="1"/>
    <x v="219"/>
    <n v="37.96"/>
    <s v="CA"/>
    <s v="CAD"/>
    <n v="1505624400"/>
    <n v="1505883600"/>
    <b v="0"/>
    <b v="0"/>
    <s v="theater/plays"/>
    <x v="3"/>
    <s v="plays"/>
    <x v="264"/>
    <d v="2017-09-20T05:00:00"/>
  </r>
  <r>
    <x v="274"/>
    <x v="273"/>
    <s v="Fully-configurable background algorithm"/>
    <n v="2400"/>
    <n v="773"/>
    <n v="32"/>
    <x v="0"/>
    <x v="27"/>
    <n v="51.53"/>
    <s v="US"/>
    <s v="USD"/>
    <n v="1509948000"/>
    <n v="1510380000"/>
    <b v="0"/>
    <b v="0"/>
    <s v="theater/plays"/>
    <x v="3"/>
    <s v="plays"/>
    <x v="265"/>
    <d v="2017-11-11T06:00:00"/>
  </r>
  <r>
    <x v="275"/>
    <x v="274"/>
    <s v="Stand-alone discrete Graphical User Interface"/>
    <n v="3900"/>
    <n v="9419"/>
    <n v="242"/>
    <x v="1"/>
    <x v="220"/>
    <n v="81.2"/>
    <s v="US"/>
    <s v="USD"/>
    <n v="1554526800"/>
    <n v="1555218000"/>
    <b v="0"/>
    <b v="0"/>
    <s v="publishing/translations"/>
    <x v="5"/>
    <s v="translations"/>
    <x v="266"/>
    <d v="2019-04-14T05:00:00"/>
  </r>
  <r>
    <x v="276"/>
    <x v="275"/>
    <s v="Front-line foreground project"/>
    <n v="5500"/>
    <n v="5324"/>
    <n v="97"/>
    <x v="0"/>
    <x v="221"/>
    <n v="40.03"/>
    <s v="US"/>
    <s v="USD"/>
    <n v="1334811600"/>
    <n v="1335243600"/>
    <b v="0"/>
    <b v="1"/>
    <s v="games/video games"/>
    <x v="6"/>
    <s v="video games"/>
    <x v="267"/>
    <d v="2012-04-24T05:00:00"/>
  </r>
  <r>
    <x v="277"/>
    <x v="276"/>
    <s v="Persevering system-worthy info-mediaries"/>
    <n v="700"/>
    <n v="7465"/>
    <n v="1066"/>
    <x v="1"/>
    <x v="100"/>
    <n v="89.94"/>
    <s v="US"/>
    <s v="USD"/>
    <n v="1279515600"/>
    <n v="1279688400"/>
    <b v="0"/>
    <b v="0"/>
    <s v="theater/plays"/>
    <x v="3"/>
    <s v="plays"/>
    <x v="268"/>
    <d v="2010-07-21T05:00:00"/>
  </r>
  <r>
    <x v="278"/>
    <x v="277"/>
    <s v="Distributed multi-tasking strategy"/>
    <n v="2700"/>
    <n v="8799"/>
    <n v="326"/>
    <x v="1"/>
    <x v="222"/>
    <n v="96.69"/>
    <s v="US"/>
    <s v="USD"/>
    <n v="1353909600"/>
    <n v="1356069600"/>
    <b v="0"/>
    <b v="0"/>
    <s v="technology/web"/>
    <x v="2"/>
    <s v="web"/>
    <x v="269"/>
    <d v="2012-12-21T06:00:00"/>
  </r>
  <r>
    <x v="279"/>
    <x v="278"/>
    <s v="Vision-oriented methodical application"/>
    <n v="8000"/>
    <n v="13656"/>
    <n v="171"/>
    <x v="1"/>
    <x v="223"/>
    <n v="25.01"/>
    <s v="US"/>
    <s v="USD"/>
    <n v="1535950800"/>
    <n v="1536210000"/>
    <b v="0"/>
    <b v="0"/>
    <s v="theater/plays"/>
    <x v="3"/>
    <s v="plays"/>
    <x v="270"/>
    <d v="2018-09-06T05:00:00"/>
  </r>
  <r>
    <x v="280"/>
    <x v="279"/>
    <s v="Function-based high-level infrastructure"/>
    <n v="2500"/>
    <n v="14536"/>
    <n v="581"/>
    <x v="1"/>
    <x v="224"/>
    <n v="36.99"/>
    <s v="US"/>
    <s v="USD"/>
    <n v="1511244000"/>
    <n v="1511762400"/>
    <b v="0"/>
    <b v="0"/>
    <s v="film &amp; video/animation"/>
    <x v="4"/>
    <s v="animation"/>
    <x v="271"/>
    <d v="2017-11-27T06:00:00"/>
  </r>
  <r>
    <x v="281"/>
    <x v="280"/>
    <s v="Profound object-oriented paradigm"/>
    <n v="164500"/>
    <n v="150552"/>
    <n v="92"/>
    <x v="0"/>
    <x v="225"/>
    <n v="73.010000000000005"/>
    <s v="US"/>
    <s v="USD"/>
    <n v="1331445600"/>
    <n v="1333256400"/>
    <b v="0"/>
    <b v="1"/>
    <s v="theater/plays"/>
    <x v="3"/>
    <s v="plays"/>
    <x v="272"/>
    <d v="2012-04-01T05:00:00"/>
  </r>
  <r>
    <x v="282"/>
    <x v="281"/>
    <s v="Virtual contextually-based circuit"/>
    <n v="8400"/>
    <n v="9076"/>
    <n v="108"/>
    <x v="1"/>
    <x v="221"/>
    <n v="68.239999999999995"/>
    <s v="US"/>
    <s v="USD"/>
    <n v="1480226400"/>
    <n v="1480744800"/>
    <b v="0"/>
    <b v="1"/>
    <s v="film &amp; video/television"/>
    <x v="4"/>
    <s v="television"/>
    <x v="73"/>
    <d v="2016-12-03T06:00:00"/>
  </r>
  <r>
    <x v="283"/>
    <x v="282"/>
    <s v="Business-focused dynamic instruction set"/>
    <n v="8100"/>
    <n v="1517"/>
    <n v="19"/>
    <x v="0"/>
    <x v="226"/>
    <n v="52.31"/>
    <s v="DK"/>
    <s v="DKK"/>
    <n v="1464584400"/>
    <n v="1465016400"/>
    <b v="0"/>
    <b v="0"/>
    <s v="music/rock"/>
    <x v="1"/>
    <s v="rock"/>
    <x v="273"/>
    <d v="2016-06-04T05:00:00"/>
  </r>
  <r>
    <x v="284"/>
    <x v="283"/>
    <s v="Ameliorated fresh-thinking protocol"/>
    <n v="9800"/>
    <n v="8153"/>
    <n v="83"/>
    <x v="0"/>
    <x v="227"/>
    <n v="61.77"/>
    <s v="US"/>
    <s v="USD"/>
    <n v="1335848400"/>
    <n v="1336280400"/>
    <b v="0"/>
    <b v="0"/>
    <s v="technology/web"/>
    <x v="2"/>
    <s v="web"/>
    <x v="274"/>
    <d v="2012-05-06T05:00:00"/>
  </r>
  <r>
    <x v="285"/>
    <x v="284"/>
    <s v="Front-line optimizing emulation"/>
    <n v="900"/>
    <n v="6357"/>
    <n v="706"/>
    <x v="1"/>
    <x v="228"/>
    <n v="25.03"/>
    <s v="US"/>
    <s v="USD"/>
    <n v="1473483600"/>
    <n v="1476766800"/>
    <b v="0"/>
    <b v="0"/>
    <s v="theater/plays"/>
    <x v="3"/>
    <s v="plays"/>
    <x v="275"/>
    <d v="2016-10-18T05:00:00"/>
  </r>
  <r>
    <x v="286"/>
    <x v="285"/>
    <s v="Devolved uniform complexity"/>
    <n v="112100"/>
    <n v="19557"/>
    <n v="17"/>
    <x v="3"/>
    <x v="229"/>
    <n v="106.29"/>
    <s v="US"/>
    <s v="USD"/>
    <n v="1479880800"/>
    <n v="1480485600"/>
    <b v="0"/>
    <b v="0"/>
    <s v="theater/plays"/>
    <x v="3"/>
    <s v="plays"/>
    <x v="276"/>
    <d v="2016-11-30T06:00:00"/>
  </r>
  <r>
    <x v="287"/>
    <x v="286"/>
    <s v="Public-key intangible superstructure"/>
    <n v="6300"/>
    <n v="13213"/>
    <n v="210"/>
    <x v="1"/>
    <x v="230"/>
    <n v="75.069999999999993"/>
    <s v="US"/>
    <s v="USD"/>
    <n v="1430197200"/>
    <n v="1430197200"/>
    <b v="0"/>
    <b v="0"/>
    <s v="music/electric music"/>
    <x v="1"/>
    <s v="electric music"/>
    <x v="277"/>
    <d v="2015-04-28T05:00:00"/>
  </r>
  <r>
    <x v="288"/>
    <x v="287"/>
    <s v="Secured global success"/>
    <n v="5600"/>
    <n v="5476"/>
    <n v="98"/>
    <x v="0"/>
    <x v="231"/>
    <n v="39.97"/>
    <s v="DK"/>
    <s v="DKK"/>
    <n v="1331701200"/>
    <n v="1331787600"/>
    <b v="0"/>
    <b v="1"/>
    <s v="music/metal"/>
    <x v="1"/>
    <s v="metal"/>
    <x v="278"/>
    <d v="2012-03-15T05:00:00"/>
  </r>
  <r>
    <x v="289"/>
    <x v="288"/>
    <s v="Grass-roots mission-critical capability"/>
    <n v="800"/>
    <n v="13474"/>
    <n v="1684"/>
    <x v="1"/>
    <x v="232"/>
    <n v="39.979999999999997"/>
    <s v="CA"/>
    <s v="CAD"/>
    <n v="1438578000"/>
    <n v="1438837200"/>
    <b v="0"/>
    <b v="0"/>
    <s v="theater/plays"/>
    <x v="3"/>
    <s v="plays"/>
    <x v="279"/>
    <d v="2015-08-06T05:00:00"/>
  </r>
  <r>
    <x v="290"/>
    <x v="289"/>
    <s v="Advanced global data-warehouse"/>
    <n v="168600"/>
    <n v="91722"/>
    <n v="54"/>
    <x v="0"/>
    <x v="233"/>
    <n v="101.02"/>
    <s v="US"/>
    <s v="USD"/>
    <n v="1368162000"/>
    <n v="1370926800"/>
    <b v="0"/>
    <b v="1"/>
    <s v="film &amp; video/documentary"/>
    <x v="4"/>
    <s v="documentary"/>
    <x v="280"/>
    <d v="2013-06-11T05:00:00"/>
  </r>
  <r>
    <x v="291"/>
    <x v="290"/>
    <s v="Self-enabling uniform complexity"/>
    <n v="1800"/>
    <n v="8219"/>
    <n v="457"/>
    <x v="1"/>
    <x v="37"/>
    <n v="76.81"/>
    <s v="US"/>
    <s v="USD"/>
    <n v="1318654800"/>
    <n v="1319000400"/>
    <b v="1"/>
    <b v="0"/>
    <s v="technology/web"/>
    <x v="2"/>
    <s v="web"/>
    <x v="281"/>
    <d v="2011-10-19T05:00:00"/>
  </r>
  <r>
    <x v="292"/>
    <x v="291"/>
    <s v="Versatile cohesive encoding"/>
    <n v="7300"/>
    <n v="717"/>
    <n v="10"/>
    <x v="0"/>
    <x v="234"/>
    <n v="71.7"/>
    <s v="US"/>
    <s v="USD"/>
    <n v="1331874000"/>
    <n v="1333429200"/>
    <b v="0"/>
    <b v="0"/>
    <s v="food/food trucks"/>
    <x v="0"/>
    <s v="food trucks"/>
    <x v="282"/>
    <d v="2012-04-03T05:00:00"/>
  </r>
  <r>
    <x v="293"/>
    <x v="292"/>
    <s v="Organized executive solution"/>
    <n v="6500"/>
    <n v="1065"/>
    <n v="16"/>
    <x v="3"/>
    <x v="235"/>
    <n v="33.28"/>
    <s v="IT"/>
    <s v="EUR"/>
    <n v="1286254800"/>
    <n v="1287032400"/>
    <b v="0"/>
    <b v="0"/>
    <s v="theater/plays"/>
    <x v="3"/>
    <s v="plays"/>
    <x v="283"/>
    <d v="2010-10-14T05:00:00"/>
  </r>
  <r>
    <x v="294"/>
    <x v="293"/>
    <s v="Automated local emulation"/>
    <n v="600"/>
    <n v="8038"/>
    <n v="1340"/>
    <x v="1"/>
    <x v="236"/>
    <n v="43.92"/>
    <s v="US"/>
    <s v="USD"/>
    <n v="1540530000"/>
    <n v="1541570400"/>
    <b v="0"/>
    <b v="0"/>
    <s v="theater/plays"/>
    <x v="3"/>
    <s v="plays"/>
    <x v="284"/>
    <d v="2018-11-07T06:00:00"/>
  </r>
  <r>
    <x v="295"/>
    <x v="294"/>
    <s v="Enterprise-wide intermediate middleware"/>
    <n v="192900"/>
    <n v="68769"/>
    <n v="36"/>
    <x v="0"/>
    <x v="237"/>
    <n v="36"/>
    <s v="CH"/>
    <s v="CHF"/>
    <n v="1381813200"/>
    <n v="1383976800"/>
    <b v="0"/>
    <b v="0"/>
    <s v="theater/plays"/>
    <x v="3"/>
    <s v="plays"/>
    <x v="285"/>
    <d v="2013-11-09T06:00:00"/>
  </r>
  <r>
    <x v="296"/>
    <x v="295"/>
    <s v="Grass-roots real-time Local Area Network"/>
    <n v="6100"/>
    <n v="3352"/>
    <n v="55"/>
    <x v="0"/>
    <x v="63"/>
    <n v="88.21"/>
    <s v="AU"/>
    <s v="AUD"/>
    <n v="1548655200"/>
    <n v="1550556000"/>
    <b v="0"/>
    <b v="0"/>
    <s v="theater/plays"/>
    <x v="3"/>
    <s v="plays"/>
    <x v="286"/>
    <d v="2019-02-19T06:00:00"/>
  </r>
  <r>
    <x v="297"/>
    <x v="296"/>
    <s v="Organized client-driven capacity"/>
    <n v="7200"/>
    <n v="6785"/>
    <n v="94"/>
    <x v="0"/>
    <x v="238"/>
    <n v="65.239999999999995"/>
    <s v="AU"/>
    <s v="AUD"/>
    <n v="1389679200"/>
    <n v="1390456800"/>
    <b v="0"/>
    <b v="1"/>
    <s v="theater/plays"/>
    <x v="3"/>
    <s v="plays"/>
    <x v="287"/>
    <d v="2014-01-23T06:00:00"/>
  </r>
  <r>
    <x v="298"/>
    <x v="297"/>
    <s v="Adaptive intangible database"/>
    <n v="3500"/>
    <n v="5037"/>
    <n v="144"/>
    <x v="1"/>
    <x v="239"/>
    <n v="69.959999999999994"/>
    <s v="US"/>
    <s v="USD"/>
    <n v="1456466400"/>
    <n v="1458018000"/>
    <b v="0"/>
    <b v="1"/>
    <s v="music/rock"/>
    <x v="1"/>
    <s v="rock"/>
    <x v="288"/>
    <d v="2016-03-15T05:00:00"/>
  </r>
  <r>
    <x v="299"/>
    <x v="298"/>
    <s v="Grass-roots contextually-based algorithm"/>
    <n v="3800"/>
    <n v="1954"/>
    <n v="51"/>
    <x v="0"/>
    <x v="240"/>
    <n v="39.880000000000003"/>
    <s v="US"/>
    <s v="USD"/>
    <n v="1456984800"/>
    <n v="1461819600"/>
    <b v="0"/>
    <b v="0"/>
    <s v="food/food trucks"/>
    <x v="0"/>
    <s v="food trucks"/>
    <x v="289"/>
    <d v="2016-04-28T05:00:00"/>
  </r>
  <r>
    <x v="300"/>
    <x v="299"/>
    <s v="Focused executive core"/>
    <n v="100"/>
    <n v="5"/>
    <n v="5"/>
    <x v="0"/>
    <x v="49"/>
    <n v="5"/>
    <s v="DK"/>
    <s v="DKK"/>
    <n v="1504069200"/>
    <n v="1504155600"/>
    <b v="0"/>
    <b v="1"/>
    <s v="publishing/nonfiction"/>
    <x v="5"/>
    <s v="nonfiction"/>
    <x v="290"/>
    <d v="2017-08-31T05:00:00"/>
  </r>
  <r>
    <x v="301"/>
    <x v="300"/>
    <s v="Multi-channeled disintermediate policy"/>
    <n v="900"/>
    <n v="12102"/>
    <n v="1345"/>
    <x v="1"/>
    <x v="241"/>
    <n v="41.02"/>
    <s v="US"/>
    <s v="USD"/>
    <n v="1424930400"/>
    <n v="1426395600"/>
    <b v="0"/>
    <b v="0"/>
    <s v="film &amp; video/documentary"/>
    <x v="4"/>
    <s v="documentary"/>
    <x v="291"/>
    <d v="2015-03-15T05:00:00"/>
  </r>
  <r>
    <x v="302"/>
    <x v="301"/>
    <s v="Customizable bi-directional hardware"/>
    <n v="76100"/>
    <n v="24234"/>
    <n v="32"/>
    <x v="0"/>
    <x v="242"/>
    <n v="98.91"/>
    <s v="US"/>
    <s v="USD"/>
    <n v="1535864400"/>
    <n v="1537074000"/>
    <b v="0"/>
    <b v="0"/>
    <s v="theater/plays"/>
    <x v="3"/>
    <s v="plays"/>
    <x v="292"/>
    <d v="2018-09-16T05:00:00"/>
  </r>
  <r>
    <x v="303"/>
    <x v="302"/>
    <s v="Networked optimal architecture"/>
    <n v="3400"/>
    <n v="2809"/>
    <n v="83"/>
    <x v="0"/>
    <x v="235"/>
    <n v="87.78"/>
    <s v="US"/>
    <s v="USD"/>
    <n v="1452146400"/>
    <n v="1452578400"/>
    <b v="0"/>
    <b v="0"/>
    <s v="music/indie rock"/>
    <x v="1"/>
    <s v="indie rock"/>
    <x v="293"/>
    <d v="2016-01-12T06:00:00"/>
  </r>
  <r>
    <x v="304"/>
    <x v="303"/>
    <s v="User-friendly discrete benchmark"/>
    <n v="2100"/>
    <n v="11469"/>
    <n v="546"/>
    <x v="1"/>
    <x v="23"/>
    <n v="80.77"/>
    <s v="US"/>
    <s v="USD"/>
    <n v="1470546000"/>
    <n v="1474088400"/>
    <b v="0"/>
    <b v="0"/>
    <s v="film &amp; video/documentary"/>
    <x v="4"/>
    <s v="documentary"/>
    <x v="294"/>
    <d v="2016-09-17T05:00:00"/>
  </r>
  <r>
    <x v="305"/>
    <x v="304"/>
    <s v="Grass-roots actuating policy"/>
    <n v="2800"/>
    <n v="8014"/>
    <n v="286"/>
    <x v="1"/>
    <x v="72"/>
    <n v="94.28"/>
    <s v="US"/>
    <s v="USD"/>
    <n v="1458363600"/>
    <n v="1461906000"/>
    <b v="0"/>
    <b v="0"/>
    <s v="theater/plays"/>
    <x v="3"/>
    <s v="plays"/>
    <x v="295"/>
    <d v="2016-04-29T05:00:00"/>
  </r>
  <r>
    <x v="306"/>
    <x v="305"/>
    <s v="Enterprise-wide 3rdgeneration knowledge user"/>
    <n v="6500"/>
    <n v="514"/>
    <n v="8"/>
    <x v="0"/>
    <x v="243"/>
    <n v="73.430000000000007"/>
    <s v="US"/>
    <s v="USD"/>
    <n v="1500008400"/>
    <n v="1500267600"/>
    <b v="0"/>
    <b v="1"/>
    <s v="theater/plays"/>
    <x v="3"/>
    <s v="plays"/>
    <x v="296"/>
    <d v="2017-07-17T05:00:00"/>
  </r>
  <r>
    <x v="307"/>
    <x v="306"/>
    <s v="Face-to-face zero tolerance moderator"/>
    <n v="32900"/>
    <n v="43473"/>
    <n v="132"/>
    <x v="1"/>
    <x v="244"/>
    <n v="65.97"/>
    <s v="DK"/>
    <s v="DKK"/>
    <n v="1338958800"/>
    <n v="1340686800"/>
    <b v="0"/>
    <b v="1"/>
    <s v="publishing/fiction"/>
    <x v="5"/>
    <s v="fiction"/>
    <x v="297"/>
    <d v="2012-06-26T05:00:00"/>
  </r>
  <r>
    <x v="308"/>
    <x v="307"/>
    <s v="Grass-roots optimizing projection"/>
    <n v="118200"/>
    <n v="87560"/>
    <n v="74"/>
    <x v="0"/>
    <x v="245"/>
    <n v="109.04"/>
    <s v="US"/>
    <s v="USD"/>
    <n v="1303102800"/>
    <n v="1303189200"/>
    <b v="0"/>
    <b v="0"/>
    <s v="theater/plays"/>
    <x v="3"/>
    <s v="plays"/>
    <x v="298"/>
    <d v="2011-04-19T05:00:00"/>
  </r>
  <r>
    <x v="309"/>
    <x v="308"/>
    <s v="User-centric 6thgeneration attitude"/>
    <n v="4100"/>
    <n v="3087"/>
    <n v="75"/>
    <x v="3"/>
    <x v="51"/>
    <n v="41.16"/>
    <s v="US"/>
    <s v="USD"/>
    <n v="1316581200"/>
    <n v="1318309200"/>
    <b v="0"/>
    <b v="1"/>
    <s v="music/indie rock"/>
    <x v="1"/>
    <s v="indie rock"/>
    <x v="299"/>
    <d v="2011-10-11T05:00:00"/>
  </r>
  <r>
    <x v="310"/>
    <x v="309"/>
    <s v="Switchable zero tolerance website"/>
    <n v="7800"/>
    <n v="1586"/>
    <n v="20"/>
    <x v="0"/>
    <x v="36"/>
    <n v="99.13"/>
    <s v="US"/>
    <s v="USD"/>
    <n v="1270789200"/>
    <n v="1272171600"/>
    <b v="0"/>
    <b v="0"/>
    <s v="games/video games"/>
    <x v="6"/>
    <s v="video games"/>
    <x v="300"/>
    <d v="2010-04-25T05:00:00"/>
  </r>
  <r>
    <x v="311"/>
    <x v="310"/>
    <s v="Focused real-time help-desk"/>
    <n v="6300"/>
    <n v="12812"/>
    <n v="203"/>
    <x v="1"/>
    <x v="246"/>
    <n v="105.88"/>
    <s v="US"/>
    <s v="USD"/>
    <n v="1297836000"/>
    <n v="1298872800"/>
    <b v="0"/>
    <b v="0"/>
    <s v="theater/plays"/>
    <x v="3"/>
    <s v="plays"/>
    <x v="247"/>
    <d v="2011-02-28T06:00:00"/>
  </r>
  <r>
    <x v="312"/>
    <x v="311"/>
    <s v="Robust impactful approach"/>
    <n v="59100"/>
    <n v="183345"/>
    <n v="310"/>
    <x v="1"/>
    <x v="247"/>
    <n v="49"/>
    <s v="US"/>
    <s v="USD"/>
    <n v="1382677200"/>
    <n v="1383282000"/>
    <b v="0"/>
    <b v="0"/>
    <s v="theater/plays"/>
    <x v="3"/>
    <s v="plays"/>
    <x v="244"/>
    <d v="2013-11-01T05:00:00"/>
  </r>
  <r>
    <x v="313"/>
    <x v="312"/>
    <s v="Secured maximized policy"/>
    <n v="2200"/>
    <n v="8697"/>
    <n v="395"/>
    <x v="1"/>
    <x v="248"/>
    <n v="39"/>
    <s v="US"/>
    <s v="USD"/>
    <n v="1330322400"/>
    <n v="1330495200"/>
    <b v="0"/>
    <b v="0"/>
    <s v="music/rock"/>
    <x v="1"/>
    <s v="rock"/>
    <x v="301"/>
    <d v="2012-02-29T06:00:00"/>
  </r>
  <r>
    <x v="314"/>
    <x v="313"/>
    <s v="Realigned upward-trending strategy"/>
    <n v="1400"/>
    <n v="4126"/>
    <n v="295"/>
    <x v="1"/>
    <x v="221"/>
    <n v="31.02"/>
    <s v="US"/>
    <s v="USD"/>
    <n v="1552366800"/>
    <n v="1552798800"/>
    <b v="0"/>
    <b v="1"/>
    <s v="film &amp; video/documentary"/>
    <x v="4"/>
    <s v="documentary"/>
    <x v="188"/>
    <d v="2019-03-17T05:00:00"/>
  </r>
  <r>
    <x v="315"/>
    <x v="314"/>
    <s v="Open-source interactive knowledge user"/>
    <n v="9500"/>
    <n v="3220"/>
    <n v="34"/>
    <x v="0"/>
    <x v="249"/>
    <n v="103.87"/>
    <s v="US"/>
    <s v="USD"/>
    <n v="1400907600"/>
    <n v="1403413200"/>
    <b v="0"/>
    <b v="0"/>
    <s v="theater/plays"/>
    <x v="3"/>
    <s v="plays"/>
    <x v="302"/>
    <d v="2014-06-22T05:00:00"/>
  </r>
  <r>
    <x v="316"/>
    <x v="315"/>
    <s v="Configurable demand-driven matrix"/>
    <n v="9600"/>
    <n v="6401"/>
    <n v="67"/>
    <x v="0"/>
    <x v="250"/>
    <n v="59.27"/>
    <s v="IT"/>
    <s v="EUR"/>
    <n v="1574143200"/>
    <n v="1574229600"/>
    <b v="0"/>
    <b v="1"/>
    <s v="food/food trucks"/>
    <x v="0"/>
    <s v="food trucks"/>
    <x v="303"/>
    <d v="2019-11-20T06:00:00"/>
  </r>
  <r>
    <x v="317"/>
    <x v="316"/>
    <s v="Cross-group coherent hierarchy"/>
    <n v="6600"/>
    <n v="1269"/>
    <n v="19"/>
    <x v="0"/>
    <x v="141"/>
    <n v="42.3"/>
    <s v="US"/>
    <s v="USD"/>
    <n v="1494738000"/>
    <n v="1495861200"/>
    <b v="0"/>
    <b v="0"/>
    <s v="theater/plays"/>
    <x v="3"/>
    <s v="plays"/>
    <x v="304"/>
    <d v="2017-05-27T05:00:00"/>
  </r>
  <r>
    <x v="318"/>
    <x v="317"/>
    <s v="Decentralized demand-driven open system"/>
    <n v="5700"/>
    <n v="903"/>
    <n v="16"/>
    <x v="0"/>
    <x v="68"/>
    <n v="53.12"/>
    <s v="US"/>
    <s v="USD"/>
    <n v="1392357600"/>
    <n v="1392530400"/>
    <b v="0"/>
    <b v="0"/>
    <s v="music/rock"/>
    <x v="1"/>
    <s v="rock"/>
    <x v="305"/>
    <d v="2014-02-16T06:00:00"/>
  </r>
  <r>
    <x v="319"/>
    <x v="318"/>
    <s v="Advanced empowering matrix"/>
    <n v="8400"/>
    <n v="3251"/>
    <n v="39"/>
    <x v="3"/>
    <x v="251"/>
    <n v="50.8"/>
    <s v="US"/>
    <s v="USD"/>
    <n v="1281589200"/>
    <n v="1283662800"/>
    <b v="0"/>
    <b v="0"/>
    <s v="technology/web"/>
    <x v="2"/>
    <s v="web"/>
    <x v="306"/>
    <d v="2010-09-05T05:00:00"/>
  </r>
  <r>
    <x v="320"/>
    <x v="319"/>
    <s v="Phased holistic implementation"/>
    <n v="84400"/>
    <n v="8092"/>
    <n v="10"/>
    <x v="0"/>
    <x v="175"/>
    <n v="101.15"/>
    <s v="US"/>
    <s v="USD"/>
    <n v="1305003600"/>
    <n v="1305781200"/>
    <b v="0"/>
    <b v="0"/>
    <s v="publishing/fiction"/>
    <x v="5"/>
    <s v="fiction"/>
    <x v="307"/>
    <d v="2011-05-19T05:00:00"/>
  </r>
  <r>
    <x v="321"/>
    <x v="320"/>
    <s v="Proactive attitude-oriented knowledge user"/>
    <n v="170400"/>
    <n v="160422"/>
    <n v="94"/>
    <x v="0"/>
    <x v="194"/>
    <n v="65"/>
    <s v="US"/>
    <s v="USD"/>
    <n v="1301634000"/>
    <n v="1302325200"/>
    <b v="0"/>
    <b v="0"/>
    <s v="film &amp; video/shorts"/>
    <x v="4"/>
    <s v="shorts"/>
    <x v="308"/>
    <d v="2011-04-09T05:00:00"/>
  </r>
  <r>
    <x v="322"/>
    <x v="321"/>
    <s v="Visionary asymmetric Graphical User Interface"/>
    <n v="117900"/>
    <n v="196377"/>
    <n v="167"/>
    <x v="1"/>
    <x v="252"/>
    <n v="38"/>
    <s v="US"/>
    <s v="USD"/>
    <n v="1290664800"/>
    <n v="1291788000"/>
    <b v="0"/>
    <b v="0"/>
    <s v="theater/plays"/>
    <x v="3"/>
    <s v="plays"/>
    <x v="309"/>
    <d v="2010-12-08T06:00:00"/>
  </r>
  <r>
    <x v="323"/>
    <x v="322"/>
    <s v="Integrated zero-defect help-desk"/>
    <n v="8900"/>
    <n v="2148"/>
    <n v="24"/>
    <x v="0"/>
    <x v="150"/>
    <n v="82.62"/>
    <s v="GB"/>
    <s v="GBP"/>
    <n v="1395896400"/>
    <n v="1396069200"/>
    <b v="0"/>
    <b v="0"/>
    <s v="film &amp; video/documentary"/>
    <x v="4"/>
    <s v="documentary"/>
    <x v="310"/>
    <d v="2014-03-29T05:00:00"/>
  </r>
  <r>
    <x v="324"/>
    <x v="323"/>
    <s v="Inverse analyzing matrices"/>
    <n v="7100"/>
    <n v="11648"/>
    <n v="164"/>
    <x v="1"/>
    <x v="253"/>
    <n v="37.94"/>
    <s v="US"/>
    <s v="USD"/>
    <n v="1434862800"/>
    <n v="1435899600"/>
    <b v="0"/>
    <b v="1"/>
    <s v="theater/plays"/>
    <x v="3"/>
    <s v="plays"/>
    <x v="311"/>
    <d v="2015-07-03T05:00:00"/>
  </r>
  <r>
    <x v="325"/>
    <x v="324"/>
    <s v="Programmable systemic implementation"/>
    <n v="6500"/>
    <n v="5897"/>
    <n v="91"/>
    <x v="0"/>
    <x v="107"/>
    <n v="80.78"/>
    <s v="US"/>
    <s v="USD"/>
    <n v="1529125200"/>
    <n v="1531112400"/>
    <b v="0"/>
    <b v="1"/>
    <s v="theater/plays"/>
    <x v="3"/>
    <s v="plays"/>
    <x v="79"/>
    <d v="2018-07-09T05:00:00"/>
  </r>
  <r>
    <x v="326"/>
    <x v="325"/>
    <s v="Multi-channeled next generation architecture"/>
    <n v="7200"/>
    <n v="3326"/>
    <n v="46"/>
    <x v="0"/>
    <x v="58"/>
    <n v="25.98"/>
    <s v="US"/>
    <s v="USD"/>
    <n v="1451109600"/>
    <n v="1451628000"/>
    <b v="0"/>
    <b v="0"/>
    <s v="film &amp; video/animation"/>
    <x v="4"/>
    <s v="animation"/>
    <x v="312"/>
    <d v="2016-01-01T06:00:00"/>
  </r>
  <r>
    <x v="327"/>
    <x v="326"/>
    <s v="Digitized 3rdgeneration encoding"/>
    <n v="2600"/>
    <n v="1002"/>
    <n v="39"/>
    <x v="0"/>
    <x v="254"/>
    <n v="30.36"/>
    <s v="US"/>
    <s v="USD"/>
    <n v="1566968400"/>
    <n v="1567314000"/>
    <b v="0"/>
    <b v="1"/>
    <s v="theater/plays"/>
    <x v="3"/>
    <s v="plays"/>
    <x v="313"/>
    <d v="2019-09-01T05:00:00"/>
  </r>
  <r>
    <x v="328"/>
    <x v="327"/>
    <s v="Innovative well-modulated functionalities"/>
    <n v="98700"/>
    <n v="131826"/>
    <n v="134"/>
    <x v="1"/>
    <x v="255"/>
    <n v="54"/>
    <s v="US"/>
    <s v="USD"/>
    <n v="1543557600"/>
    <n v="1544508000"/>
    <b v="0"/>
    <b v="0"/>
    <s v="music/rock"/>
    <x v="1"/>
    <s v="rock"/>
    <x v="314"/>
    <d v="2018-12-11T06:00:00"/>
  </r>
  <r>
    <x v="329"/>
    <x v="328"/>
    <s v="Fundamental incremental database"/>
    <n v="93800"/>
    <n v="21477"/>
    <n v="23"/>
    <x v="2"/>
    <x v="57"/>
    <n v="101.79"/>
    <s v="US"/>
    <s v="USD"/>
    <n v="1481522400"/>
    <n v="1482472800"/>
    <b v="0"/>
    <b v="0"/>
    <s v="games/video games"/>
    <x v="6"/>
    <s v="video games"/>
    <x v="315"/>
    <d v="2016-12-23T06:00:00"/>
  </r>
  <r>
    <x v="330"/>
    <x v="329"/>
    <s v="Expanded encompassing open architecture"/>
    <n v="33700"/>
    <n v="62330"/>
    <n v="185"/>
    <x v="1"/>
    <x v="256"/>
    <n v="45"/>
    <s v="GB"/>
    <s v="GBP"/>
    <n v="1512712800"/>
    <n v="1512799200"/>
    <b v="0"/>
    <b v="0"/>
    <s v="film &amp; video/documentary"/>
    <x v="4"/>
    <s v="documentary"/>
    <x v="316"/>
    <d v="2017-12-09T06:00:00"/>
  </r>
  <r>
    <x v="331"/>
    <x v="330"/>
    <s v="Intuitive static portal"/>
    <n v="3300"/>
    <n v="14643"/>
    <n v="444"/>
    <x v="1"/>
    <x v="257"/>
    <n v="77.069999999999993"/>
    <s v="US"/>
    <s v="USD"/>
    <n v="1324274400"/>
    <n v="1324360800"/>
    <b v="0"/>
    <b v="0"/>
    <s v="food/food trucks"/>
    <x v="0"/>
    <s v="food trucks"/>
    <x v="317"/>
    <d v="2011-12-20T06:00:00"/>
  </r>
  <r>
    <x v="332"/>
    <x v="331"/>
    <s v="Optional bandwidth-monitored definition"/>
    <n v="20700"/>
    <n v="41396"/>
    <n v="200"/>
    <x v="1"/>
    <x v="258"/>
    <n v="88.08"/>
    <s v="US"/>
    <s v="USD"/>
    <n v="1364446800"/>
    <n v="1364533200"/>
    <b v="0"/>
    <b v="0"/>
    <s v="technology/wearables"/>
    <x v="2"/>
    <s v="wearables"/>
    <x v="318"/>
    <d v="2013-03-29T05:00:00"/>
  </r>
  <r>
    <x v="333"/>
    <x v="332"/>
    <s v="Persistent well-modulated synergy"/>
    <n v="9600"/>
    <n v="11900"/>
    <n v="124"/>
    <x v="1"/>
    <x v="259"/>
    <n v="47.04"/>
    <s v="US"/>
    <s v="USD"/>
    <n v="1542693600"/>
    <n v="1545112800"/>
    <b v="0"/>
    <b v="0"/>
    <s v="theater/plays"/>
    <x v="3"/>
    <s v="plays"/>
    <x v="319"/>
    <d v="2018-12-18T06:00:00"/>
  </r>
  <r>
    <x v="334"/>
    <x v="333"/>
    <s v="Assimilated discrete algorithm"/>
    <n v="66200"/>
    <n v="123538"/>
    <n v="187"/>
    <x v="1"/>
    <x v="260"/>
    <n v="111"/>
    <s v="US"/>
    <s v="USD"/>
    <n v="1515564000"/>
    <n v="1516168800"/>
    <b v="0"/>
    <b v="0"/>
    <s v="music/rock"/>
    <x v="1"/>
    <s v="rock"/>
    <x v="32"/>
    <d v="2018-01-17T06:00:00"/>
  </r>
  <r>
    <x v="335"/>
    <x v="334"/>
    <s v="Operative uniform hub"/>
    <n v="173800"/>
    <n v="198628"/>
    <n v="114"/>
    <x v="1"/>
    <x v="261"/>
    <n v="87"/>
    <s v="US"/>
    <s v="USD"/>
    <n v="1573797600"/>
    <n v="1574920800"/>
    <b v="0"/>
    <b v="0"/>
    <s v="music/rock"/>
    <x v="1"/>
    <s v="rock"/>
    <x v="320"/>
    <d v="2019-11-28T06:00:00"/>
  </r>
  <r>
    <x v="336"/>
    <x v="335"/>
    <s v="Customizable intangible capability"/>
    <n v="70700"/>
    <n v="68602"/>
    <n v="97"/>
    <x v="0"/>
    <x v="262"/>
    <n v="63.99"/>
    <s v="US"/>
    <s v="USD"/>
    <n v="1292392800"/>
    <n v="1292479200"/>
    <b v="0"/>
    <b v="1"/>
    <s v="music/rock"/>
    <x v="1"/>
    <s v="rock"/>
    <x v="321"/>
    <d v="2010-12-16T06:00:00"/>
  </r>
  <r>
    <x v="337"/>
    <x v="336"/>
    <s v="Innovative didactic analyzer"/>
    <n v="94500"/>
    <n v="116064"/>
    <n v="123"/>
    <x v="1"/>
    <x v="263"/>
    <n v="105.99"/>
    <s v="US"/>
    <s v="USD"/>
    <n v="1573452000"/>
    <n v="1573538400"/>
    <b v="0"/>
    <b v="0"/>
    <s v="theater/plays"/>
    <x v="3"/>
    <s v="plays"/>
    <x v="322"/>
    <d v="2019-11-12T06:00:00"/>
  </r>
  <r>
    <x v="338"/>
    <x v="337"/>
    <s v="Decentralized intangible encoding"/>
    <n v="69800"/>
    <n v="125042"/>
    <n v="179"/>
    <x v="1"/>
    <x v="264"/>
    <n v="73.989999999999995"/>
    <s v="US"/>
    <s v="USD"/>
    <n v="1317790800"/>
    <n v="1320382800"/>
    <b v="0"/>
    <b v="0"/>
    <s v="theater/plays"/>
    <x v="3"/>
    <s v="plays"/>
    <x v="323"/>
    <d v="2011-11-04T05:00:00"/>
  </r>
  <r>
    <x v="339"/>
    <x v="338"/>
    <s v="Front-line transitional algorithm"/>
    <n v="136300"/>
    <n v="108974"/>
    <n v="80"/>
    <x v="3"/>
    <x v="265"/>
    <n v="84.02"/>
    <s v="CA"/>
    <s v="CAD"/>
    <n v="1501650000"/>
    <n v="1502859600"/>
    <b v="0"/>
    <b v="0"/>
    <s v="theater/plays"/>
    <x v="3"/>
    <s v="plays"/>
    <x v="324"/>
    <d v="2017-08-16T05:00:00"/>
  </r>
  <r>
    <x v="340"/>
    <x v="339"/>
    <s v="Switchable didactic matrices"/>
    <n v="37100"/>
    <n v="34964"/>
    <n v="94"/>
    <x v="0"/>
    <x v="224"/>
    <n v="88.97"/>
    <s v="US"/>
    <s v="USD"/>
    <n v="1323669600"/>
    <n v="1323756000"/>
    <b v="0"/>
    <b v="0"/>
    <s v="photography/photography books"/>
    <x v="7"/>
    <s v="photography books"/>
    <x v="325"/>
    <d v="2011-12-13T06:00:00"/>
  </r>
  <r>
    <x v="341"/>
    <x v="340"/>
    <s v="Ameliorated disintermediate utilization"/>
    <n v="114300"/>
    <n v="96777"/>
    <n v="85"/>
    <x v="0"/>
    <x v="266"/>
    <n v="76.989999999999995"/>
    <s v="US"/>
    <s v="USD"/>
    <n v="1440738000"/>
    <n v="1441342800"/>
    <b v="0"/>
    <b v="0"/>
    <s v="music/indie rock"/>
    <x v="1"/>
    <s v="indie rock"/>
    <x v="326"/>
    <d v="2015-09-04T05:00:00"/>
  </r>
  <r>
    <x v="342"/>
    <x v="341"/>
    <s v="Visionary foreground middleware"/>
    <n v="47900"/>
    <n v="31864"/>
    <n v="67"/>
    <x v="0"/>
    <x v="267"/>
    <n v="97.15"/>
    <s v="US"/>
    <s v="USD"/>
    <n v="1374296400"/>
    <n v="1375333200"/>
    <b v="0"/>
    <b v="0"/>
    <s v="theater/plays"/>
    <x v="3"/>
    <s v="plays"/>
    <x v="327"/>
    <d v="2013-08-01T05:00:00"/>
  </r>
  <r>
    <x v="343"/>
    <x v="342"/>
    <s v="Optional zero-defect task-force"/>
    <n v="9000"/>
    <n v="4853"/>
    <n v="54"/>
    <x v="0"/>
    <x v="98"/>
    <n v="33.01"/>
    <s v="US"/>
    <s v="USD"/>
    <n v="1384840800"/>
    <n v="1389420000"/>
    <b v="0"/>
    <b v="0"/>
    <s v="theater/plays"/>
    <x v="3"/>
    <s v="plays"/>
    <x v="328"/>
    <d v="2014-01-11T06:00:00"/>
  </r>
  <r>
    <x v="344"/>
    <x v="343"/>
    <s v="Devolved exuding emulation"/>
    <n v="197600"/>
    <n v="82959"/>
    <n v="42"/>
    <x v="0"/>
    <x v="268"/>
    <n v="99.95"/>
    <s v="US"/>
    <s v="USD"/>
    <n v="1516600800"/>
    <n v="1520056800"/>
    <b v="0"/>
    <b v="0"/>
    <s v="games/video games"/>
    <x v="6"/>
    <s v="video games"/>
    <x v="329"/>
    <d v="2018-03-03T06:00:00"/>
  </r>
  <r>
    <x v="345"/>
    <x v="344"/>
    <s v="Open-source neutral task-force"/>
    <n v="157600"/>
    <n v="23159"/>
    <n v="15"/>
    <x v="0"/>
    <x v="269"/>
    <n v="69.97"/>
    <s v="GB"/>
    <s v="GBP"/>
    <n v="1436418000"/>
    <n v="1436504400"/>
    <b v="0"/>
    <b v="0"/>
    <s v="film &amp; video/drama"/>
    <x v="4"/>
    <s v="drama"/>
    <x v="330"/>
    <d v="2015-07-10T05:00:00"/>
  </r>
  <r>
    <x v="346"/>
    <x v="345"/>
    <s v="Virtual attitude-oriented migration"/>
    <n v="8000"/>
    <n v="2758"/>
    <n v="34"/>
    <x v="0"/>
    <x v="270"/>
    <n v="110.32"/>
    <s v="US"/>
    <s v="USD"/>
    <n v="1503550800"/>
    <n v="1508302800"/>
    <b v="0"/>
    <b v="1"/>
    <s v="music/indie rock"/>
    <x v="1"/>
    <s v="indie rock"/>
    <x v="331"/>
    <d v="2017-10-18T05:00:00"/>
  </r>
  <r>
    <x v="347"/>
    <x v="346"/>
    <s v="Open-source full-range portal"/>
    <n v="900"/>
    <n v="12607"/>
    <n v="1401"/>
    <x v="1"/>
    <x v="271"/>
    <n v="66.010000000000005"/>
    <s v="US"/>
    <s v="USD"/>
    <n v="1423634400"/>
    <n v="1425708000"/>
    <b v="0"/>
    <b v="0"/>
    <s v="technology/web"/>
    <x v="2"/>
    <s v="web"/>
    <x v="332"/>
    <d v="2015-03-07T06:00:00"/>
  </r>
  <r>
    <x v="348"/>
    <x v="347"/>
    <s v="Versatile cohesive open system"/>
    <n v="199000"/>
    <n v="142823"/>
    <n v="72"/>
    <x v="0"/>
    <x v="272"/>
    <n v="41.01"/>
    <s v="US"/>
    <s v="USD"/>
    <n v="1487224800"/>
    <n v="1488348000"/>
    <b v="0"/>
    <b v="0"/>
    <s v="food/food trucks"/>
    <x v="0"/>
    <s v="food trucks"/>
    <x v="333"/>
    <d v="2017-03-01T06:00:00"/>
  </r>
  <r>
    <x v="349"/>
    <x v="348"/>
    <s v="Multi-layered bottom-line frame"/>
    <n v="180800"/>
    <n v="95958"/>
    <n v="53"/>
    <x v="0"/>
    <x v="273"/>
    <n v="103.96"/>
    <s v="US"/>
    <s v="USD"/>
    <n v="1500008400"/>
    <n v="1502600400"/>
    <b v="0"/>
    <b v="0"/>
    <s v="theater/plays"/>
    <x v="3"/>
    <s v="plays"/>
    <x v="296"/>
    <d v="2017-08-13T05:00:00"/>
  </r>
  <r>
    <x v="350"/>
    <x v="349"/>
    <s v="Pre-emptive neutral capacity"/>
    <n v="100"/>
    <n v="5"/>
    <n v="5"/>
    <x v="0"/>
    <x v="49"/>
    <n v="5"/>
    <s v="US"/>
    <s v="USD"/>
    <n v="1432098000"/>
    <n v="1433653200"/>
    <b v="0"/>
    <b v="1"/>
    <s v="music/jazz"/>
    <x v="1"/>
    <s v="jazz"/>
    <x v="334"/>
    <d v="2015-06-07T05:00:00"/>
  </r>
  <r>
    <x v="351"/>
    <x v="350"/>
    <s v="Universal maximized methodology"/>
    <n v="74100"/>
    <n v="94631"/>
    <n v="128"/>
    <x v="1"/>
    <x v="274"/>
    <n v="47.01"/>
    <s v="US"/>
    <s v="USD"/>
    <n v="1440392400"/>
    <n v="1441602000"/>
    <b v="0"/>
    <b v="0"/>
    <s v="music/rock"/>
    <x v="1"/>
    <s v="rock"/>
    <x v="335"/>
    <d v="2015-09-07T05:00:00"/>
  </r>
  <r>
    <x v="352"/>
    <x v="351"/>
    <s v="Expanded hybrid hardware"/>
    <n v="2800"/>
    <n v="977"/>
    <n v="35"/>
    <x v="0"/>
    <x v="254"/>
    <n v="29.61"/>
    <s v="CA"/>
    <s v="CAD"/>
    <n v="1446876000"/>
    <n v="1447567200"/>
    <b v="0"/>
    <b v="0"/>
    <s v="theater/plays"/>
    <x v="3"/>
    <s v="plays"/>
    <x v="336"/>
    <d v="2015-11-15T06:00:00"/>
  </r>
  <r>
    <x v="353"/>
    <x v="352"/>
    <s v="Profit-focused multi-tasking access"/>
    <n v="33600"/>
    <n v="137961"/>
    <n v="411"/>
    <x v="1"/>
    <x v="275"/>
    <n v="81.010000000000005"/>
    <s v="US"/>
    <s v="USD"/>
    <n v="1562302800"/>
    <n v="1562389200"/>
    <b v="0"/>
    <b v="0"/>
    <s v="theater/plays"/>
    <x v="3"/>
    <s v="plays"/>
    <x v="337"/>
    <d v="2019-07-06T05:00:00"/>
  </r>
  <r>
    <x v="354"/>
    <x v="353"/>
    <s v="Profit-focused transitional capability"/>
    <n v="6100"/>
    <n v="7548"/>
    <n v="124"/>
    <x v="1"/>
    <x v="175"/>
    <n v="94.35"/>
    <s v="DK"/>
    <s v="DKK"/>
    <n v="1378184400"/>
    <n v="1378789200"/>
    <b v="0"/>
    <b v="0"/>
    <s v="film &amp; video/documentary"/>
    <x v="4"/>
    <s v="documentary"/>
    <x v="338"/>
    <d v="2013-09-10T05:00:00"/>
  </r>
  <r>
    <x v="355"/>
    <x v="354"/>
    <s v="Front-line scalable definition"/>
    <n v="3800"/>
    <n v="2241"/>
    <n v="59"/>
    <x v="2"/>
    <x v="99"/>
    <n v="26.06"/>
    <s v="US"/>
    <s v="USD"/>
    <n v="1485064800"/>
    <n v="1488520800"/>
    <b v="0"/>
    <b v="0"/>
    <s v="technology/wearables"/>
    <x v="2"/>
    <s v="wearables"/>
    <x v="339"/>
    <d v="2017-03-03T06:00:00"/>
  </r>
  <r>
    <x v="356"/>
    <x v="355"/>
    <s v="Open-source systematic protocol"/>
    <n v="9300"/>
    <n v="3431"/>
    <n v="37"/>
    <x v="0"/>
    <x v="174"/>
    <n v="85.78"/>
    <s v="IT"/>
    <s v="EUR"/>
    <n v="1326520800"/>
    <n v="1327298400"/>
    <b v="0"/>
    <b v="0"/>
    <s v="theater/plays"/>
    <x v="3"/>
    <s v="plays"/>
    <x v="340"/>
    <d v="2012-01-23T06:00:00"/>
  </r>
  <r>
    <x v="357"/>
    <x v="356"/>
    <s v="Implemented tangible algorithm"/>
    <n v="2300"/>
    <n v="4253"/>
    <n v="185"/>
    <x v="1"/>
    <x v="142"/>
    <n v="103.73"/>
    <s v="US"/>
    <s v="USD"/>
    <n v="1441256400"/>
    <n v="1443416400"/>
    <b v="0"/>
    <b v="0"/>
    <s v="games/video games"/>
    <x v="6"/>
    <s v="video games"/>
    <x v="341"/>
    <d v="2015-09-28T05:00:00"/>
  </r>
  <r>
    <x v="358"/>
    <x v="357"/>
    <s v="Profit-focused 3rdgeneration circuit"/>
    <n v="9700"/>
    <n v="1146"/>
    <n v="12"/>
    <x v="0"/>
    <x v="276"/>
    <n v="49.83"/>
    <s v="CA"/>
    <s v="CAD"/>
    <n v="1533877200"/>
    <n v="1534136400"/>
    <b v="1"/>
    <b v="0"/>
    <s v="photography/photography books"/>
    <x v="7"/>
    <s v="photography books"/>
    <x v="342"/>
    <d v="2018-08-13T05:00:00"/>
  </r>
  <r>
    <x v="359"/>
    <x v="358"/>
    <s v="Compatible needs-based architecture"/>
    <n v="4000"/>
    <n v="11948"/>
    <n v="299"/>
    <x v="1"/>
    <x v="277"/>
    <n v="63.89"/>
    <s v="US"/>
    <s v="USD"/>
    <n v="1314421200"/>
    <n v="1315026000"/>
    <b v="0"/>
    <b v="0"/>
    <s v="film &amp; video/animation"/>
    <x v="4"/>
    <s v="animation"/>
    <x v="343"/>
    <d v="2011-09-03T05:00:00"/>
  </r>
  <r>
    <x v="360"/>
    <x v="359"/>
    <s v="Right-sized zero tolerance migration"/>
    <n v="59700"/>
    <n v="135132"/>
    <n v="226"/>
    <x v="1"/>
    <x v="278"/>
    <n v="47"/>
    <s v="GB"/>
    <s v="GBP"/>
    <n v="1293861600"/>
    <n v="1295071200"/>
    <b v="0"/>
    <b v="1"/>
    <s v="theater/plays"/>
    <x v="3"/>
    <s v="plays"/>
    <x v="344"/>
    <d v="2011-01-15T06:00:00"/>
  </r>
  <r>
    <x v="361"/>
    <x v="360"/>
    <s v="Quality-focused reciprocal structure"/>
    <n v="5500"/>
    <n v="9546"/>
    <n v="174"/>
    <x v="1"/>
    <x v="39"/>
    <n v="108.48"/>
    <s v="US"/>
    <s v="USD"/>
    <n v="1507352400"/>
    <n v="1509426000"/>
    <b v="0"/>
    <b v="0"/>
    <s v="theater/plays"/>
    <x v="3"/>
    <s v="plays"/>
    <x v="345"/>
    <d v="2017-10-31T05:00:00"/>
  </r>
  <r>
    <x v="362"/>
    <x v="361"/>
    <s v="Automated actuating conglomeration"/>
    <n v="3700"/>
    <n v="13755"/>
    <n v="372"/>
    <x v="1"/>
    <x v="271"/>
    <n v="72.02"/>
    <s v="US"/>
    <s v="USD"/>
    <n v="1296108000"/>
    <n v="1299391200"/>
    <b v="0"/>
    <b v="0"/>
    <s v="music/rock"/>
    <x v="1"/>
    <s v="rock"/>
    <x v="65"/>
    <d v="2011-03-06T06:00:00"/>
  </r>
  <r>
    <x v="363"/>
    <x v="362"/>
    <s v="Re-contextualized local initiative"/>
    <n v="5200"/>
    <n v="8330"/>
    <n v="160"/>
    <x v="1"/>
    <x v="279"/>
    <n v="59.93"/>
    <s v="US"/>
    <s v="USD"/>
    <n v="1324965600"/>
    <n v="1325052000"/>
    <b v="0"/>
    <b v="0"/>
    <s v="music/rock"/>
    <x v="1"/>
    <s v="rock"/>
    <x v="346"/>
    <d v="2011-12-28T06:00:00"/>
  </r>
  <r>
    <x v="364"/>
    <x v="363"/>
    <s v="Switchable intangible definition"/>
    <n v="900"/>
    <n v="14547"/>
    <n v="1616"/>
    <x v="1"/>
    <x v="129"/>
    <n v="78.209999999999994"/>
    <s v="US"/>
    <s v="USD"/>
    <n v="1520229600"/>
    <n v="1522818000"/>
    <b v="0"/>
    <b v="0"/>
    <s v="music/indie rock"/>
    <x v="1"/>
    <s v="indie rock"/>
    <x v="347"/>
    <d v="2018-04-04T05:00:00"/>
  </r>
  <r>
    <x v="365"/>
    <x v="364"/>
    <s v="Networked bottom-line initiative"/>
    <n v="1600"/>
    <n v="11735"/>
    <n v="733"/>
    <x v="1"/>
    <x v="192"/>
    <n v="104.78"/>
    <s v="AU"/>
    <s v="AUD"/>
    <n v="1482991200"/>
    <n v="1485324000"/>
    <b v="0"/>
    <b v="0"/>
    <s v="theater/plays"/>
    <x v="3"/>
    <s v="plays"/>
    <x v="348"/>
    <d v="2017-01-25T06:00:00"/>
  </r>
  <r>
    <x v="366"/>
    <x v="365"/>
    <s v="Robust directional system engine"/>
    <n v="1800"/>
    <n v="10658"/>
    <n v="592"/>
    <x v="1"/>
    <x v="196"/>
    <n v="105.52"/>
    <s v="US"/>
    <s v="USD"/>
    <n v="1294034400"/>
    <n v="1294120800"/>
    <b v="0"/>
    <b v="1"/>
    <s v="theater/plays"/>
    <x v="3"/>
    <s v="plays"/>
    <x v="349"/>
    <d v="2011-01-04T06:00:00"/>
  </r>
  <r>
    <x v="367"/>
    <x v="366"/>
    <s v="Triple-buffered explicit methodology"/>
    <n v="9900"/>
    <n v="1870"/>
    <n v="19"/>
    <x v="0"/>
    <x v="51"/>
    <n v="24.93"/>
    <s v="US"/>
    <s v="USD"/>
    <n v="1413608400"/>
    <n v="1415685600"/>
    <b v="0"/>
    <b v="1"/>
    <s v="theater/plays"/>
    <x v="3"/>
    <s v="plays"/>
    <x v="350"/>
    <d v="2014-11-11T06:00:00"/>
  </r>
  <r>
    <x v="368"/>
    <x v="367"/>
    <s v="Reactive directional capacity"/>
    <n v="5200"/>
    <n v="14394"/>
    <n v="277"/>
    <x v="1"/>
    <x v="280"/>
    <n v="69.87"/>
    <s v="GB"/>
    <s v="GBP"/>
    <n v="1286946000"/>
    <n v="1288933200"/>
    <b v="0"/>
    <b v="1"/>
    <s v="film &amp; video/documentary"/>
    <x v="4"/>
    <s v="documentary"/>
    <x v="351"/>
    <d v="2010-11-05T05:00:00"/>
  </r>
  <r>
    <x v="369"/>
    <x v="368"/>
    <s v="Polarized needs-based approach"/>
    <n v="5400"/>
    <n v="14743"/>
    <n v="273"/>
    <x v="1"/>
    <x v="110"/>
    <n v="95.73"/>
    <s v="US"/>
    <s v="USD"/>
    <n v="1359871200"/>
    <n v="1363237200"/>
    <b v="0"/>
    <b v="1"/>
    <s v="film &amp; video/television"/>
    <x v="4"/>
    <s v="television"/>
    <x v="352"/>
    <d v="2013-03-14T05:00:00"/>
  </r>
  <r>
    <x v="370"/>
    <x v="369"/>
    <s v="Intuitive well-modulated middleware"/>
    <n v="112300"/>
    <n v="178965"/>
    <n v="159"/>
    <x v="1"/>
    <x v="281"/>
    <n v="30"/>
    <s v="US"/>
    <s v="USD"/>
    <n v="1555304400"/>
    <n v="1555822800"/>
    <b v="0"/>
    <b v="0"/>
    <s v="theater/plays"/>
    <x v="3"/>
    <s v="plays"/>
    <x v="353"/>
    <d v="2019-04-21T05:00:00"/>
  </r>
  <r>
    <x v="371"/>
    <x v="370"/>
    <s v="Multi-channeled logistical matrices"/>
    <n v="189200"/>
    <n v="128410"/>
    <n v="68"/>
    <x v="0"/>
    <x v="282"/>
    <n v="59.01"/>
    <s v="US"/>
    <s v="USD"/>
    <n v="1423375200"/>
    <n v="1427778000"/>
    <b v="0"/>
    <b v="0"/>
    <s v="theater/plays"/>
    <x v="3"/>
    <s v="plays"/>
    <x v="354"/>
    <d v="2015-03-31T05:00:00"/>
  </r>
  <r>
    <x v="372"/>
    <x v="371"/>
    <s v="Pre-emptive bifurcated artificial intelligence"/>
    <n v="900"/>
    <n v="14324"/>
    <n v="1592"/>
    <x v="1"/>
    <x v="283"/>
    <n v="84.76"/>
    <s v="US"/>
    <s v="USD"/>
    <n v="1420696800"/>
    <n v="1422424800"/>
    <b v="0"/>
    <b v="1"/>
    <s v="film &amp; video/documentary"/>
    <x v="4"/>
    <s v="documentary"/>
    <x v="355"/>
    <d v="2015-01-28T06:00:00"/>
  </r>
  <r>
    <x v="373"/>
    <x v="372"/>
    <s v="Down-sized coherent toolset"/>
    <n v="22500"/>
    <n v="164291"/>
    <n v="730"/>
    <x v="1"/>
    <x v="284"/>
    <n v="78.010000000000005"/>
    <s v="US"/>
    <s v="USD"/>
    <n v="1502946000"/>
    <n v="1503637200"/>
    <b v="0"/>
    <b v="0"/>
    <s v="theater/plays"/>
    <x v="3"/>
    <s v="plays"/>
    <x v="356"/>
    <d v="2017-08-25T05:00:00"/>
  </r>
  <r>
    <x v="374"/>
    <x v="373"/>
    <s v="Open-source multi-tasking data-warehouse"/>
    <n v="167400"/>
    <n v="22073"/>
    <n v="13"/>
    <x v="0"/>
    <x v="165"/>
    <n v="50.05"/>
    <s v="US"/>
    <s v="USD"/>
    <n v="1547186400"/>
    <n v="1547618400"/>
    <b v="0"/>
    <b v="1"/>
    <s v="film &amp; video/documentary"/>
    <x v="4"/>
    <s v="documentary"/>
    <x v="357"/>
    <d v="2019-01-16T06:00:00"/>
  </r>
  <r>
    <x v="375"/>
    <x v="374"/>
    <s v="Future-proofed upward-trending contingency"/>
    <n v="2700"/>
    <n v="1479"/>
    <n v="55"/>
    <x v="0"/>
    <x v="270"/>
    <n v="59.16"/>
    <s v="US"/>
    <s v="USD"/>
    <n v="1444971600"/>
    <n v="1449900000"/>
    <b v="0"/>
    <b v="0"/>
    <s v="music/indie rock"/>
    <x v="1"/>
    <s v="indie rock"/>
    <x v="358"/>
    <d v="2015-12-12T06:00:00"/>
  </r>
  <r>
    <x v="376"/>
    <x v="375"/>
    <s v="Mandatory uniform matrix"/>
    <n v="3400"/>
    <n v="12275"/>
    <n v="361"/>
    <x v="1"/>
    <x v="54"/>
    <n v="93.7"/>
    <s v="US"/>
    <s v="USD"/>
    <n v="1404622800"/>
    <n v="1405141200"/>
    <b v="0"/>
    <b v="0"/>
    <s v="music/rock"/>
    <x v="1"/>
    <s v="rock"/>
    <x v="359"/>
    <d v="2014-07-12T05:00:00"/>
  </r>
  <r>
    <x v="377"/>
    <x v="376"/>
    <s v="Phased methodical initiative"/>
    <n v="49700"/>
    <n v="5098"/>
    <n v="10"/>
    <x v="0"/>
    <x v="78"/>
    <n v="40.14"/>
    <s v="US"/>
    <s v="USD"/>
    <n v="1571720400"/>
    <n v="1572933600"/>
    <b v="0"/>
    <b v="0"/>
    <s v="theater/plays"/>
    <x v="3"/>
    <s v="plays"/>
    <x v="12"/>
    <d v="2019-11-05T06:00:00"/>
  </r>
  <r>
    <x v="378"/>
    <x v="377"/>
    <s v="Managed stable function"/>
    <n v="178200"/>
    <n v="24882"/>
    <n v="14"/>
    <x v="0"/>
    <x v="285"/>
    <n v="70.09"/>
    <s v="US"/>
    <s v="USD"/>
    <n v="1526878800"/>
    <n v="1530162000"/>
    <b v="0"/>
    <b v="0"/>
    <s v="film &amp; video/documentary"/>
    <x v="4"/>
    <s v="documentary"/>
    <x v="360"/>
    <d v="2018-06-28T05:00:00"/>
  </r>
  <r>
    <x v="379"/>
    <x v="378"/>
    <s v="Realigned clear-thinking migration"/>
    <n v="7200"/>
    <n v="2912"/>
    <n v="40"/>
    <x v="0"/>
    <x v="9"/>
    <n v="66.180000000000007"/>
    <s v="GB"/>
    <s v="GBP"/>
    <n v="1319691600"/>
    <n v="1320904800"/>
    <b v="0"/>
    <b v="0"/>
    <s v="theater/plays"/>
    <x v="3"/>
    <s v="plays"/>
    <x v="361"/>
    <d v="2011-11-10T06:00:00"/>
  </r>
  <r>
    <x v="380"/>
    <x v="379"/>
    <s v="Optional clear-thinking process improvement"/>
    <n v="2500"/>
    <n v="4008"/>
    <n v="160"/>
    <x v="1"/>
    <x v="286"/>
    <n v="47.71"/>
    <s v="US"/>
    <s v="USD"/>
    <n v="1371963600"/>
    <n v="1372395600"/>
    <b v="0"/>
    <b v="0"/>
    <s v="theater/plays"/>
    <x v="3"/>
    <s v="plays"/>
    <x v="362"/>
    <d v="2013-06-28T05:00:00"/>
  </r>
  <r>
    <x v="381"/>
    <x v="380"/>
    <s v="Cross-group global moratorium"/>
    <n v="5300"/>
    <n v="9749"/>
    <n v="184"/>
    <x v="1"/>
    <x v="287"/>
    <n v="62.9"/>
    <s v="US"/>
    <s v="USD"/>
    <n v="1433739600"/>
    <n v="1437714000"/>
    <b v="0"/>
    <b v="0"/>
    <s v="theater/plays"/>
    <x v="3"/>
    <s v="plays"/>
    <x v="363"/>
    <d v="2015-07-24T05:00:00"/>
  </r>
  <r>
    <x v="382"/>
    <x v="381"/>
    <s v="Visionary systemic process improvement"/>
    <n v="9100"/>
    <n v="5803"/>
    <n v="64"/>
    <x v="0"/>
    <x v="109"/>
    <n v="86.61"/>
    <s v="US"/>
    <s v="USD"/>
    <n v="1508130000"/>
    <n v="1509771600"/>
    <b v="0"/>
    <b v="0"/>
    <s v="photography/photography books"/>
    <x v="7"/>
    <s v="photography books"/>
    <x v="364"/>
    <d v="2017-11-04T05:00:00"/>
  </r>
  <r>
    <x v="383"/>
    <x v="382"/>
    <s v="Progressive intangible flexibility"/>
    <n v="6300"/>
    <n v="14199"/>
    <n v="225"/>
    <x v="1"/>
    <x v="288"/>
    <n v="75.13"/>
    <s v="US"/>
    <s v="USD"/>
    <n v="1550037600"/>
    <n v="1550556000"/>
    <b v="0"/>
    <b v="1"/>
    <s v="food/food trucks"/>
    <x v="0"/>
    <s v="food trucks"/>
    <x v="210"/>
    <d v="2019-02-19T06:00:00"/>
  </r>
  <r>
    <x v="384"/>
    <x v="383"/>
    <s v="Reactive real-time software"/>
    <n v="114400"/>
    <n v="196779"/>
    <n v="172"/>
    <x v="1"/>
    <x v="289"/>
    <n v="41"/>
    <s v="US"/>
    <s v="USD"/>
    <n v="1486706400"/>
    <n v="1489039200"/>
    <b v="1"/>
    <b v="1"/>
    <s v="film &amp; video/documentary"/>
    <x v="4"/>
    <s v="documentary"/>
    <x v="365"/>
    <d v="2017-03-09T06:00:00"/>
  </r>
  <r>
    <x v="385"/>
    <x v="384"/>
    <s v="Programmable incremental knowledge user"/>
    <n v="38900"/>
    <n v="56859"/>
    <n v="146"/>
    <x v="1"/>
    <x v="290"/>
    <n v="50.01"/>
    <s v="US"/>
    <s v="USD"/>
    <n v="1553835600"/>
    <n v="1556600400"/>
    <b v="0"/>
    <b v="0"/>
    <s v="publishing/nonfiction"/>
    <x v="5"/>
    <s v="nonfiction"/>
    <x v="366"/>
    <d v="2019-04-30T05:00:00"/>
  </r>
  <r>
    <x v="386"/>
    <x v="385"/>
    <s v="Progressive 5thgeneration customer loyalty"/>
    <n v="135500"/>
    <n v="103554"/>
    <n v="76"/>
    <x v="0"/>
    <x v="291"/>
    <n v="96.96"/>
    <s v="US"/>
    <s v="USD"/>
    <n v="1277528400"/>
    <n v="1278565200"/>
    <b v="0"/>
    <b v="0"/>
    <s v="theater/plays"/>
    <x v="3"/>
    <s v="plays"/>
    <x v="367"/>
    <d v="2010-07-08T05:00:00"/>
  </r>
  <r>
    <x v="387"/>
    <x v="386"/>
    <s v="Triple-buffered logistical frame"/>
    <n v="109000"/>
    <n v="42795"/>
    <n v="39"/>
    <x v="0"/>
    <x v="292"/>
    <n v="100.93"/>
    <s v="US"/>
    <s v="USD"/>
    <n v="1339477200"/>
    <n v="1339909200"/>
    <b v="0"/>
    <b v="0"/>
    <s v="technology/wearables"/>
    <x v="2"/>
    <s v="wearables"/>
    <x v="368"/>
    <d v="2012-06-17T05:00:00"/>
  </r>
  <r>
    <x v="388"/>
    <x v="387"/>
    <s v="Exclusive dynamic adapter"/>
    <n v="114800"/>
    <n v="12938"/>
    <n v="11"/>
    <x v="3"/>
    <x v="293"/>
    <n v="89.23"/>
    <s v="CH"/>
    <s v="CHF"/>
    <n v="1325656800"/>
    <n v="1325829600"/>
    <b v="0"/>
    <b v="0"/>
    <s v="music/indie rock"/>
    <x v="1"/>
    <s v="indie rock"/>
    <x v="369"/>
    <d v="2012-01-06T06:00:00"/>
  </r>
  <r>
    <x v="389"/>
    <x v="388"/>
    <s v="Automated systemic hierarchy"/>
    <n v="83000"/>
    <n v="101352"/>
    <n v="122"/>
    <x v="1"/>
    <x v="294"/>
    <n v="87.98"/>
    <s v="US"/>
    <s v="USD"/>
    <n v="1288242000"/>
    <n v="1290578400"/>
    <b v="0"/>
    <b v="0"/>
    <s v="theater/plays"/>
    <x v="3"/>
    <s v="plays"/>
    <x v="370"/>
    <d v="2010-11-24T06:00:00"/>
  </r>
  <r>
    <x v="390"/>
    <x v="389"/>
    <s v="Digitized eco-centric core"/>
    <n v="2400"/>
    <n v="4477"/>
    <n v="187"/>
    <x v="1"/>
    <x v="126"/>
    <n v="89.54"/>
    <s v="US"/>
    <s v="USD"/>
    <n v="1379048400"/>
    <n v="1380344400"/>
    <b v="0"/>
    <b v="0"/>
    <s v="photography/photography books"/>
    <x v="7"/>
    <s v="photography books"/>
    <x v="371"/>
    <d v="2013-09-28T05:00:00"/>
  </r>
  <r>
    <x v="391"/>
    <x v="390"/>
    <s v="Mandatory uniform strategy"/>
    <n v="60400"/>
    <n v="4393"/>
    <n v="7"/>
    <x v="0"/>
    <x v="295"/>
    <n v="29.09"/>
    <s v="US"/>
    <s v="USD"/>
    <n v="1389679200"/>
    <n v="1389852000"/>
    <b v="0"/>
    <b v="0"/>
    <s v="publishing/nonfiction"/>
    <x v="5"/>
    <s v="nonfiction"/>
    <x v="287"/>
    <d v="2014-01-16T06:00:00"/>
  </r>
  <r>
    <x v="392"/>
    <x v="391"/>
    <s v="Profit-focused zero administration forecast"/>
    <n v="102900"/>
    <n v="67546"/>
    <n v="66"/>
    <x v="0"/>
    <x v="296"/>
    <n v="42.01"/>
    <s v="US"/>
    <s v="USD"/>
    <n v="1294293600"/>
    <n v="1294466400"/>
    <b v="0"/>
    <b v="0"/>
    <s v="technology/wearables"/>
    <x v="2"/>
    <s v="wearables"/>
    <x v="372"/>
    <d v="2011-01-08T06:00:00"/>
  </r>
  <r>
    <x v="393"/>
    <x v="392"/>
    <s v="De-engineered static orchestration"/>
    <n v="62800"/>
    <n v="143788"/>
    <n v="229"/>
    <x v="1"/>
    <x v="297"/>
    <n v="47"/>
    <s v="CA"/>
    <s v="CAD"/>
    <n v="1500267600"/>
    <n v="1500354000"/>
    <b v="0"/>
    <b v="0"/>
    <s v="music/jazz"/>
    <x v="1"/>
    <s v="jazz"/>
    <x v="373"/>
    <d v="2017-07-18T05:00:00"/>
  </r>
  <r>
    <x v="394"/>
    <x v="393"/>
    <s v="Customizable dynamic info-mediaries"/>
    <n v="800"/>
    <n v="3755"/>
    <n v="469"/>
    <x v="1"/>
    <x v="298"/>
    <n v="110.44"/>
    <s v="US"/>
    <s v="USD"/>
    <n v="1375074000"/>
    <n v="1375938000"/>
    <b v="0"/>
    <b v="1"/>
    <s v="film &amp; video/documentary"/>
    <x v="4"/>
    <s v="documentary"/>
    <x v="374"/>
    <d v="2013-08-08T05:00:00"/>
  </r>
  <r>
    <x v="395"/>
    <x v="122"/>
    <s v="Enhanced incremental budgetary management"/>
    <n v="7100"/>
    <n v="9238"/>
    <n v="130"/>
    <x v="1"/>
    <x v="10"/>
    <n v="41.99"/>
    <s v="US"/>
    <s v="USD"/>
    <n v="1323324000"/>
    <n v="1323410400"/>
    <b v="1"/>
    <b v="0"/>
    <s v="theater/plays"/>
    <x v="3"/>
    <s v="plays"/>
    <x v="375"/>
    <d v="2011-12-09T06:00:00"/>
  </r>
  <r>
    <x v="396"/>
    <x v="394"/>
    <s v="Digitized local info-mediaries"/>
    <n v="46100"/>
    <n v="77012"/>
    <n v="167"/>
    <x v="1"/>
    <x v="299"/>
    <n v="48.01"/>
    <s v="AU"/>
    <s v="AUD"/>
    <n v="1538715600"/>
    <n v="1539406800"/>
    <b v="0"/>
    <b v="0"/>
    <s v="film &amp; video/drama"/>
    <x v="4"/>
    <s v="drama"/>
    <x v="376"/>
    <d v="2018-10-13T05:00:00"/>
  </r>
  <r>
    <x v="397"/>
    <x v="395"/>
    <s v="Virtual systematic monitoring"/>
    <n v="8100"/>
    <n v="14083"/>
    <n v="174"/>
    <x v="1"/>
    <x v="211"/>
    <n v="31.02"/>
    <s v="US"/>
    <s v="USD"/>
    <n v="1369285200"/>
    <n v="1369803600"/>
    <b v="0"/>
    <b v="0"/>
    <s v="music/rock"/>
    <x v="1"/>
    <s v="rock"/>
    <x v="377"/>
    <d v="2013-05-29T05:00:00"/>
  </r>
  <r>
    <x v="398"/>
    <x v="396"/>
    <s v="Reactive bottom-line open architecture"/>
    <n v="1700"/>
    <n v="12202"/>
    <n v="718"/>
    <x v="1"/>
    <x v="300"/>
    <n v="99.2"/>
    <s v="IT"/>
    <s v="EUR"/>
    <n v="1525755600"/>
    <n v="1525928400"/>
    <b v="0"/>
    <b v="1"/>
    <s v="film &amp; video/animation"/>
    <x v="4"/>
    <s v="animation"/>
    <x v="378"/>
    <d v="2018-05-10T05:00:00"/>
  </r>
  <r>
    <x v="399"/>
    <x v="397"/>
    <s v="Pre-emptive interactive model"/>
    <n v="97300"/>
    <n v="62127"/>
    <n v="64"/>
    <x v="0"/>
    <x v="301"/>
    <n v="66.02"/>
    <s v="US"/>
    <s v="USD"/>
    <n v="1296626400"/>
    <n v="1297231200"/>
    <b v="0"/>
    <b v="0"/>
    <s v="music/indie rock"/>
    <x v="1"/>
    <s v="indie rock"/>
    <x v="379"/>
    <d v="2011-02-09T06:00:00"/>
  </r>
  <r>
    <x v="400"/>
    <x v="398"/>
    <s v="Ergonomic eco-centric open architecture"/>
    <n v="100"/>
    <n v="2"/>
    <n v="2"/>
    <x v="0"/>
    <x v="49"/>
    <n v="2"/>
    <s v="US"/>
    <s v="USD"/>
    <n v="1376629200"/>
    <n v="1378530000"/>
    <b v="0"/>
    <b v="1"/>
    <s v="photography/photography books"/>
    <x v="7"/>
    <s v="photography books"/>
    <x v="380"/>
    <d v="2013-09-07T05:00:00"/>
  </r>
  <r>
    <x v="401"/>
    <x v="399"/>
    <s v="Inverse radical hierarchy"/>
    <n v="900"/>
    <n v="13772"/>
    <n v="1530"/>
    <x v="1"/>
    <x v="302"/>
    <n v="46.06"/>
    <s v="US"/>
    <s v="USD"/>
    <n v="1572152400"/>
    <n v="1572152400"/>
    <b v="0"/>
    <b v="0"/>
    <s v="theater/plays"/>
    <x v="3"/>
    <s v="plays"/>
    <x v="381"/>
    <d v="2019-10-27T05:00:00"/>
  </r>
  <r>
    <x v="402"/>
    <x v="400"/>
    <s v="Team-oriented static interface"/>
    <n v="7300"/>
    <n v="2946"/>
    <n v="40"/>
    <x v="0"/>
    <x v="174"/>
    <n v="73.650000000000006"/>
    <s v="US"/>
    <s v="USD"/>
    <n v="1325829600"/>
    <n v="1329890400"/>
    <b v="0"/>
    <b v="1"/>
    <s v="film &amp; video/shorts"/>
    <x v="4"/>
    <s v="shorts"/>
    <x v="382"/>
    <d v="2012-02-22T06:00:00"/>
  </r>
  <r>
    <x v="403"/>
    <x v="401"/>
    <s v="Virtual foreground throughput"/>
    <n v="195800"/>
    <n v="168820"/>
    <n v="86"/>
    <x v="0"/>
    <x v="303"/>
    <n v="55.99"/>
    <s v="CA"/>
    <s v="CAD"/>
    <n v="1273640400"/>
    <n v="1276750800"/>
    <b v="0"/>
    <b v="1"/>
    <s v="theater/plays"/>
    <x v="3"/>
    <s v="plays"/>
    <x v="125"/>
    <d v="2010-06-17T05:00:00"/>
  </r>
  <r>
    <x v="404"/>
    <x v="402"/>
    <s v="Visionary exuding Internet solution"/>
    <n v="48900"/>
    <n v="154321"/>
    <n v="316"/>
    <x v="1"/>
    <x v="304"/>
    <n v="68.989999999999995"/>
    <s v="US"/>
    <s v="USD"/>
    <n v="1510639200"/>
    <n v="1510898400"/>
    <b v="0"/>
    <b v="0"/>
    <s v="theater/plays"/>
    <x v="3"/>
    <s v="plays"/>
    <x v="383"/>
    <d v="2017-11-17T06:00:00"/>
  </r>
  <r>
    <x v="405"/>
    <x v="403"/>
    <s v="Synchronized secondary analyzer"/>
    <n v="29600"/>
    <n v="26527"/>
    <n v="90"/>
    <x v="0"/>
    <x v="305"/>
    <n v="60.98"/>
    <s v="US"/>
    <s v="USD"/>
    <n v="1528088400"/>
    <n v="1532408400"/>
    <b v="0"/>
    <b v="0"/>
    <s v="theater/plays"/>
    <x v="3"/>
    <s v="plays"/>
    <x v="384"/>
    <d v="2018-07-24T05:00:00"/>
  </r>
  <r>
    <x v="406"/>
    <x v="404"/>
    <s v="Balanced attitude-oriented parallelism"/>
    <n v="39300"/>
    <n v="71583"/>
    <n v="182"/>
    <x v="1"/>
    <x v="306"/>
    <n v="110.98"/>
    <s v="US"/>
    <s v="USD"/>
    <n v="1359525600"/>
    <n v="1360562400"/>
    <b v="1"/>
    <b v="0"/>
    <s v="film &amp; video/documentary"/>
    <x v="4"/>
    <s v="documentary"/>
    <x v="385"/>
    <d v="2013-02-11T06:00:00"/>
  </r>
  <r>
    <x v="407"/>
    <x v="405"/>
    <s v="Organized bandwidth-monitored core"/>
    <n v="3400"/>
    <n v="12100"/>
    <n v="356"/>
    <x v="1"/>
    <x v="307"/>
    <n v="25"/>
    <s v="DK"/>
    <s v="DKK"/>
    <n v="1570942800"/>
    <n v="1571547600"/>
    <b v="0"/>
    <b v="0"/>
    <s v="theater/plays"/>
    <x v="3"/>
    <s v="plays"/>
    <x v="386"/>
    <d v="2019-10-20T05:00:00"/>
  </r>
  <r>
    <x v="408"/>
    <x v="406"/>
    <s v="Cloned leadingedge utilization"/>
    <n v="9200"/>
    <n v="12129"/>
    <n v="132"/>
    <x v="1"/>
    <x v="110"/>
    <n v="78.760000000000005"/>
    <s v="CA"/>
    <s v="CAD"/>
    <n v="1466398800"/>
    <n v="1468126800"/>
    <b v="0"/>
    <b v="0"/>
    <s v="film &amp; video/documentary"/>
    <x v="4"/>
    <s v="documentary"/>
    <x v="387"/>
    <d v="2016-07-10T05:00:00"/>
  </r>
  <r>
    <x v="409"/>
    <x v="97"/>
    <s v="Secured asymmetric projection"/>
    <n v="135600"/>
    <n v="62804"/>
    <n v="46"/>
    <x v="0"/>
    <x v="308"/>
    <n v="87.96"/>
    <s v="US"/>
    <s v="USD"/>
    <n v="1492491600"/>
    <n v="1492837200"/>
    <b v="0"/>
    <b v="0"/>
    <s v="music/rock"/>
    <x v="1"/>
    <s v="rock"/>
    <x v="388"/>
    <d v="2017-04-22T05:00:00"/>
  </r>
  <r>
    <x v="410"/>
    <x v="407"/>
    <s v="Advanced cohesive Graphic Interface"/>
    <n v="153700"/>
    <n v="55536"/>
    <n v="36"/>
    <x v="2"/>
    <x v="309"/>
    <n v="49.99"/>
    <s v="US"/>
    <s v="USD"/>
    <n v="1430197200"/>
    <n v="1430197200"/>
    <b v="0"/>
    <b v="0"/>
    <s v="games/mobile games"/>
    <x v="6"/>
    <s v="mobile games"/>
    <x v="277"/>
    <d v="2015-04-28T05:00:00"/>
  </r>
  <r>
    <x v="411"/>
    <x v="408"/>
    <s v="Down-sized maximized function"/>
    <n v="7800"/>
    <n v="8161"/>
    <n v="105"/>
    <x v="1"/>
    <x v="172"/>
    <n v="99.52"/>
    <s v="US"/>
    <s v="USD"/>
    <n v="1496034000"/>
    <n v="1496206800"/>
    <b v="0"/>
    <b v="0"/>
    <s v="theater/plays"/>
    <x v="3"/>
    <s v="plays"/>
    <x v="389"/>
    <d v="2017-05-31T05:00:00"/>
  </r>
  <r>
    <x v="412"/>
    <x v="409"/>
    <s v="Realigned zero tolerance software"/>
    <n v="2100"/>
    <n v="14046"/>
    <n v="669"/>
    <x v="1"/>
    <x v="38"/>
    <n v="104.82"/>
    <s v="US"/>
    <s v="USD"/>
    <n v="1388728800"/>
    <n v="1389592800"/>
    <b v="0"/>
    <b v="0"/>
    <s v="publishing/fiction"/>
    <x v="5"/>
    <s v="fiction"/>
    <x v="390"/>
    <d v="2014-01-13T06:00:00"/>
  </r>
  <r>
    <x v="413"/>
    <x v="410"/>
    <s v="Persevering analyzing extranet"/>
    <n v="189500"/>
    <n v="117628"/>
    <n v="62"/>
    <x v="2"/>
    <x v="310"/>
    <n v="108.01"/>
    <s v="US"/>
    <s v="USD"/>
    <n v="1543298400"/>
    <n v="1545631200"/>
    <b v="0"/>
    <b v="0"/>
    <s v="film &amp; video/animation"/>
    <x v="4"/>
    <s v="animation"/>
    <x v="391"/>
    <d v="2018-12-24T06:00:00"/>
  </r>
  <r>
    <x v="414"/>
    <x v="411"/>
    <s v="Innovative human-resource migration"/>
    <n v="188200"/>
    <n v="159405"/>
    <n v="85"/>
    <x v="0"/>
    <x v="311"/>
    <n v="29"/>
    <s v="US"/>
    <s v="USD"/>
    <n v="1271739600"/>
    <n v="1272430800"/>
    <b v="0"/>
    <b v="1"/>
    <s v="food/food trucks"/>
    <x v="0"/>
    <s v="food trucks"/>
    <x v="392"/>
    <d v="2010-04-28T05:00:00"/>
  </r>
  <r>
    <x v="415"/>
    <x v="412"/>
    <s v="Intuitive needs-based monitoring"/>
    <n v="113500"/>
    <n v="12552"/>
    <n v="11"/>
    <x v="0"/>
    <x v="312"/>
    <n v="30.03"/>
    <s v="US"/>
    <s v="USD"/>
    <n v="1326434400"/>
    <n v="1327903200"/>
    <b v="0"/>
    <b v="0"/>
    <s v="theater/plays"/>
    <x v="3"/>
    <s v="plays"/>
    <x v="393"/>
    <d v="2012-01-30T06:00:00"/>
  </r>
  <r>
    <x v="416"/>
    <x v="413"/>
    <s v="Customer-focused disintermediate toolset"/>
    <n v="134600"/>
    <n v="59007"/>
    <n v="44"/>
    <x v="0"/>
    <x v="313"/>
    <n v="41.01"/>
    <s v="US"/>
    <s v="USD"/>
    <n v="1295244000"/>
    <n v="1296021600"/>
    <b v="0"/>
    <b v="1"/>
    <s v="film &amp; video/documentary"/>
    <x v="4"/>
    <s v="documentary"/>
    <x v="394"/>
    <d v="2011-01-26T06:00:00"/>
  </r>
  <r>
    <x v="417"/>
    <x v="414"/>
    <s v="Upgradable 24/7 emulation"/>
    <n v="1700"/>
    <n v="943"/>
    <n v="55"/>
    <x v="0"/>
    <x v="27"/>
    <n v="62.87"/>
    <s v="US"/>
    <s v="USD"/>
    <n v="1541221200"/>
    <n v="1543298400"/>
    <b v="0"/>
    <b v="0"/>
    <s v="theater/plays"/>
    <x v="3"/>
    <s v="plays"/>
    <x v="395"/>
    <d v="2018-11-27T06:00:00"/>
  </r>
  <r>
    <x v="418"/>
    <x v="32"/>
    <s v="Quality-focused client-server core"/>
    <n v="163700"/>
    <n v="93963"/>
    <n v="57"/>
    <x v="0"/>
    <x v="314"/>
    <n v="47.01"/>
    <s v="CA"/>
    <s v="CAD"/>
    <n v="1336280400"/>
    <n v="1336366800"/>
    <b v="0"/>
    <b v="0"/>
    <s v="film &amp; video/documentary"/>
    <x v="4"/>
    <s v="documentary"/>
    <x v="396"/>
    <d v="2012-05-07T05:00:00"/>
  </r>
  <r>
    <x v="419"/>
    <x v="415"/>
    <s v="Upgradable maximized protocol"/>
    <n v="113800"/>
    <n v="140469"/>
    <n v="123"/>
    <x v="1"/>
    <x v="315"/>
    <n v="27"/>
    <s v="US"/>
    <s v="USD"/>
    <n v="1324533600"/>
    <n v="1325052000"/>
    <b v="0"/>
    <b v="0"/>
    <s v="technology/web"/>
    <x v="2"/>
    <s v="web"/>
    <x v="397"/>
    <d v="2011-12-28T06:00:00"/>
  </r>
  <r>
    <x v="420"/>
    <x v="416"/>
    <s v="Cross-platform interactive synergy"/>
    <n v="5000"/>
    <n v="6423"/>
    <n v="128"/>
    <x v="1"/>
    <x v="115"/>
    <n v="68.33"/>
    <s v="US"/>
    <s v="USD"/>
    <n v="1498366800"/>
    <n v="1499576400"/>
    <b v="0"/>
    <b v="0"/>
    <s v="theater/plays"/>
    <x v="3"/>
    <s v="plays"/>
    <x v="398"/>
    <d v="2017-07-09T05:00:00"/>
  </r>
  <r>
    <x v="421"/>
    <x v="417"/>
    <s v="User-centric fault-tolerant archive"/>
    <n v="9400"/>
    <n v="6015"/>
    <n v="64"/>
    <x v="0"/>
    <x v="316"/>
    <n v="50.97"/>
    <s v="US"/>
    <s v="USD"/>
    <n v="1498712400"/>
    <n v="1501304400"/>
    <b v="0"/>
    <b v="1"/>
    <s v="technology/wearables"/>
    <x v="2"/>
    <s v="wearables"/>
    <x v="399"/>
    <d v="2017-07-29T05:00:00"/>
  </r>
  <r>
    <x v="422"/>
    <x v="418"/>
    <s v="Reverse-engineered regional knowledge user"/>
    <n v="8700"/>
    <n v="11075"/>
    <n v="127"/>
    <x v="1"/>
    <x v="317"/>
    <n v="54.02"/>
    <s v="US"/>
    <s v="USD"/>
    <n v="1271480400"/>
    <n v="1273208400"/>
    <b v="0"/>
    <b v="1"/>
    <s v="theater/plays"/>
    <x v="3"/>
    <s v="plays"/>
    <x v="400"/>
    <d v="2010-05-07T05:00:00"/>
  </r>
  <r>
    <x v="423"/>
    <x v="419"/>
    <s v="Self-enabling real-time definition"/>
    <n v="147800"/>
    <n v="15723"/>
    <n v="11"/>
    <x v="0"/>
    <x v="318"/>
    <n v="97.06"/>
    <s v="US"/>
    <s v="USD"/>
    <n v="1316667600"/>
    <n v="1316840400"/>
    <b v="0"/>
    <b v="1"/>
    <s v="food/food trucks"/>
    <x v="0"/>
    <s v="food trucks"/>
    <x v="116"/>
    <d v="2011-09-24T05:00:00"/>
  </r>
  <r>
    <x v="424"/>
    <x v="420"/>
    <s v="User-centric impactful projection"/>
    <n v="5100"/>
    <n v="2064"/>
    <n v="40"/>
    <x v="0"/>
    <x v="100"/>
    <n v="24.87"/>
    <s v="US"/>
    <s v="USD"/>
    <n v="1524027600"/>
    <n v="1524546000"/>
    <b v="0"/>
    <b v="0"/>
    <s v="music/indie rock"/>
    <x v="1"/>
    <s v="indie rock"/>
    <x v="401"/>
    <d v="2018-04-24T05:00:00"/>
  </r>
  <r>
    <x v="425"/>
    <x v="421"/>
    <s v="Vision-oriented actuating hardware"/>
    <n v="2700"/>
    <n v="7767"/>
    <n v="288"/>
    <x v="1"/>
    <x v="45"/>
    <n v="84.42"/>
    <s v="US"/>
    <s v="USD"/>
    <n v="1438059600"/>
    <n v="1438578000"/>
    <b v="0"/>
    <b v="0"/>
    <s v="photography/photography books"/>
    <x v="7"/>
    <s v="photography books"/>
    <x v="402"/>
    <d v="2015-08-03T05:00:00"/>
  </r>
  <r>
    <x v="426"/>
    <x v="422"/>
    <s v="Virtual leadingedge framework"/>
    <n v="1800"/>
    <n v="10313"/>
    <n v="573"/>
    <x v="1"/>
    <x v="319"/>
    <n v="47.09"/>
    <s v="US"/>
    <s v="USD"/>
    <n v="1361944800"/>
    <n v="1362549600"/>
    <b v="0"/>
    <b v="0"/>
    <s v="theater/plays"/>
    <x v="3"/>
    <s v="plays"/>
    <x v="403"/>
    <d v="2013-03-06T06:00:00"/>
  </r>
  <r>
    <x v="427"/>
    <x v="423"/>
    <s v="Managed discrete framework"/>
    <n v="174500"/>
    <n v="197018"/>
    <n v="113"/>
    <x v="1"/>
    <x v="320"/>
    <n v="78"/>
    <s v="US"/>
    <s v="USD"/>
    <n v="1410584400"/>
    <n v="1413349200"/>
    <b v="0"/>
    <b v="1"/>
    <s v="theater/plays"/>
    <x v="3"/>
    <s v="plays"/>
    <x v="404"/>
    <d v="2014-10-15T05:00:00"/>
  </r>
  <r>
    <x v="428"/>
    <x v="424"/>
    <s v="Progressive zero-defect capability"/>
    <n v="101400"/>
    <n v="47037"/>
    <n v="46"/>
    <x v="0"/>
    <x v="321"/>
    <n v="62.97"/>
    <s v="US"/>
    <s v="USD"/>
    <n v="1297404000"/>
    <n v="1298008800"/>
    <b v="0"/>
    <b v="0"/>
    <s v="film &amp; video/animation"/>
    <x v="4"/>
    <s v="animation"/>
    <x v="405"/>
    <d v="2011-02-18T06:00:00"/>
  </r>
  <r>
    <x v="429"/>
    <x v="425"/>
    <s v="Right-sized demand-driven adapter"/>
    <n v="191000"/>
    <n v="173191"/>
    <n v="91"/>
    <x v="3"/>
    <x v="322"/>
    <n v="81.010000000000005"/>
    <s v="US"/>
    <s v="USD"/>
    <n v="1392012000"/>
    <n v="1394427600"/>
    <b v="0"/>
    <b v="1"/>
    <s v="photography/photography books"/>
    <x v="7"/>
    <s v="photography books"/>
    <x v="406"/>
    <d v="2014-03-10T05:00:00"/>
  </r>
  <r>
    <x v="430"/>
    <x v="426"/>
    <s v="Re-engineered attitude-oriented frame"/>
    <n v="8100"/>
    <n v="5487"/>
    <n v="68"/>
    <x v="0"/>
    <x v="286"/>
    <n v="65.319999999999993"/>
    <s v="US"/>
    <s v="USD"/>
    <n v="1569733200"/>
    <n v="1572670800"/>
    <b v="0"/>
    <b v="0"/>
    <s v="theater/plays"/>
    <x v="3"/>
    <s v="plays"/>
    <x v="407"/>
    <d v="2019-11-02T05:00:00"/>
  </r>
  <r>
    <x v="431"/>
    <x v="427"/>
    <s v="Compatible multimedia utilization"/>
    <n v="5100"/>
    <n v="9817"/>
    <n v="192"/>
    <x v="1"/>
    <x v="115"/>
    <n v="104.44"/>
    <s v="US"/>
    <s v="USD"/>
    <n v="1529643600"/>
    <n v="1531112400"/>
    <b v="1"/>
    <b v="0"/>
    <s v="theater/plays"/>
    <x v="3"/>
    <s v="plays"/>
    <x v="408"/>
    <d v="2018-07-09T05:00:00"/>
  </r>
  <r>
    <x v="432"/>
    <x v="428"/>
    <s v="Re-contextualized dedicated hardware"/>
    <n v="7700"/>
    <n v="6369"/>
    <n v="83"/>
    <x v="0"/>
    <x v="222"/>
    <n v="69.989999999999995"/>
    <s v="US"/>
    <s v="USD"/>
    <n v="1399006800"/>
    <n v="1400734800"/>
    <b v="0"/>
    <b v="0"/>
    <s v="theater/plays"/>
    <x v="3"/>
    <s v="plays"/>
    <x v="409"/>
    <d v="2014-05-22T05:00:00"/>
  </r>
  <r>
    <x v="433"/>
    <x v="429"/>
    <s v="Decentralized composite paradigm"/>
    <n v="121400"/>
    <n v="65755"/>
    <n v="54"/>
    <x v="0"/>
    <x v="323"/>
    <n v="83.02"/>
    <s v="US"/>
    <s v="USD"/>
    <n v="1385359200"/>
    <n v="1386741600"/>
    <b v="0"/>
    <b v="1"/>
    <s v="film &amp; video/documentary"/>
    <x v="4"/>
    <s v="documentary"/>
    <x v="410"/>
    <d v="2013-12-11T06:00:00"/>
  </r>
  <r>
    <x v="434"/>
    <x v="430"/>
    <s v="Cloned transitional hierarchy"/>
    <n v="5400"/>
    <n v="903"/>
    <n v="17"/>
    <x v="3"/>
    <x v="234"/>
    <n v="90.3"/>
    <s v="CA"/>
    <s v="CAD"/>
    <n v="1480572000"/>
    <n v="1481781600"/>
    <b v="1"/>
    <b v="0"/>
    <s v="theater/plays"/>
    <x v="3"/>
    <s v="plays"/>
    <x v="411"/>
    <d v="2016-12-15T06:00:00"/>
  </r>
  <r>
    <x v="435"/>
    <x v="431"/>
    <s v="Advanced discrete leverage"/>
    <n v="152400"/>
    <n v="178120"/>
    <n v="117"/>
    <x v="1"/>
    <x v="324"/>
    <n v="103.98"/>
    <s v="IT"/>
    <s v="EUR"/>
    <n v="1418623200"/>
    <n v="1419660000"/>
    <b v="0"/>
    <b v="1"/>
    <s v="theater/plays"/>
    <x v="3"/>
    <s v="plays"/>
    <x v="412"/>
    <d v="2014-12-27T06:00:00"/>
  </r>
  <r>
    <x v="436"/>
    <x v="432"/>
    <s v="Open-source incremental throughput"/>
    <n v="1300"/>
    <n v="13678"/>
    <n v="1052"/>
    <x v="1"/>
    <x v="61"/>
    <n v="54.93"/>
    <s v="US"/>
    <s v="USD"/>
    <n v="1555736400"/>
    <n v="1555822800"/>
    <b v="0"/>
    <b v="0"/>
    <s v="music/jazz"/>
    <x v="1"/>
    <s v="jazz"/>
    <x v="413"/>
    <d v="2019-04-21T05:00:00"/>
  </r>
  <r>
    <x v="437"/>
    <x v="433"/>
    <s v="Centralized regional interface"/>
    <n v="8100"/>
    <n v="9969"/>
    <n v="123"/>
    <x v="1"/>
    <x v="325"/>
    <n v="51.92"/>
    <s v="US"/>
    <s v="USD"/>
    <n v="1442120400"/>
    <n v="1442379600"/>
    <b v="0"/>
    <b v="1"/>
    <s v="film &amp; video/animation"/>
    <x v="4"/>
    <s v="animation"/>
    <x v="414"/>
    <d v="2015-09-16T05:00:00"/>
  </r>
  <r>
    <x v="438"/>
    <x v="434"/>
    <s v="Streamlined web-enabled knowledgebase"/>
    <n v="8300"/>
    <n v="14827"/>
    <n v="179"/>
    <x v="1"/>
    <x v="326"/>
    <n v="60.03"/>
    <s v="US"/>
    <s v="USD"/>
    <n v="1362376800"/>
    <n v="1364965200"/>
    <b v="0"/>
    <b v="0"/>
    <s v="theater/plays"/>
    <x v="3"/>
    <s v="plays"/>
    <x v="415"/>
    <d v="2013-04-03T05:00:00"/>
  </r>
  <r>
    <x v="439"/>
    <x v="435"/>
    <s v="Digitized transitional monitoring"/>
    <n v="28400"/>
    <n v="100900"/>
    <n v="355"/>
    <x v="1"/>
    <x v="327"/>
    <n v="44"/>
    <s v="US"/>
    <s v="USD"/>
    <n v="1478408400"/>
    <n v="1479016800"/>
    <b v="0"/>
    <b v="0"/>
    <s v="film &amp; video/science fiction"/>
    <x v="4"/>
    <s v="science fiction"/>
    <x v="416"/>
    <d v="2016-11-13T06:00:00"/>
  </r>
  <r>
    <x v="440"/>
    <x v="436"/>
    <s v="Networked optimal adapter"/>
    <n v="102500"/>
    <n v="165954"/>
    <n v="162"/>
    <x v="1"/>
    <x v="328"/>
    <n v="53"/>
    <s v="US"/>
    <s v="USD"/>
    <n v="1498798800"/>
    <n v="1499662800"/>
    <b v="0"/>
    <b v="0"/>
    <s v="film &amp; video/television"/>
    <x v="4"/>
    <s v="television"/>
    <x v="417"/>
    <d v="2017-07-10T05:00:00"/>
  </r>
  <r>
    <x v="441"/>
    <x v="437"/>
    <s v="Automated optimal function"/>
    <n v="7000"/>
    <n v="1744"/>
    <n v="25"/>
    <x v="0"/>
    <x v="235"/>
    <n v="54.5"/>
    <s v="US"/>
    <s v="USD"/>
    <n v="1335416400"/>
    <n v="1337835600"/>
    <b v="0"/>
    <b v="0"/>
    <s v="technology/wearables"/>
    <x v="2"/>
    <s v="wearables"/>
    <x v="418"/>
    <d v="2012-05-24T05:00:00"/>
  </r>
  <r>
    <x v="442"/>
    <x v="438"/>
    <s v="Devolved system-worthy framework"/>
    <n v="5400"/>
    <n v="10731"/>
    <n v="199"/>
    <x v="1"/>
    <x v="182"/>
    <n v="75.040000000000006"/>
    <s v="IT"/>
    <s v="EUR"/>
    <n v="1504328400"/>
    <n v="1505710800"/>
    <b v="0"/>
    <b v="0"/>
    <s v="theater/plays"/>
    <x v="3"/>
    <s v="plays"/>
    <x v="419"/>
    <d v="2017-09-18T05:00:00"/>
  </r>
  <r>
    <x v="443"/>
    <x v="439"/>
    <s v="Stand-alone user-facing service-desk"/>
    <n v="9300"/>
    <n v="3232"/>
    <n v="35"/>
    <x v="3"/>
    <x v="329"/>
    <n v="35.909999999999997"/>
    <s v="US"/>
    <s v="USD"/>
    <n v="1285822800"/>
    <n v="1287464400"/>
    <b v="0"/>
    <b v="0"/>
    <s v="theater/plays"/>
    <x v="3"/>
    <s v="plays"/>
    <x v="420"/>
    <d v="2010-10-19T05:00:00"/>
  </r>
  <r>
    <x v="444"/>
    <x v="347"/>
    <s v="Versatile global attitude"/>
    <n v="6200"/>
    <n v="10938"/>
    <n v="176"/>
    <x v="1"/>
    <x v="102"/>
    <n v="36.950000000000003"/>
    <s v="US"/>
    <s v="USD"/>
    <n v="1311483600"/>
    <n v="1311656400"/>
    <b v="0"/>
    <b v="1"/>
    <s v="music/indie rock"/>
    <x v="1"/>
    <s v="indie rock"/>
    <x v="421"/>
    <d v="2011-07-26T05:00:00"/>
  </r>
  <r>
    <x v="445"/>
    <x v="440"/>
    <s v="Intuitive demand-driven Local Area Network"/>
    <n v="2100"/>
    <n v="10739"/>
    <n v="511"/>
    <x v="1"/>
    <x v="73"/>
    <n v="63.17"/>
    <s v="US"/>
    <s v="USD"/>
    <n v="1291356000"/>
    <n v="1293170400"/>
    <b v="0"/>
    <b v="1"/>
    <s v="theater/plays"/>
    <x v="3"/>
    <s v="plays"/>
    <x v="422"/>
    <d v="2010-12-24T06:00:00"/>
  </r>
  <r>
    <x v="446"/>
    <x v="441"/>
    <s v="Assimilated uniform methodology"/>
    <n v="6800"/>
    <n v="5579"/>
    <n v="82"/>
    <x v="0"/>
    <x v="129"/>
    <n v="29.99"/>
    <s v="US"/>
    <s v="USD"/>
    <n v="1355810400"/>
    <n v="1355983200"/>
    <b v="0"/>
    <b v="0"/>
    <s v="technology/wearables"/>
    <x v="2"/>
    <s v="wearables"/>
    <x v="423"/>
    <d v="2012-12-20T06:00:00"/>
  </r>
  <r>
    <x v="447"/>
    <x v="442"/>
    <s v="Self-enabling next generation algorithm"/>
    <n v="155200"/>
    <n v="37754"/>
    <n v="24"/>
    <x v="3"/>
    <x v="330"/>
    <n v="86"/>
    <s v="GB"/>
    <s v="GBP"/>
    <n v="1513663200"/>
    <n v="1515045600"/>
    <b v="0"/>
    <b v="0"/>
    <s v="film &amp; video/television"/>
    <x v="4"/>
    <s v="television"/>
    <x v="424"/>
    <d v="2018-01-04T06:00:00"/>
  </r>
  <r>
    <x v="448"/>
    <x v="443"/>
    <s v="Object-based demand-driven strategy"/>
    <n v="89900"/>
    <n v="45384"/>
    <n v="50"/>
    <x v="0"/>
    <x v="331"/>
    <n v="75.010000000000005"/>
    <s v="US"/>
    <s v="USD"/>
    <n v="1365915600"/>
    <n v="1366088400"/>
    <b v="0"/>
    <b v="1"/>
    <s v="games/video games"/>
    <x v="6"/>
    <s v="video games"/>
    <x v="425"/>
    <d v="2013-04-16T05:00:00"/>
  </r>
  <r>
    <x v="449"/>
    <x v="444"/>
    <s v="Public-key coherent ability"/>
    <n v="900"/>
    <n v="8703"/>
    <n v="967"/>
    <x v="1"/>
    <x v="99"/>
    <n v="101.2"/>
    <s v="DK"/>
    <s v="DKK"/>
    <n v="1551852000"/>
    <n v="1553317200"/>
    <b v="0"/>
    <b v="0"/>
    <s v="games/video games"/>
    <x v="6"/>
    <s v="video games"/>
    <x v="426"/>
    <d v="2019-03-23T05:00:00"/>
  </r>
  <r>
    <x v="450"/>
    <x v="445"/>
    <s v="Up-sized composite success"/>
    <n v="100"/>
    <n v="4"/>
    <n v="4"/>
    <x v="0"/>
    <x v="49"/>
    <n v="4"/>
    <s v="CA"/>
    <s v="CAD"/>
    <n v="1540098000"/>
    <n v="1542088800"/>
    <b v="0"/>
    <b v="0"/>
    <s v="film &amp; video/animation"/>
    <x v="4"/>
    <s v="animation"/>
    <x v="427"/>
    <d v="2018-11-13T06:00:00"/>
  </r>
  <r>
    <x v="451"/>
    <x v="446"/>
    <s v="Innovative exuding matrix"/>
    <n v="148400"/>
    <n v="182302"/>
    <n v="123"/>
    <x v="1"/>
    <x v="332"/>
    <n v="29"/>
    <s v="US"/>
    <s v="USD"/>
    <n v="1500440400"/>
    <n v="1503118800"/>
    <b v="0"/>
    <b v="0"/>
    <s v="music/rock"/>
    <x v="1"/>
    <s v="rock"/>
    <x v="428"/>
    <d v="2017-08-19T05:00:00"/>
  </r>
  <r>
    <x v="452"/>
    <x v="447"/>
    <s v="Realigned impactful artificial intelligence"/>
    <n v="4800"/>
    <n v="3045"/>
    <n v="63"/>
    <x v="0"/>
    <x v="249"/>
    <n v="98.23"/>
    <s v="US"/>
    <s v="USD"/>
    <n v="1278392400"/>
    <n v="1278478800"/>
    <b v="0"/>
    <b v="0"/>
    <s v="film &amp; video/drama"/>
    <x v="4"/>
    <s v="drama"/>
    <x v="429"/>
    <d v="2010-07-07T05:00:00"/>
  </r>
  <r>
    <x v="453"/>
    <x v="448"/>
    <s v="Multi-layered multi-tasking secured line"/>
    <n v="182400"/>
    <n v="102749"/>
    <n v="56"/>
    <x v="0"/>
    <x v="333"/>
    <n v="87"/>
    <s v="US"/>
    <s v="USD"/>
    <n v="1480572000"/>
    <n v="1484114400"/>
    <b v="0"/>
    <b v="0"/>
    <s v="film &amp; video/science fiction"/>
    <x v="4"/>
    <s v="science fiction"/>
    <x v="411"/>
    <d v="2017-01-11T06:00:00"/>
  </r>
  <r>
    <x v="454"/>
    <x v="449"/>
    <s v="Upgradable upward-trending portal"/>
    <n v="4000"/>
    <n v="1763"/>
    <n v="44"/>
    <x v="0"/>
    <x v="334"/>
    <n v="45.21"/>
    <s v="US"/>
    <s v="USD"/>
    <n v="1382331600"/>
    <n v="1385445600"/>
    <b v="0"/>
    <b v="1"/>
    <s v="film &amp; video/drama"/>
    <x v="4"/>
    <s v="drama"/>
    <x v="430"/>
    <d v="2013-11-26T06:00:00"/>
  </r>
  <r>
    <x v="455"/>
    <x v="450"/>
    <s v="Profit-focused global product"/>
    <n v="116500"/>
    <n v="137904"/>
    <n v="118"/>
    <x v="1"/>
    <x v="335"/>
    <n v="37"/>
    <s v="US"/>
    <s v="USD"/>
    <n v="1316754000"/>
    <n v="1318741200"/>
    <b v="0"/>
    <b v="0"/>
    <s v="theater/plays"/>
    <x v="3"/>
    <s v="plays"/>
    <x v="431"/>
    <d v="2011-10-16T05:00:00"/>
  </r>
  <r>
    <x v="456"/>
    <x v="451"/>
    <s v="Operative well-modulated data-warehouse"/>
    <n v="146400"/>
    <n v="152438"/>
    <n v="104"/>
    <x v="1"/>
    <x v="336"/>
    <n v="94.98"/>
    <s v="US"/>
    <s v="USD"/>
    <n v="1518242400"/>
    <n v="1518242400"/>
    <b v="0"/>
    <b v="1"/>
    <s v="music/indie rock"/>
    <x v="1"/>
    <s v="indie rock"/>
    <x v="432"/>
    <d v="2018-02-10T06:00:00"/>
  </r>
  <r>
    <x v="457"/>
    <x v="452"/>
    <s v="Cloned asymmetric functionalities"/>
    <n v="5000"/>
    <n v="1332"/>
    <n v="27"/>
    <x v="0"/>
    <x v="337"/>
    <n v="28.96"/>
    <s v="US"/>
    <s v="USD"/>
    <n v="1476421200"/>
    <n v="1476594000"/>
    <b v="0"/>
    <b v="0"/>
    <s v="theater/plays"/>
    <x v="3"/>
    <s v="plays"/>
    <x v="433"/>
    <d v="2016-10-16T05:00:00"/>
  </r>
  <r>
    <x v="458"/>
    <x v="453"/>
    <s v="Pre-emptive neutral portal"/>
    <n v="33800"/>
    <n v="118706"/>
    <n v="351"/>
    <x v="1"/>
    <x v="338"/>
    <n v="55.99"/>
    <s v="US"/>
    <s v="USD"/>
    <n v="1269752400"/>
    <n v="1273554000"/>
    <b v="0"/>
    <b v="0"/>
    <s v="theater/plays"/>
    <x v="3"/>
    <s v="plays"/>
    <x v="434"/>
    <d v="2010-05-11T05:00:00"/>
  </r>
  <r>
    <x v="459"/>
    <x v="454"/>
    <s v="Switchable demand-driven help-desk"/>
    <n v="6300"/>
    <n v="5674"/>
    <n v="90"/>
    <x v="0"/>
    <x v="339"/>
    <n v="54.04"/>
    <s v="US"/>
    <s v="USD"/>
    <n v="1419746400"/>
    <n v="1421906400"/>
    <b v="0"/>
    <b v="0"/>
    <s v="film &amp; video/documentary"/>
    <x v="4"/>
    <s v="documentary"/>
    <x v="435"/>
    <d v="2015-01-22T06:00:00"/>
  </r>
  <r>
    <x v="460"/>
    <x v="455"/>
    <s v="Business-focused static ability"/>
    <n v="2400"/>
    <n v="4119"/>
    <n v="172"/>
    <x v="1"/>
    <x v="126"/>
    <n v="82.38"/>
    <s v="US"/>
    <s v="USD"/>
    <n v="1281330000"/>
    <n v="1281589200"/>
    <b v="0"/>
    <b v="0"/>
    <s v="theater/plays"/>
    <x v="3"/>
    <s v="plays"/>
    <x v="8"/>
    <d v="2010-08-12T05:00:00"/>
  </r>
  <r>
    <x v="461"/>
    <x v="456"/>
    <s v="Networked secondary structure"/>
    <n v="98800"/>
    <n v="139354"/>
    <n v="141"/>
    <x v="1"/>
    <x v="340"/>
    <n v="67"/>
    <s v="US"/>
    <s v="USD"/>
    <n v="1398661200"/>
    <n v="1400389200"/>
    <b v="0"/>
    <b v="0"/>
    <s v="film &amp; video/drama"/>
    <x v="4"/>
    <s v="drama"/>
    <x v="436"/>
    <d v="2014-05-18T05:00:00"/>
  </r>
  <r>
    <x v="462"/>
    <x v="457"/>
    <s v="Total multimedia website"/>
    <n v="188800"/>
    <n v="57734"/>
    <n v="31"/>
    <x v="0"/>
    <x v="341"/>
    <n v="107.91"/>
    <s v="US"/>
    <s v="USD"/>
    <n v="1359525600"/>
    <n v="1362808800"/>
    <b v="0"/>
    <b v="0"/>
    <s v="games/mobile games"/>
    <x v="6"/>
    <s v="mobile games"/>
    <x v="385"/>
    <d v="2013-03-09T06:00:00"/>
  </r>
  <r>
    <x v="463"/>
    <x v="458"/>
    <s v="Cross-platform upward-trending parallelism"/>
    <n v="134300"/>
    <n v="145265"/>
    <n v="108"/>
    <x v="1"/>
    <x v="342"/>
    <n v="69.010000000000005"/>
    <s v="US"/>
    <s v="USD"/>
    <n v="1388469600"/>
    <n v="1388815200"/>
    <b v="0"/>
    <b v="0"/>
    <s v="film &amp; video/animation"/>
    <x v="4"/>
    <s v="animation"/>
    <x v="437"/>
    <d v="2014-01-04T06:00:00"/>
  </r>
  <r>
    <x v="464"/>
    <x v="459"/>
    <s v="Pre-emptive mission-critical hardware"/>
    <n v="71200"/>
    <n v="95020"/>
    <n v="133"/>
    <x v="1"/>
    <x v="343"/>
    <n v="39.01"/>
    <s v="US"/>
    <s v="USD"/>
    <n v="1518328800"/>
    <n v="1519538400"/>
    <b v="0"/>
    <b v="0"/>
    <s v="theater/plays"/>
    <x v="3"/>
    <s v="plays"/>
    <x v="438"/>
    <d v="2018-02-25T06:00:00"/>
  </r>
  <r>
    <x v="465"/>
    <x v="460"/>
    <s v="Up-sized responsive protocol"/>
    <n v="4700"/>
    <n v="8829"/>
    <n v="188"/>
    <x v="1"/>
    <x v="175"/>
    <n v="110.36"/>
    <s v="US"/>
    <s v="USD"/>
    <n v="1517032800"/>
    <n v="1517810400"/>
    <b v="0"/>
    <b v="0"/>
    <s v="publishing/translations"/>
    <x v="5"/>
    <s v="translations"/>
    <x v="439"/>
    <d v="2018-02-05T06:00:00"/>
  </r>
  <r>
    <x v="466"/>
    <x v="461"/>
    <s v="Pre-emptive transitional frame"/>
    <n v="1200"/>
    <n v="3984"/>
    <n v="332"/>
    <x v="1"/>
    <x v="344"/>
    <n v="94.86"/>
    <s v="US"/>
    <s v="USD"/>
    <n v="1368594000"/>
    <n v="1370581200"/>
    <b v="0"/>
    <b v="1"/>
    <s v="technology/wearables"/>
    <x v="2"/>
    <s v="wearables"/>
    <x v="440"/>
    <d v="2013-06-07T05:00:00"/>
  </r>
  <r>
    <x v="467"/>
    <x v="462"/>
    <s v="Profit-focused content-based application"/>
    <n v="1400"/>
    <n v="8053"/>
    <n v="575"/>
    <x v="1"/>
    <x v="279"/>
    <n v="57.94"/>
    <s v="CA"/>
    <s v="CAD"/>
    <n v="1448258400"/>
    <n v="1448863200"/>
    <b v="0"/>
    <b v="1"/>
    <s v="technology/web"/>
    <x v="2"/>
    <s v="web"/>
    <x v="441"/>
    <d v="2015-11-30T06:00:00"/>
  </r>
  <r>
    <x v="468"/>
    <x v="463"/>
    <s v="Streamlined neutral analyzer"/>
    <n v="4000"/>
    <n v="1620"/>
    <n v="41"/>
    <x v="0"/>
    <x v="36"/>
    <n v="101.25"/>
    <s v="US"/>
    <s v="USD"/>
    <n v="1555218000"/>
    <n v="1556600400"/>
    <b v="0"/>
    <b v="0"/>
    <s v="theater/plays"/>
    <x v="3"/>
    <s v="plays"/>
    <x v="442"/>
    <d v="2019-04-30T05:00:00"/>
  </r>
  <r>
    <x v="469"/>
    <x v="464"/>
    <s v="Assimilated neutral utilization"/>
    <n v="5600"/>
    <n v="10328"/>
    <n v="184"/>
    <x v="1"/>
    <x v="122"/>
    <n v="64.959999999999994"/>
    <s v="US"/>
    <s v="USD"/>
    <n v="1431925200"/>
    <n v="1432098000"/>
    <b v="0"/>
    <b v="0"/>
    <s v="film &amp; video/drama"/>
    <x v="4"/>
    <s v="drama"/>
    <x v="443"/>
    <d v="2015-05-20T05:00:00"/>
  </r>
  <r>
    <x v="470"/>
    <x v="465"/>
    <s v="Extended dedicated archive"/>
    <n v="3600"/>
    <n v="10289"/>
    <n v="286"/>
    <x v="1"/>
    <x v="345"/>
    <n v="27.01"/>
    <s v="US"/>
    <s v="USD"/>
    <n v="1481522400"/>
    <n v="1482127200"/>
    <b v="0"/>
    <b v="0"/>
    <s v="technology/wearables"/>
    <x v="2"/>
    <s v="wearables"/>
    <x v="315"/>
    <d v="2016-12-19T06:00:00"/>
  </r>
  <r>
    <x v="471"/>
    <x v="197"/>
    <s v="Configurable static help-desk"/>
    <n v="3100"/>
    <n v="9889"/>
    <n v="319"/>
    <x v="1"/>
    <x v="346"/>
    <n v="50.97"/>
    <s v="GB"/>
    <s v="GBP"/>
    <n v="1335934800"/>
    <n v="1335934800"/>
    <b v="0"/>
    <b v="1"/>
    <s v="food/food trucks"/>
    <x v="0"/>
    <s v="food trucks"/>
    <x v="444"/>
    <d v="2012-05-02T05:00:00"/>
  </r>
  <r>
    <x v="472"/>
    <x v="466"/>
    <s v="Self-enabling clear-thinking framework"/>
    <n v="153800"/>
    <n v="60342"/>
    <n v="39"/>
    <x v="0"/>
    <x v="347"/>
    <n v="104.94"/>
    <s v="US"/>
    <s v="USD"/>
    <n v="1552280400"/>
    <n v="1556946000"/>
    <b v="0"/>
    <b v="0"/>
    <s v="music/rock"/>
    <x v="1"/>
    <s v="rock"/>
    <x v="445"/>
    <d v="2019-05-04T05:00:00"/>
  </r>
  <r>
    <x v="473"/>
    <x v="467"/>
    <s v="Assimilated fault-tolerant capacity"/>
    <n v="5000"/>
    <n v="8907"/>
    <n v="178"/>
    <x v="1"/>
    <x v="88"/>
    <n v="84.03"/>
    <s v="US"/>
    <s v="USD"/>
    <n v="1529989200"/>
    <n v="1530075600"/>
    <b v="0"/>
    <b v="0"/>
    <s v="music/electric music"/>
    <x v="1"/>
    <s v="electric music"/>
    <x v="446"/>
    <d v="2018-06-27T05:00:00"/>
  </r>
  <r>
    <x v="474"/>
    <x v="468"/>
    <s v="Enhanced neutral ability"/>
    <n v="4000"/>
    <n v="14606"/>
    <n v="365"/>
    <x v="1"/>
    <x v="23"/>
    <n v="102.86"/>
    <s v="US"/>
    <s v="USD"/>
    <n v="1418709600"/>
    <n v="1418796000"/>
    <b v="0"/>
    <b v="0"/>
    <s v="film &amp; video/television"/>
    <x v="4"/>
    <s v="television"/>
    <x v="447"/>
    <d v="2014-12-17T06:00:00"/>
  </r>
  <r>
    <x v="475"/>
    <x v="469"/>
    <s v="Function-based attitude-oriented groupware"/>
    <n v="7400"/>
    <n v="8432"/>
    <n v="114"/>
    <x v="1"/>
    <x v="57"/>
    <n v="39.96"/>
    <s v="US"/>
    <s v="USD"/>
    <n v="1372136400"/>
    <n v="1372482000"/>
    <b v="0"/>
    <b v="1"/>
    <s v="publishing/translations"/>
    <x v="5"/>
    <s v="translations"/>
    <x v="448"/>
    <d v="2013-06-29T05:00:00"/>
  </r>
  <r>
    <x v="476"/>
    <x v="470"/>
    <s v="Optional solution-oriented instruction set"/>
    <n v="191500"/>
    <n v="57122"/>
    <n v="30"/>
    <x v="0"/>
    <x v="348"/>
    <n v="51"/>
    <s v="US"/>
    <s v="USD"/>
    <n v="1533877200"/>
    <n v="1534395600"/>
    <b v="0"/>
    <b v="0"/>
    <s v="publishing/fiction"/>
    <x v="5"/>
    <s v="fiction"/>
    <x v="342"/>
    <d v="2018-08-16T05:00:00"/>
  </r>
  <r>
    <x v="477"/>
    <x v="471"/>
    <s v="Organic object-oriented core"/>
    <n v="8500"/>
    <n v="4613"/>
    <n v="54"/>
    <x v="0"/>
    <x v="86"/>
    <n v="40.82"/>
    <s v="US"/>
    <s v="USD"/>
    <n v="1309064400"/>
    <n v="1311397200"/>
    <b v="0"/>
    <b v="0"/>
    <s v="film &amp; video/science fiction"/>
    <x v="4"/>
    <s v="science fiction"/>
    <x v="449"/>
    <d v="2011-07-23T05:00:00"/>
  </r>
  <r>
    <x v="478"/>
    <x v="472"/>
    <s v="Balanced impactful circuit"/>
    <n v="68800"/>
    <n v="162603"/>
    <n v="236"/>
    <x v="1"/>
    <x v="349"/>
    <n v="59"/>
    <s v="US"/>
    <s v="USD"/>
    <n v="1425877200"/>
    <n v="1426914000"/>
    <b v="0"/>
    <b v="0"/>
    <s v="technology/wearables"/>
    <x v="2"/>
    <s v="wearables"/>
    <x v="450"/>
    <d v="2015-03-21T05:00:00"/>
  </r>
  <r>
    <x v="479"/>
    <x v="473"/>
    <s v="Future-proofed heuristic encryption"/>
    <n v="2400"/>
    <n v="12310"/>
    <n v="513"/>
    <x v="1"/>
    <x v="350"/>
    <n v="71.16"/>
    <s v="GB"/>
    <s v="GBP"/>
    <n v="1501304400"/>
    <n v="1501477200"/>
    <b v="0"/>
    <b v="0"/>
    <s v="food/food trucks"/>
    <x v="0"/>
    <s v="food trucks"/>
    <x v="451"/>
    <d v="2017-07-31T05:00:00"/>
  </r>
  <r>
    <x v="480"/>
    <x v="474"/>
    <s v="Balanced bifurcated leverage"/>
    <n v="8600"/>
    <n v="8656"/>
    <n v="101"/>
    <x v="1"/>
    <x v="215"/>
    <n v="99.49"/>
    <s v="US"/>
    <s v="USD"/>
    <n v="1268287200"/>
    <n v="1269061200"/>
    <b v="0"/>
    <b v="1"/>
    <s v="photography/photography books"/>
    <x v="7"/>
    <s v="photography books"/>
    <x v="452"/>
    <d v="2010-03-20T05:00:00"/>
  </r>
  <r>
    <x v="481"/>
    <x v="475"/>
    <s v="Sharable discrete budgetary management"/>
    <n v="196600"/>
    <n v="159931"/>
    <n v="81"/>
    <x v="0"/>
    <x v="351"/>
    <n v="103.99"/>
    <s v="US"/>
    <s v="USD"/>
    <n v="1412139600"/>
    <n v="1415772000"/>
    <b v="0"/>
    <b v="1"/>
    <s v="theater/plays"/>
    <x v="3"/>
    <s v="plays"/>
    <x v="453"/>
    <d v="2014-11-12T06:00:00"/>
  </r>
  <r>
    <x v="482"/>
    <x v="476"/>
    <s v="Focused solution-oriented instruction set"/>
    <n v="4200"/>
    <n v="689"/>
    <n v="16"/>
    <x v="0"/>
    <x v="352"/>
    <n v="76.56"/>
    <s v="US"/>
    <s v="USD"/>
    <n v="1330063200"/>
    <n v="1331013600"/>
    <b v="0"/>
    <b v="1"/>
    <s v="publishing/fiction"/>
    <x v="5"/>
    <s v="fiction"/>
    <x v="454"/>
    <d v="2012-03-06T06:00:00"/>
  </r>
  <r>
    <x v="483"/>
    <x v="477"/>
    <s v="Down-sized actuating infrastructure"/>
    <n v="91400"/>
    <n v="48236"/>
    <n v="53"/>
    <x v="0"/>
    <x v="353"/>
    <n v="87.07"/>
    <s v="US"/>
    <s v="USD"/>
    <n v="1576130400"/>
    <n v="1576735200"/>
    <b v="0"/>
    <b v="0"/>
    <s v="theater/plays"/>
    <x v="3"/>
    <s v="plays"/>
    <x v="455"/>
    <d v="2019-12-19T06:00:00"/>
  </r>
  <r>
    <x v="484"/>
    <x v="478"/>
    <s v="Synergistic cohesive adapter"/>
    <n v="29600"/>
    <n v="77021"/>
    <n v="260"/>
    <x v="1"/>
    <x v="354"/>
    <n v="49"/>
    <s v="GB"/>
    <s v="GBP"/>
    <n v="1407128400"/>
    <n v="1411362000"/>
    <b v="0"/>
    <b v="1"/>
    <s v="food/food trucks"/>
    <x v="0"/>
    <s v="food trucks"/>
    <x v="456"/>
    <d v="2014-09-22T05:00:00"/>
  </r>
  <r>
    <x v="485"/>
    <x v="479"/>
    <s v="Quality-focused mission-critical structure"/>
    <n v="90600"/>
    <n v="27844"/>
    <n v="31"/>
    <x v="0"/>
    <x v="355"/>
    <n v="42.97"/>
    <s v="GB"/>
    <s v="GBP"/>
    <n v="1560142800"/>
    <n v="1563685200"/>
    <b v="0"/>
    <b v="0"/>
    <s v="theater/plays"/>
    <x v="3"/>
    <s v="plays"/>
    <x v="457"/>
    <d v="2019-07-21T05:00:00"/>
  </r>
  <r>
    <x v="486"/>
    <x v="480"/>
    <s v="Compatible exuding Graphical User Interface"/>
    <n v="5200"/>
    <n v="702"/>
    <n v="14"/>
    <x v="0"/>
    <x v="356"/>
    <n v="33.43"/>
    <s v="GB"/>
    <s v="GBP"/>
    <n v="1520575200"/>
    <n v="1521867600"/>
    <b v="0"/>
    <b v="1"/>
    <s v="publishing/translations"/>
    <x v="5"/>
    <s v="translations"/>
    <x v="458"/>
    <d v="2018-03-24T05:00:00"/>
  </r>
  <r>
    <x v="487"/>
    <x v="481"/>
    <s v="Monitored 24/7 time-frame"/>
    <n v="110300"/>
    <n v="197024"/>
    <n v="179"/>
    <x v="1"/>
    <x v="357"/>
    <n v="83.98"/>
    <s v="US"/>
    <s v="USD"/>
    <n v="1492664400"/>
    <n v="1495515600"/>
    <b v="0"/>
    <b v="0"/>
    <s v="theater/plays"/>
    <x v="3"/>
    <s v="plays"/>
    <x v="459"/>
    <d v="2017-05-23T05:00:00"/>
  </r>
  <r>
    <x v="488"/>
    <x v="482"/>
    <s v="Virtual secondary open architecture"/>
    <n v="5300"/>
    <n v="11663"/>
    <n v="220"/>
    <x v="1"/>
    <x v="127"/>
    <n v="101.42"/>
    <s v="US"/>
    <s v="USD"/>
    <n v="1454479200"/>
    <n v="1455948000"/>
    <b v="0"/>
    <b v="0"/>
    <s v="theater/plays"/>
    <x v="3"/>
    <s v="plays"/>
    <x v="460"/>
    <d v="2016-02-20T06:00:00"/>
  </r>
  <r>
    <x v="489"/>
    <x v="483"/>
    <s v="Down-sized mobile time-frame"/>
    <n v="9200"/>
    <n v="9339"/>
    <n v="102"/>
    <x v="1"/>
    <x v="72"/>
    <n v="109.87"/>
    <s v="IT"/>
    <s v="EUR"/>
    <n v="1281934800"/>
    <n v="1282366800"/>
    <b v="0"/>
    <b v="0"/>
    <s v="technology/wearables"/>
    <x v="2"/>
    <s v="wearables"/>
    <x v="461"/>
    <d v="2010-08-21T05:00:00"/>
  </r>
  <r>
    <x v="490"/>
    <x v="484"/>
    <s v="Innovative disintermediate encryption"/>
    <n v="2400"/>
    <n v="4596"/>
    <n v="192"/>
    <x v="1"/>
    <x v="358"/>
    <n v="31.92"/>
    <s v="US"/>
    <s v="USD"/>
    <n v="1573970400"/>
    <n v="1574575200"/>
    <b v="0"/>
    <b v="0"/>
    <s v="journalism/audio"/>
    <x v="8"/>
    <s v="audio"/>
    <x v="462"/>
    <d v="2019-11-24T06:00:00"/>
  </r>
  <r>
    <x v="491"/>
    <x v="485"/>
    <s v="Universal contextually-based knowledgebase"/>
    <n v="56800"/>
    <n v="173437"/>
    <n v="305"/>
    <x v="1"/>
    <x v="120"/>
    <n v="70.989999999999995"/>
    <s v="US"/>
    <s v="USD"/>
    <n v="1372654800"/>
    <n v="1374901200"/>
    <b v="0"/>
    <b v="1"/>
    <s v="food/food trucks"/>
    <x v="0"/>
    <s v="food trucks"/>
    <x v="463"/>
    <d v="2013-07-27T05:00:00"/>
  </r>
  <r>
    <x v="492"/>
    <x v="486"/>
    <s v="Persevering interactive matrix"/>
    <n v="191000"/>
    <n v="45831"/>
    <n v="24"/>
    <x v="3"/>
    <x v="359"/>
    <n v="77.03"/>
    <s v="US"/>
    <s v="USD"/>
    <n v="1275886800"/>
    <n v="1278910800"/>
    <b v="1"/>
    <b v="1"/>
    <s v="film &amp; video/shorts"/>
    <x v="4"/>
    <s v="shorts"/>
    <x v="464"/>
    <d v="2010-07-12T05:00:00"/>
  </r>
  <r>
    <x v="493"/>
    <x v="487"/>
    <s v="Seamless background framework"/>
    <n v="900"/>
    <n v="6514"/>
    <n v="724"/>
    <x v="1"/>
    <x v="251"/>
    <n v="101.78"/>
    <s v="US"/>
    <s v="USD"/>
    <n v="1561784400"/>
    <n v="1562907600"/>
    <b v="0"/>
    <b v="0"/>
    <s v="photography/photography books"/>
    <x v="7"/>
    <s v="photography books"/>
    <x v="465"/>
    <d v="2019-07-12T05:00:00"/>
  </r>
  <r>
    <x v="494"/>
    <x v="488"/>
    <s v="Balanced upward-trending productivity"/>
    <n v="2500"/>
    <n v="13684"/>
    <n v="547"/>
    <x v="1"/>
    <x v="360"/>
    <n v="51.06"/>
    <s v="US"/>
    <s v="USD"/>
    <n v="1332392400"/>
    <n v="1332478800"/>
    <b v="0"/>
    <b v="0"/>
    <s v="technology/wearables"/>
    <x v="2"/>
    <s v="wearables"/>
    <x v="466"/>
    <d v="2012-03-23T05:00:00"/>
  </r>
  <r>
    <x v="495"/>
    <x v="489"/>
    <s v="Centralized clear-thinking solution"/>
    <n v="3200"/>
    <n v="13264"/>
    <n v="415"/>
    <x v="1"/>
    <x v="135"/>
    <n v="68.02"/>
    <s v="DK"/>
    <s v="DKK"/>
    <n v="1402376400"/>
    <n v="1402722000"/>
    <b v="0"/>
    <b v="0"/>
    <s v="theater/plays"/>
    <x v="3"/>
    <s v="plays"/>
    <x v="467"/>
    <d v="2014-06-14T05:00:00"/>
  </r>
  <r>
    <x v="496"/>
    <x v="490"/>
    <s v="Optimized bi-directional extranet"/>
    <n v="183800"/>
    <n v="1667"/>
    <n v="1"/>
    <x v="0"/>
    <x v="71"/>
    <n v="30.87"/>
    <s v="US"/>
    <s v="USD"/>
    <n v="1495342800"/>
    <n v="1496811600"/>
    <b v="0"/>
    <b v="0"/>
    <s v="film &amp; video/animation"/>
    <x v="4"/>
    <s v="animation"/>
    <x v="468"/>
    <d v="2017-06-07T05:00:00"/>
  </r>
  <r>
    <x v="497"/>
    <x v="491"/>
    <s v="Intuitive actuating benchmark"/>
    <n v="9800"/>
    <n v="3349"/>
    <n v="34"/>
    <x v="0"/>
    <x v="53"/>
    <n v="27.91"/>
    <s v="US"/>
    <s v="USD"/>
    <n v="1482213600"/>
    <n v="1482213600"/>
    <b v="0"/>
    <b v="1"/>
    <s v="technology/wearables"/>
    <x v="2"/>
    <s v="wearables"/>
    <x v="469"/>
    <d v="2016-12-20T06:00:00"/>
  </r>
  <r>
    <x v="498"/>
    <x v="492"/>
    <s v="Devolved background project"/>
    <n v="193400"/>
    <n v="46317"/>
    <n v="24"/>
    <x v="0"/>
    <x v="361"/>
    <n v="79.989999999999995"/>
    <s v="DK"/>
    <s v="DKK"/>
    <n v="1420092000"/>
    <n v="1420264800"/>
    <b v="0"/>
    <b v="0"/>
    <s v="technology/web"/>
    <x v="2"/>
    <s v="web"/>
    <x v="470"/>
    <d v="2015-01-03T06:00:00"/>
  </r>
  <r>
    <x v="499"/>
    <x v="493"/>
    <s v="Reverse-engineered executive emulation"/>
    <n v="163800"/>
    <n v="78743"/>
    <n v="48"/>
    <x v="0"/>
    <x v="362"/>
    <n v="38"/>
    <s v="US"/>
    <s v="USD"/>
    <n v="1458018000"/>
    <n v="1458450000"/>
    <b v="0"/>
    <b v="1"/>
    <s v="film &amp; video/documentary"/>
    <x v="4"/>
    <s v="documentary"/>
    <x v="471"/>
    <d v="2016-03-20T05:00:00"/>
  </r>
  <r>
    <x v="500"/>
    <x v="494"/>
    <s v="Team-oriented clear-thinking matrix"/>
    <n v="100"/>
    <n v="0"/>
    <n v="0"/>
    <x v="0"/>
    <x v="0"/>
    <n v="0"/>
    <s v="US"/>
    <s v="USD"/>
    <n v="1367384400"/>
    <n v="1369803600"/>
    <b v="0"/>
    <b v="1"/>
    <s v="theater/plays"/>
    <x v="3"/>
    <s v="plays"/>
    <x v="472"/>
    <d v="2013-05-29T05:00:00"/>
  </r>
  <r>
    <x v="501"/>
    <x v="495"/>
    <s v="Focused coherent methodology"/>
    <n v="153600"/>
    <n v="107743"/>
    <n v="70"/>
    <x v="0"/>
    <x v="363"/>
    <n v="59.99"/>
    <s v="US"/>
    <s v="USD"/>
    <n v="1363064400"/>
    <n v="1363237200"/>
    <b v="0"/>
    <b v="0"/>
    <s v="film &amp; video/documentary"/>
    <x v="4"/>
    <s v="documentary"/>
    <x v="473"/>
    <d v="2013-03-14T05:00:00"/>
  </r>
  <r>
    <x v="502"/>
    <x v="212"/>
    <s v="Reduced context-sensitive complexity"/>
    <n v="1300"/>
    <n v="6889"/>
    <n v="530"/>
    <x v="1"/>
    <x v="129"/>
    <n v="37.04"/>
    <s v="AU"/>
    <s v="AUD"/>
    <n v="1343365200"/>
    <n v="1345870800"/>
    <b v="0"/>
    <b v="1"/>
    <s v="games/video games"/>
    <x v="6"/>
    <s v="video games"/>
    <x v="474"/>
    <d v="2012-08-25T05:00:00"/>
  </r>
  <r>
    <x v="503"/>
    <x v="496"/>
    <s v="Decentralized 4thgeneration time-frame"/>
    <n v="25500"/>
    <n v="45983"/>
    <n v="180"/>
    <x v="1"/>
    <x v="364"/>
    <n v="99.96"/>
    <s v="US"/>
    <s v="USD"/>
    <n v="1435726800"/>
    <n v="1437454800"/>
    <b v="0"/>
    <b v="0"/>
    <s v="film &amp; video/drama"/>
    <x v="4"/>
    <s v="drama"/>
    <x v="72"/>
    <d v="2015-07-21T05:00:00"/>
  </r>
  <r>
    <x v="504"/>
    <x v="497"/>
    <s v="De-engineered cohesive moderator"/>
    <n v="7500"/>
    <n v="6924"/>
    <n v="92"/>
    <x v="0"/>
    <x v="197"/>
    <n v="111.68"/>
    <s v="IT"/>
    <s v="EUR"/>
    <n v="1431925200"/>
    <n v="1432011600"/>
    <b v="0"/>
    <b v="0"/>
    <s v="music/rock"/>
    <x v="1"/>
    <s v="rock"/>
    <x v="443"/>
    <d v="2015-05-19T05:00:00"/>
  </r>
  <r>
    <x v="505"/>
    <x v="498"/>
    <s v="Ameliorated explicit parallelism"/>
    <n v="89900"/>
    <n v="12497"/>
    <n v="14"/>
    <x v="0"/>
    <x v="365"/>
    <n v="36.01"/>
    <s v="US"/>
    <s v="USD"/>
    <n v="1362722400"/>
    <n v="1366347600"/>
    <b v="0"/>
    <b v="1"/>
    <s v="publishing/radio &amp; podcasts"/>
    <x v="5"/>
    <s v="radio &amp; podcasts"/>
    <x v="475"/>
    <d v="2013-04-19T05:00:00"/>
  </r>
  <r>
    <x v="506"/>
    <x v="499"/>
    <s v="Customizable background monitoring"/>
    <n v="18000"/>
    <n v="166874"/>
    <n v="927"/>
    <x v="1"/>
    <x v="366"/>
    <n v="66.010000000000005"/>
    <s v="US"/>
    <s v="USD"/>
    <n v="1511416800"/>
    <n v="1512885600"/>
    <b v="0"/>
    <b v="1"/>
    <s v="theater/plays"/>
    <x v="3"/>
    <s v="plays"/>
    <x v="81"/>
    <d v="2017-12-10T06:00:00"/>
  </r>
  <r>
    <x v="507"/>
    <x v="500"/>
    <s v="Compatible well-modulated budgetary management"/>
    <n v="2100"/>
    <n v="837"/>
    <n v="40"/>
    <x v="0"/>
    <x v="161"/>
    <n v="44.05"/>
    <s v="US"/>
    <s v="USD"/>
    <n v="1365483600"/>
    <n v="1369717200"/>
    <b v="0"/>
    <b v="1"/>
    <s v="technology/web"/>
    <x v="2"/>
    <s v="web"/>
    <x v="476"/>
    <d v="2013-05-28T05:00:00"/>
  </r>
  <r>
    <x v="508"/>
    <x v="501"/>
    <s v="Up-sized radical pricing structure"/>
    <n v="172700"/>
    <n v="193820"/>
    <n v="112"/>
    <x v="1"/>
    <x v="367"/>
    <n v="53"/>
    <s v="US"/>
    <s v="USD"/>
    <n v="1532840400"/>
    <n v="1534654800"/>
    <b v="0"/>
    <b v="0"/>
    <s v="theater/plays"/>
    <x v="3"/>
    <s v="plays"/>
    <x v="192"/>
    <d v="2018-08-19T05:00:00"/>
  </r>
  <r>
    <x v="509"/>
    <x v="173"/>
    <s v="Robust zero-defect project"/>
    <n v="168500"/>
    <n v="119510"/>
    <n v="71"/>
    <x v="0"/>
    <x v="368"/>
    <n v="95"/>
    <s v="US"/>
    <s v="USD"/>
    <n v="1336194000"/>
    <n v="1337058000"/>
    <b v="0"/>
    <b v="0"/>
    <s v="theater/plays"/>
    <x v="3"/>
    <s v="plays"/>
    <x v="477"/>
    <d v="2012-05-15T05:00:00"/>
  </r>
  <r>
    <x v="510"/>
    <x v="502"/>
    <s v="Re-engineered mobile task-force"/>
    <n v="7800"/>
    <n v="9289"/>
    <n v="119"/>
    <x v="1"/>
    <x v="54"/>
    <n v="70.91"/>
    <s v="AU"/>
    <s v="AUD"/>
    <n v="1527742800"/>
    <n v="1529816400"/>
    <b v="0"/>
    <b v="0"/>
    <s v="film &amp; video/drama"/>
    <x v="4"/>
    <s v="drama"/>
    <x v="478"/>
    <d v="2018-06-24T05:00:00"/>
  </r>
  <r>
    <x v="511"/>
    <x v="503"/>
    <s v="User-centric intangible neural-net"/>
    <n v="147800"/>
    <n v="35498"/>
    <n v="24"/>
    <x v="0"/>
    <x v="369"/>
    <n v="98.06"/>
    <s v="US"/>
    <s v="USD"/>
    <n v="1564030800"/>
    <n v="1564894800"/>
    <b v="0"/>
    <b v="0"/>
    <s v="theater/plays"/>
    <x v="3"/>
    <s v="plays"/>
    <x v="479"/>
    <d v="2019-08-04T05:00:00"/>
  </r>
  <r>
    <x v="512"/>
    <x v="504"/>
    <s v="Organized explicit core"/>
    <n v="9100"/>
    <n v="12678"/>
    <n v="139"/>
    <x v="1"/>
    <x v="370"/>
    <n v="53.05"/>
    <s v="US"/>
    <s v="USD"/>
    <n v="1404536400"/>
    <n v="1404622800"/>
    <b v="0"/>
    <b v="1"/>
    <s v="games/video games"/>
    <x v="6"/>
    <s v="video games"/>
    <x v="480"/>
    <d v="2014-07-06T05:00:00"/>
  </r>
  <r>
    <x v="513"/>
    <x v="505"/>
    <s v="Synchronized 6thgeneration adapter"/>
    <n v="8300"/>
    <n v="3260"/>
    <n v="39"/>
    <x v="3"/>
    <x v="164"/>
    <n v="93.14"/>
    <s v="US"/>
    <s v="USD"/>
    <n v="1284008400"/>
    <n v="1284181200"/>
    <b v="0"/>
    <b v="0"/>
    <s v="film &amp; video/television"/>
    <x v="4"/>
    <s v="television"/>
    <x v="180"/>
    <d v="2010-09-11T05:00:00"/>
  </r>
  <r>
    <x v="514"/>
    <x v="506"/>
    <s v="Centralized motivating capacity"/>
    <n v="138700"/>
    <n v="31123"/>
    <n v="22"/>
    <x v="3"/>
    <x v="371"/>
    <n v="58.95"/>
    <s v="CH"/>
    <s v="CHF"/>
    <n v="1386309600"/>
    <n v="1386741600"/>
    <b v="0"/>
    <b v="1"/>
    <s v="music/rock"/>
    <x v="1"/>
    <s v="rock"/>
    <x v="481"/>
    <d v="2013-12-11T06:00:00"/>
  </r>
  <r>
    <x v="515"/>
    <x v="507"/>
    <s v="Phased 24hour flexibility"/>
    <n v="8600"/>
    <n v="4797"/>
    <n v="56"/>
    <x v="0"/>
    <x v="221"/>
    <n v="36.07"/>
    <s v="CA"/>
    <s v="CAD"/>
    <n v="1324620000"/>
    <n v="1324792800"/>
    <b v="0"/>
    <b v="1"/>
    <s v="theater/plays"/>
    <x v="3"/>
    <s v="plays"/>
    <x v="482"/>
    <d v="2011-12-25T06:00:00"/>
  </r>
  <r>
    <x v="516"/>
    <x v="508"/>
    <s v="Exclusive 5thgeneration structure"/>
    <n v="125400"/>
    <n v="53324"/>
    <n v="43"/>
    <x v="0"/>
    <x v="372"/>
    <n v="63.03"/>
    <s v="US"/>
    <s v="USD"/>
    <n v="1281070800"/>
    <n v="1284354000"/>
    <b v="0"/>
    <b v="0"/>
    <s v="publishing/nonfiction"/>
    <x v="5"/>
    <s v="nonfiction"/>
    <x v="194"/>
    <d v="2010-09-13T05:00:00"/>
  </r>
  <r>
    <x v="517"/>
    <x v="509"/>
    <s v="Multi-tiered maximized orchestration"/>
    <n v="5900"/>
    <n v="6608"/>
    <n v="112"/>
    <x v="1"/>
    <x v="373"/>
    <n v="84.72"/>
    <s v="US"/>
    <s v="USD"/>
    <n v="1493960400"/>
    <n v="1494392400"/>
    <b v="0"/>
    <b v="0"/>
    <s v="food/food trucks"/>
    <x v="0"/>
    <s v="food trucks"/>
    <x v="483"/>
    <d v="2017-05-10T05:00:00"/>
  </r>
  <r>
    <x v="518"/>
    <x v="510"/>
    <s v="Open-architected uniform instruction set"/>
    <n v="8800"/>
    <n v="622"/>
    <n v="7"/>
    <x v="0"/>
    <x v="234"/>
    <n v="62.2"/>
    <s v="US"/>
    <s v="USD"/>
    <n v="1519365600"/>
    <n v="1519538400"/>
    <b v="0"/>
    <b v="1"/>
    <s v="film &amp; video/animation"/>
    <x v="4"/>
    <s v="animation"/>
    <x v="484"/>
    <d v="2018-02-25T06:00:00"/>
  </r>
  <r>
    <x v="519"/>
    <x v="511"/>
    <s v="Exclusive asymmetric analyzer"/>
    <n v="177700"/>
    <n v="180802"/>
    <n v="102"/>
    <x v="1"/>
    <x v="374"/>
    <n v="101.98"/>
    <s v="US"/>
    <s v="USD"/>
    <n v="1420696800"/>
    <n v="1421906400"/>
    <b v="0"/>
    <b v="1"/>
    <s v="music/rock"/>
    <x v="1"/>
    <s v="rock"/>
    <x v="355"/>
    <d v="2015-01-22T06:00:00"/>
  </r>
  <r>
    <x v="520"/>
    <x v="512"/>
    <s v="Organic radical collaboration"/>
    <n v="800"/>
    <n v="3406"/>
    <n v="426"/>
    <x v="1"/>
    <x v="235"/>
    <n v="106.44"/>
    <s v="US"/>
    <s v="USD"/>
    <n v="1555650000"/>
    <n v="1555909200"/>
    <b v="0"/>
    <b v="0"/>
    <s v="theater/plays"/>
    <x v="3"/>
    <s v="plays"/>
    <x v="485"/>
    <d v="2019-04-22T05:00:00"/>
  </r>
  <r>
    <x v="521"/>
    <x v="513"/>
    <s v="Function-based multi-state software"/>
    <n v="7600"/>
    <n v="11061"/>
    <n v="146"/>
    <x v="1"/>
    <x v="375"/>
    <n v="29.98"/>
    <s v="US"/>
    <s v="USD"/>
    <n v="1471928400"/>
    <n v="1472446800"/>
    <b v="0"/>
    <b v="1"/>
    <s v="film &amp; video/drama"/>
    <x v="4"/>
    <s v="drama"/>
    <x v="486"/>
    <d v="2016-08-29T05:00:00"/>
  </r>
  <r>
    <x v="522"/>
    <x v="514"/>
    <s v="Innovative static budgetary management"/>
    <n v="50500"/>
    <n v="16389"/>
    <n v="32"/>
    <x v="0"/>
    <x v="271"/>
    <n v="85.81"/>
    <s v="US"/>
    <s v="USD"/>
    <n v="1341291600"/>
    <n v="1342328400"/>
    <b v="0"/>
    <b v="0"/>
    <s v="film &amp; video/shorts"/>
    <x v="4"/>
    <s v="shorts"/>
    <x v="487"/>
    <d v="2012-07-15T05:00:00"/>
  </r>
  <r>
    <x v="523"/>
    <x v="515"/>
    <s v="Triple-buffered holistic ability"/>
    <n v="900"/>
    <n v="6303"/>
    <n v="700"/>
    <x v="1"/>
    <x v="121"/>
    <n v="70.819999999999993"/>
    <s v="US"/>
    <s v="USD"/>
    <n v="1267682400"/>
    <n v="1268114400"/>
    <b v="0"/>
    <b v="0"/>
    <s v="film &amp; video/shorts"/>
    <x v="4"/>
    <s v="shorts"/>
    <x v="488"/>
    <d v="2010-03-09T06:00:00"/>
  </r>
  <r>
    <x v="524"/>
    <x v="516"/>
    <s v="Diverse scalable superstructure"/>
    <n v="96700"/>
    <n v="81136"/>
    <n v="84"/>
    <x v="0"/>
    <x v="376"/>
    <n v="41"/>
    <s v="US"/>
    <s v="USD"/>
    <n v="1272258000"/>
    <n v="1273381200"/>
    <b v="0"/>
    <b v="0"/>
    <s v="theater/plays"/>
    <x v="3"/>
    <s v="plays"/>
    <x v="489"/>
    <d v="2010-05-09T05:00:00"/>
  </r>
  <r>
    <x v="525"/>
    <x v="517"/>
    <s v="Balanced leadingedge data-warehouse"/>
    <n v="2100"/>
    <n v="1768"/>
    <n v="84"/>
    <x v="0"/>
    <x v="377"/>
    <n v="28.06"/>
    <s v="US"/>
    <s v="USD"/>
    <n v="1290492000"/>
    <n v="1290837600"/>
    <b v="0"/>
    <b v="0"/>
    <s v="technology/wearables"/>
    <x v="2"/>
    <s v="wearables"/>
    <x v="490"/>
    <d v="2010-11-27T06:00:00"/>
  </r>
  <r>
    <x v="526"/>
    <x v="518"/>
    <s v="Digitized bandwidth-monitored open architecture"/>
    <n v="8300"/>
    <n v="12944"/>
    <n v="156"/>
    <x v="1"/>
    <x v="98"/>
    <n v="88.05"/>
    <s v="US"/>
    <s v="USD"/>
    <n v="1451109600"/>
    <n v="1454306400"/>
    <b v="0"/>
    <b v="1"/>
    <s v="theater/plays"/>
    <x v="3"/>
    <s v="plays"/>
    <x v="312"/>
    <d v="2016-02-01T06:00:00"/>
  </r>
  <r>
    <x v="527"/>
    <x v="519"/>
    <s v="Enterprise-wide intermediate portal"/>
    <n v="189200"/>
    <n v="188480"/>
    <n v="100"/>
    <x v="0"/>
    <x v="378"/>
    <n v="31"/>
    <s v="CA"/>
    <s v="CAD"/>
    <n v="1454652000"/>
    <n v="1457762400"/>
    <b v="0"/>
    <b v="0"/>
    <s v="film &amp; video/animation"/>
    <x v="4"/>
    <s v="animation"/>
    <x v="491"/>
    <d v="2016-03-12T06:00:00"/>
  </r>
  <r>
    <x v="528"/>
    <x v="520"/>
    <s v="Focused leadingedge matrix"/>
    <n v="9000"/>
    <n v="7227"/>
    <n v="80"/>
    <x v="0"/>
    <x v="175"/>
    <n v="90.34"/>
    <s v="GB"/>
    <s v="GBP"/>
    <n v="1385186400"/>
    <n v="1389074400"/>
    <b v="0"/>
    <b v="0"/>
    <s v="music/indie rock"/>
    <x v="1"/>
    <s v="indie rock"/>
    <x v="492"/>
    <d v="2014-01-07T06:00:00"/>
  </r>
  <r>
    <x v="529"/>
    <x v="521"/>
    <s v="Seamless logistical encryption"/>
    <n v="5100"/>
    <n v="574"/>
    <n v="11"/>
    <x v="0"/>
    <x v="352"/>
    <n v="63.78"/>
    <s v="US"/>
    <s v="USD"/>
    <n v="1399698000"/>
    <n v="1402117200"/>
    <b v="0"/>
    <b v="0"/>
    <s v="games/video games"/>
    <x v="6"/>
    <s v="video games"/>
    <x v="493"/>
    <d v="2014-06-07T05:00:00"/>
  </r>
  <r>
    <x v="530"/>
    <x v="522"/>
    <s v="Stand-alone human-resource workforce"/>
    <n v="105000"/>
    <n v="96328"/>
    <n v="92"/>
    <x v="0"/>
    <x v="200"/>
    <n v="54"/>
    <s v="US"/>
    <s v="USD"/>
    <n v="1283230800"/>
    <n v="1284440400"/>
    <b v="0"/>
    <b v="1"/>
    <s v="publishing/fiction"/>
    <x v="5"/>
    <s v="fiction"/>
    <x v="494"/>
    <d v="2010-09-14T05:00:00"/>
  </r>
  <r>
    <x v="531"/>
    <x v="523"/>
    <s v="Automated zero tolerance implementation"/>
    <n v="186700"/>
    <n v="178338"/>
    <n v="96"/>
    <x v="2"/>
    <x v="379"/>
    <n v="48.99"/>
    <s v="CH"/>
    <s v="CHF"/>
    <n v="1384149600"/>
    <n v="1388988000"/>
    <b v="0"/>
    <b v="0"/>
    <s v="games/video games"/>
    <x v="6"/>
    <s v="video games"/>
    <x v="495"/>
    <d v="2014-01-06T06:00:00"/>
  </r>
  <r>
    <x v="532"/>
    <x v="524"/>
    <s v="Pre-emptive grid-enabled contingency"/>
    <n v="1600"/>
    <n v="8046"/>
    <n v="503"/>
    <x v="1"/>
    <x v="105"/>
    <n v="63.86"/>
    <s v="CA"/>
    <s v="CAD"/>
    <n v="1516860000"/>
    <n v="1516946400"/>
    <b v="0"/>
    <b v="0"/>
    <s v="theater/plays"/>
    <x v="3"/>
    <s v="plays"/>
    <x v="496"/>
    <d v="2018-01-26T06:00:00"/>
  </r>
  <r>
    <x v="533"/>
    <x v="525"/>
    <s v="Multi-lateral didactic encoding"/>
    <n v="115600"/>
    <n v="184086"/>
    <n v="159"/>
    <x v="1"/>
    <x v="380"/>
    <n v="83"/>
    <s v="GB"/>
    <s v="GBP"/>
    <n v="1374642000"/>
    <n v="1377752400"/>
    <b v="0"/>
    <b v="0"/>
    <s v="music/indie rock"/>
    <x v="1"/>
    <s v="indie rock"/>
    <x v="497"/>
    <d v="2013-08-29T05:00:00"/>
  </r>
  <r>
    <x v="534"/>
    <x v="526"/>
    <s v="Self-enabling didactic orchestration"/>
    <n v="89100"/>
    <n v="13385"/>
    <n v="15"/>
    <x v="0"/>
    <x v="166"/>
    <n v="55.08"/>
    <s v="US"/>
    <s v="USD"/>
    <n v="1534482000"/>
    <n v="1534568400"/>
    <b v="0"/>
    <b v="1"/>
    <s v="film &amp; video/drama"/>
    <x v="4"/>
    <s v="drama"/>
    <x v="498"/>
    <d v="2018-08-18T05:00:00"/>
  </r>
  <r>
    <x v="535"/>
    <x v="527"/>
    <s v="Profit-focused 24/7 data-warehouse"/>
    <n v="2600"/>
    <n v="12533"/>
    <n v="482"/>
    <x v="1"/>
    <x v="381"/>
    <n v="62.04"/>
    <s v="IT"/>
    <s v="EUR"/>
    <n v="1528434000"/>
    <n v="1528606800"/>
    <b v="0"/>
    <b v="1"/>
    <s v="theater/plays"/>
    <x v="3"/>
    <s v="plays"/>
    <x v="499"/>
    <d v="2018-06-10T05:00:00"/>
  </r>
  <r>
    <x v="536"/>
    <x v="528"/>
    <s v="Enhanced methodical middleware"/>
    <n v="9800"/>
    <n v="14697"/>
    <n v="150"/>
    <x v="1"/>
    <x v="382"/>
    <n v="104.98"/>
    <s v="IT"/>
    <s v="EUR"/>
    <n v="1282626000"/>
    <n v="1284872400"/>
    <b v="0"/>
    <b v="0"/>
    <s v="publishing/fiction"/>
    <x v="5"/>
    <s v="fiction"/>
    <x v="500"/>
    <d v="2010-09-19T05:00:00"/>
  </r>
  <r>
    <x v="537"/>
    <x v="529"/>
    <s v="Synchronized client-driven projection"/>
    <n v="84400"/>
    <n v="98935"/>
    <n v="117"/>
    <x v="1"/>
    <x v="383"/>
    <n v="94.04"/>
    <s v="DK"/>
    <s v="DKK"/>
    <n v="1535605200"/>
    <n v="1537592400"/>
    <b v="1"/>
    <b v="1"/>
    <s v="film &amp; video/documentary"/>
    <x v="4"/>
    <s v="documentary"/>
    <x v="501"/>
    <d v="2018-09-22T05:00:00"/>
  </r>
  <r>
    <x v="538"/>
    <x v="530"/>
    <s v="Networked didactic time-frame"/>
    <n v="151300"/>
    <n v="57034"/>
    <n v="38"/>
    <x v="0"/>
    <x v="384"/>
    <n v="44.01"/>
    <s v="US"/>
    <s v="USD"/>
    <n v="1379826000"/>
    <n v="1381208400"/>
    <b v="0"/>
    <b v="0"/>
    <s v="games/mobile games"/>
    <x v="6"/>
    <s v="mobile games"/>
    <x v="502"/>
    <d v="2013-10-08T05:00:00"/>
  </r>
  <r>
    <x v="539"/>
    <x v="531"/>
    <s v="Assimilated exuding toolset"/>
    <n v="9800"/>
    <n v="7120"/>
    <n v="73"/>
    <x v="0"/>
    <x v="385"/>
    <n v="92.47"/>
    <s v="US"/>
    <s v="USD"/>
    <n v="1561957200"/>
    <n v="1562475600"/>
    <b v="0"/>
    <b v="1"/>
    <s v="food/food trucks"/>
    <x v="0"/>
    <s v="food trucks"/>
    <x v="503"/>
    <d v="2019-07-07T05:00:00"/>
  </r>
  <r>
    <x v="540"/>
    <x v="532"/>
    <s v="Front-line client-server secured line"/>
    <n v="5300"/>
    <n v="14097"/>
    <n v="266"/>
    <x v="1"/>
    <x v="326"/>
    <n v="57.07"/>
    <s v="US"/>
    <s v="USD"/>
    <n v="1525496400"/>
    <n v="1527397200"/>
    <b v="0"/>
    <b v="0"/>
    <s v="photography/photography books"/>
    <x v="7"/>
    <s v="photography books"/>
    <x v="504"/>
    <d v="2018-05-27T05:00:00"/>
  </r>
  <r>
    <x v="541"/>
    <x v="533"/>
    <s v="Polarized systemic Internet solution"/>
    <n v="178000"/>
    <n v="43086"/>
    <n v="24"/>
    <x v="0"/>
    <x v="386"/>
    <n v="109.08"/>
    <s v="IT"/>
    <s v="EUR"/>
    <n v="1433912400"/>
    <n v="1436158800"/>
    <b v="0"/>
    <b v="0"/>
    <s v="games/mobile games"/>
    <x v="6"/>
    <s v="mobile games"/>
    <x v="505"/>
    <d v="2015-07-06T05:00:00"/>
  </r>
  <r>
    <x v="542"/>
    <x v="534"/>
    <s v="Profit-focused exuding moderator"/>
    <n v="77000"/>
    <n v="1930"/>
    <n v="3"/>
    <x v="0"/>
    <x v="240"/>
    <n v="39.39"/>
    <s v="GB"/>
    <s v="GBP"/>
    <n v="1453442400"/>
    <n v="1456034400"/>
    <b v="0"/>
    <b v="0"/>
    <s v="music/indie rock"/>
    <x v="1"/>
    <s v="indie rock"/>
    <x v="506"/>
    <d v="2016-02-21T06:00:00"/>
  </r>
  <r>
    <x v="543"/>
    <x v="535"/>
    <s v="Cross-group high-level moderator"/>
    <n v="84900"/>
    <n v="13864"/>
    <n v="16"/>
    <x v="0"/>
    <x v="80"/>
    <n v="77.02"/>
    <s v="US"/>
    <s v="USD"/>
    <n v="1378875600"/>
    <n v="1380171600"/>
    <b v="0"/>
    <b v="0"/>
    <s v="games/video games"/>
    <x v="6"/>
    <s v="video games"/>
    <x v="507"/>
    <d v="2013-09-26T05:00:00"/>
  </r>
  <r>
    <x v="544"/>
    <x v="536"/>
    <s v="Public-key 3rdgeneration system engine"/>
    <n v="2800"/>
    <n v="7742"/>
    <n v="277"/>
    <x v="1"/>
    <x v="286"/>
    <n v="92.17"/>
    <s v="US"/>
    <s v="USD"/>
    <n v="1452232800"/>
    <n v="1453356000"/>
    <b v="0"/>
    <b v="0"/>
    <s v="music/rock"/>
    <x v="1"/>
    <s v="rock"/>
    <x v="508"/>
    <d v="2016-01-21T06:00:00"/>
  </r>
  <r>
    <x v="545"/>
    <x v="537"/>
    <s v="Organized value-added access"/>
    <n v="184800"/>
    <n v="164109"/>
    <n v="89"/>
    <x v="0"/>
    <x v="387"/>
    <n v="61.01"/>
    <s v="US"/>
    <s v="USD"/>
    <n v="1577253600"/>
    <n v="1578981600"/>
    <b v="0"/>
    <b v="0"/>
    <s v="theater/plays"/>
    <x v="3"/>
    <s v="plays"/>
    <x v="509"/>
    <d v="2020-01-14T06:00:00"/>
  </r>
  <r>
    <x v="546"/>
    <x v="538"/>
    <s v="Cloned global Graphical User Interface"/>
    <n v="4200"/>
    <n v="6870"/>
    <n v="164"/>
    <x v="1"/>
    <x v="39"/>
    <n v="78.069999999999993"/>
    <s v="US"/>
    <s v="USD"/>
    <n v="1537160400"/>
    <n v="1537419600"/>
    <b v="0"/>
    <b v="1"/>
    <s v="theater/plays"/>
    <x v="3"/>
    <s v="plays"/>
    <x v="510"/>
    <d v="2018-09-20T05:00:00"/>
  </r>
  <r>
    <x v="547"/>
    <x v="539"/>
    <s v="Focused solution-oriented matrix"/>
    <n v="1300"/>
    <n v="12597"/>
    <n v="969"/>
    <x v="1"/>
    <x v="388"/>
    <n v="80.75"/>
    <s v="US"/>
    <s v="USD"/>
    <n v="1422165600"/>
    <n v="1423202400"/>
    <b v="0"/>
    <b v="0"/>
    <s v="film &amp; video/drama"/>
    <x v="4"/>
    <s v="drama"/>
    <x v="511"/>
    <d v="2015-02-06T06:00:00"/>
  </r>
  <r>
    <x v="548"/>
    <x v="540"/>
    <s v="Monitored discrete toolset"/>
    <n v="66100"/>
    <n v="179074"/>
    <n v="271"/>
    <x v="1"/>
    <x v="389"/>
    <n v="59.99"/>
    <s v="US"/>
    <s v="USD"/>
    <n v="1459486800"/>
    <n v="1460610000"/>
    <b v="0"/>
    <b v="0"/>
    <s v="theater/plays"/>
    <x v="3"/>
    <s v="plays"/>
    <x v="512"/>
    <d v="2016-04-14T05:00:00"/>
  </r>
  <r>
    <x v="549"/>
    <x v="541"/>
    <s v="Business-focused intermediate system engine"/>
    <n v="29500"/>
    <n v="83843"/>
    <n v="284"/>
    <x v="1"/>
    <x v="390"/>
    <n v="110.03"/>
    <s v="US"/>
    <s v="USD"/>
    <n v="1369717200"/>
    <n v="1370494800"/>
    <b v="0"/>
    <b v="0"/>
    <s v="technology/wearables"/>
    <x v="2"/>
    <s v="wearables"/>
    <x v="513"/>
    <d v="2013-06-06T05:00:00"/>
  </r>
  <r>
    <x v="550"/>
    <x v="542"/>
    <s v="De-engineered disintermediate encoding"/>
    <n v="100"/>
    <n v="4"/>
    <n v="4"/>
    <x v="3"/>
    <x v="49"/>
    <n v="4"/>
    <s v="CH"/>
    <s v="CHF"/>
    <n v="1330495200"/>
    <n v="1332306000"/>
    <b v="0"/>
    <b v="0"/>
    <s v="music/indie rock"/>
    <x v="1"/>
    <s v="indie rock"/>
    <x v="514"/>
    <d v="2012-03-21T05:00:00"/>
  </r>
  <r>
    <x v="551"/>
    <x v="543"/>
    <s v="Streamlined upward-trending analyzer"/>
    <n v="180100"/>
    <n v="105598"/>
    <n v="59"/>
    <x v="0"/>
    <x v="391"/>
    <n v="38"/>
    <s v="AU"/>
    <s v="AUD"/>
    <n v="1419055200"/>
    <n v="1422511200"/>
    <b v="0"/>
    <b v="1"/>
    <s v="technology/web"/>
    <x v="2"/>
    <s v="web"/>
    <x v="515"/>
    <d v="2015-01-29T06:00:00"/>
  </r>
  <r>
    <x v="552"/>
    <x v="544"/>
    <s v="Distributed human-resource policy"/>
    <n v="9000"/>
    <n v="8866"/>
    <n v="99"/>
    <x v="0"/>
    <x v="45"/>
    <n v="96.37"/>
    <s v="US"/>
    <s v="USD"/>
    <n v="1480140000"/>
    <n v="1480312800"/>
    <b v="0"/>
    <b v="0"/>
    <s v="theater/plays"/>
    <x v="3"/>
    <s v="plays"/>
    <x v="516"/>
    <d v="2016-11-28T06:00:00"/>
  </r>
  <r>
    <x v="553"/>
    <x v="545"/>
    <s v="De-engineered 5thgeneration contingency"/>
    <n v="170600"/>
    <n v="75022"/>
    <n v="44"/>
    <x v="0"/>
    <x v="392"/>
    <n v="72.98"/>
    <s v="US"/>
    <s v="USD"/>
    <n v="1293948000"/>
    <n v="1294034400"/>
    <b v="0"/>
    <b v="0"/>
    <s v="music/rock"/>
    <x v="1"/>
    <s v="rock"/>
    <x v="517"/>
    <d v="2011-01-03T06:00:00"/>
  </r>
  <r>
    <x v="554"/>
    <x v="546"/>
    <s v="Multi-channeled upward-trending application"/>
    <n v="9500"/>
    <n v="14408"/>
    <n v="152"/>
    <x v="1"/>
    <x v="353"/>
    <n v="26.01"/>
    <s v="CA"/>
    <s v="CAD"/>
    <n v="1482127200"/>
    <n v="1482645600"/>
    <b v="0"/>
    <b v="0"/>
    <s v="music/indie rock"/>
    <x v="1"/>
    <s v="indie rock"/>
    <x v="518"/>
    <d v="2016-12-25T06:00:00"/>
  </r>
  <r>
    <x v="555"/>
    <x v="547"/>
    <s v="Organic maximized database"/>
    <n v="6300"/>
    <n v="14089"/>
    <n v="224"/>
    <x v="1"/>
    <x v="18"/>
    <n v="104.36"/>
    <s v="DK"/>
    <s v="DKK"/>
    <n v="1396414800"/>
    <n v="1399093200"/>
    <b v="0"/>
    <b v="0"/>
    <s v="music/rock"/>
    <x v="1"/>
    <s v="rock"/>
    <x v="519"/>
    <d v="2014-05-03T05:00:00"/>
  </r>
  <r>
    <x v="556"/>
    <x v="195"/>
    <s v="Grass-roots 24/7 attitude"/>
    <n v="5200"/>
    <n v="12467"/>
    <n v="240"/>
    <x v="1"/>
    <x v="393"/>
    <n v="102.19"/>
    <s v="US"/>
    <s v="USD"/>
    <n v="1315285200"/>
    <n v="1315890000"/>
    <b v="0"/>
    <b v="1"/>
    <s v="publishing/translations"/>
    <x v="5"/>
    <s v="translations"/>
    <x v="520"/>
    <d v="2011-09-13T05:00:00"/>
  </r>
  <r>
    <x v="557"/>
    <x v="548"/>
    <s v="Team-oriented global strategy"/>
    <n v="6000"/>
    <n v="11960"/>
    <n v="199"/>
    <x v="1"/>
    <x v="394"/>
    <n v="54.12"/>
    <s v="US"/>
    <s v="USD"/>
    <n v="1443762000"/>
    <n v="1444021200"/>
    <b v="0"/>
    <b v="1"/>
    <s v="film &amp; video/science fiction"/>
    <x v="4"/>
    <s v="science fiction"/>
    <x v="521"/>
    <d v="2015-10-05T05:00:00"/>
  </r>
  <r>
    <x v="558"/>
    <x v="549"/>
    <s v="Enhanced client-driven capacity"/>
    <n v="5800"/>
    <n v="7966"/>
    <n v="137"/>
    <x v="1"/>
    <x v="105"/>
    <n v="63.22"/>
    <s v="US"/>
    <s v="USD"/>
    <n v="1456293600"/>
    <n v="1460005200"/>
    <b v="0"/>
    <b v="0"/>
    <s v="theater/plays"/>
    <x v="3"/>
    <s v="plays"/>
    <x v="522"/>
    <d v="2016-04-07T05:00:00"/>
  </r>
  <r>
    <x v="559"/>
    <x v="550"/>
    <s v="Exclusive systematic productivity"/>
    <n v="105300"/>
    <n v="106321"/>
    <n v="101"/>
    <x v="1"/>
    <x v="395"/>
    <n v="104.03"/>
    <s v="US"/>
    <s v="USD"/>
    <n v="1470114000"/>
    <n v="1470718800"/>
    <b v="0"/>
    <b v="0"/>
    <s v="theater/plays"/>
    <x v="3"/>
    <s v="plays"/>
    <x v="523"/>
    <d v="2016-08-09T05:00:00"/>
  </r>
  <r>
    <x v="560"/>
    <x v="551"/>
    <s v="Re-engineered radical policy"/>
    <n v="20000"/>
    <n v="158832"/>
    <n v="794"/>
    <x v="1"/>
    <x v="396"/>
    <n v="49.99"/>
    <s v="US"/>
    <s v="USD"/>
    <n v="1321596000"/>
    <n v="1325052000"/>
    <b v="0"/>
    <b v="0"/>
    <s v="film &amp; video/animation"/>
    <x v="4"/>
    <s v="animation"/>
    <x v="524"/>
    <d v="2011-12-28T06:00:00"/>
  </r>
  <r>
    <x v="561"/>
    <x v="552"/>
    <s v="Down-sized logistical adapter"/>
    <n v="3000"/>
    <n v="11091"/>
    <n v="370"/>
    <x v="1"/>
    <x v="40"/>
    <n v="56.02"/>
    <s v="CH"/>
    <s v="CHF"/>
    <n v="1318827600"/>
    <n v="1319000400"/>
    <b v="0"/>
    <b v="0"/>
    <s v="theater/plays"/>
    <x v="3"/>
    <s v="plays"/>
    <x v="525"/>
    <d v="2011-10-19T05:00:00"/>
  </r>
  <r>
    <x v="562"/>
    <x v="553"/>
    <s v="Configurable bandwidth-monitored throughput"/>
    <n v="9900"/>
    <n v="1269"/>
    <n v="13"/>
    <x v="0"/>
    <x v="150"/>
    <n v="48.81"/>
    <s v="CH"/>
    <s v="CHF"/>
    <n v="1552366800"/>
    <n v="1552539600"/>
    <b v="0"/>
    <b v="0"/>
    <s v="music/rock"/>
    <x v="1"/>
    <s v="rock"/>
    <x v="188"/>
    <d v="2019-03-14T05:00:00"/>
  </r>
  <r>
    <x v="563"/>
    <x v="554"/>
    <s v="Optional tangible pricing structure"/>
    <n v="3700"/>
    <n v="5107"/>
    <n v="138"/>
    <x v="1"/>
    <x v="72"/>
    <n v="60.08"/>
    <s v="AU"/>
    <s v="AUD"/>
    <n v="1542088800"/>
    <n v="1543816800"/>
    <b v="0"/>
    <b v="0"/>
    <s v="film &amp; video/documentary"/>
    <x v="4"/>
    <s v="documentary"/>
    <x v="526"/>
    <d v="2018-12-03T06:00:00"/>
  </r>
  <r>
    <x v="564"/>
    <x v="555"/>
    <s v="Organic high-level implementation"/>
    <n v="168700"/>
    <n v="141393"/>
    <n v="84"/>
    <x v="0"/>
    <x v="397"/>
    <n v="78.989999999999995"/>
    <s v="US"/>
    <s v="USD"/>
    <n v="1426395600"/>
    <n v="1427086800"/>
    <b v="0"/>
    <b v="0"/>
    <s v="theater/plays"/>
    <x v="3"/>
    <s v="plays"/>
    <x v="527"/>
    <d v="2015-03-23T05:00:00"/>
  </r>
  <r>
    <x v="565"/>
    <x v="556"/>
    <s v="Decentralized logistical collaboration"/>
    <n v="94900"/>
    <n v="194166"/>
    <n v="205"/>
    <x v="1"/>
    <x v="398"/>
    <n v="53.99"/>
    <s v="US"/>
    <s v="USD"/>
    <n v="1321336800"/>
    <n v="1323064800"/>
    <b v="0"/>
    <b v="0"/>
    <s v="theater/plays"/>
    <x v="3"/>
    <s v="plays"/>
    <x v="528"/>
    <d v="2011-12-05T06:00:00"/>
  </r>
  <r>
    <x v="566"/>
    <x v="557"/>
    <s v="Advanced content-based installation"/>
    <n v="9300"/>
    <n v="4124"/>
    <n v="44"/>
    <x v="0"/>
    <x v="95"/>
    <n v="111.46"/>
    <s v="US"/>
    <s v="USD"/>
    <n v="1456293600"/>
    <n v="1458277200"/>
    <b v="0"/>
    <b v="1"/>
    <s v="music/electric music"/>
    <x v="1"/>
    <s v="electric music"/>
    <x v="522"/>
    <d v="2016-03-18T05:00:00"/>
  </r>
  <r>
    <x v="567"/>
    <x v="558"/>
    <s v="Distributed high-level open architecture"/>
    <n v="6800"/>
    <n v="14865"/>
    <n v="219"/>
    <x v="1"/>
    <x v="146"/>
    <n v="60.92"/>
    <s v="US"/>
    <s v="USD"/>
    <n v="1404968400"/>
    <n v="1405141200"/>
    <b v="0"/>
    <b v="0"/>
    <s v="music/rock"/>
    <x v="1"/>
    <s v="rock"/>
    <x v="529"/>
    <d v="2014-07-12T05:00:00"/>
  </r>
  <r>
    <x v="568"/>
    <x v="559"/>
    <s v="Synergized zero tolerance help-desk"/>
    <n v="72400"/>
    <n v="134688"/>
    <n v="186"/>
    <x v="1"/>
    <x v="399"/>
    <n v="26"/>
    <s v="US"/>
    <s v="USD"/>
    <n v="1279170000"/>
    <n v="1283058000"/>
    <b v="0"/>
    <b v="0"/>
    <s v="theater/plays"/>
    <x v="3"/>
    <s v="plays"/>
    <x v="530"/>
    <d v="2010-08-29T05:00:00"/>
  </r>
  <r>
    <x v="569"/>
    <x v="560"/>
    <s v="Extended multi-tasking definition"/>
    <n v="20100"/>
    <n v="47705"/>
    <n v="237"/>
    <x v="1"/>
    <x v="400"/>
    <n v="80.989999999999995"/>
    <s v="IT"/>
    <s v="EUR"/>
    <n v="1294725600"/>
    <n v="1295762400"/>
    <b v="0"/>
    <b v="0"/>
    <s v="film &amp; video/animation"/>
    <x v="4"/>
    <s v="animation"/>
    <x v="531"/>
    <d v="2011-01-23T06:00:00"/>
  </r>
  <r>
    <x v="570"/>
    <x v="561"/>
    <s v="Realigned uniform knowledge user"/>
    <n v="31200"/>
    <n v="95364"/>
    <n v="306"/>
    <x v="1"/>
    <x v="401"/>
    <n v="35"/>
    <s v="US"/>
    <s v="USD"/>
    <n v="1419055200"/>
    <n v="1419573600"/>
    <b v="0"/>
    <b v="1"/>
    <s v="music/rock"/>
    <x v="1"/>
    <s v="rock"/>
    <x v="515"/>
    <d v="2014-12-26T06:00:00"/>
  </r>
  <r>
    <x v="571"/>
    <x v="562"/>
    <s v="Monitored grid-enabled model"/>
    <n v="3500"/>
    <n v="3295"/>
    <n v="94"/>
    <x v="0"/>
    <x v="164"/>
    <n v="94.14"/>
    <s v="IT"/>
    <s v="EUR"/>
    <n v="1434690000"/>
    <n v="1438750800"/>
    <b v="0"/>
    <b v="0"/>
    <s v="film &amp; video/shorts"/>
    <x v="4"/>
    <s v="shorts"/>
    <x v="532"/>
    <d v="2015-08-05T05:00:00"/>
  </r>
  <r>
    <x v="572"/>
    <x v="563"/>
    <s v="Assimilated actuating policy"/>
    <n v="9000"/>
    <n v="4896"/>
    <n v="54"/>
    <x v="3"/>
    <x v="115"/>
    <n v="52.09"/>
    <s v="US"/>
    <s v="USD"/>
    <n v="1443416400"/>
    <n v="1444798800"/>
    <b v="0"/>
    <b v="1"/>
    <s v="music/rock"/>
    <x v="1"/>
    <s v="rock"/>
    <x v="533"/>
    <d v="2015-10-14T05:00:00"/>
  </r>
  <r>
    <x v="573"/>
    <x v="564"/>
    <s v="Total incremental productivity"/>
    <n v="6700"/>
    <n v="7496"/>
    <n v="112"/>
    <x v="1"/>
    <x v="402"/>
    <n v="24.99"/>
    <s v="US"/>
    <s v="USD"/>
    <n v="1399006800"/>
    <n v="1399179600"/>
    <b v="0"/>
    <b v="0"/>
    <s v="journalism/audio"/>
    <x v="8"/>
    <s v="audio"/>
    <x v="409"/>
    <d v="2014-05-04T05:00:00"/>
  </r>
  <r>
    <x v="574"/>
    <x v="565"/>
    <s v="Adaptive local task-force"/>
    <n v="2700"/>
    <n v="9967"/>
    <n v="369"/>
    <x v="1"/>
    <x v="358"/>
    <n v="69.22"/>
    <s v="US"/>
    <s v="USD"/>
    <n v="1575698400"/>
    <n v="1576562400"/>
    <b v="0"/>
    <b v="1"/>
    <s v="food/food trucks"/>
    <x v="0"/>
    <s v="food trucks"/>
    <x v="534"/>
    <d v="2019-12-17T06:00:00"/>
  </r>
  <r>
    <x v="575"/>
    <x v="566"/>
    <s v="Universal zero-defect concept"/>
    <n v="83300"/>
    <n v="52421"/>
    <n v="63"/>
    <x v="0"/>
    <x v="21"/>
    <n v="93.94"/>
    <s v="US"/>
    <s v="USD"/>
    <n v="1400562000"/>
    <n v="1400821200"/>
    <b v="0"/>
    <b v="1"/>
    <s v="theater/plays"/>
    <x v="3"/>
    <s v="plays"/>
    <x v="53"/>
    <d v="2014-05-23T05:00:00"/>
  </r>
  <r>
    <x v="576"/>
    <x v="567"/>
    <s v="Object-based bottom-line superstructure"/>
    <n v="9700"/>
    <n v="6298"/>
    <n v="65"/>
    <x v="0"/>
    <x v="251"/>
    <n v="98.41"/>
    <s v="US"/>
    <s v="USD"/>
    <n v="1509512400"/>
    <n v="1510984800"/>
    <b v="0"/>
    <b v="0"/>
    <s v="theater/plays"/>
    <x v="3"/>
    <s v="plays"/>
    <x v="535"/>
    <d v="2017-11-18T06:00:00"/>
  </r>
  <r>
    <x v="577"/>
    <x v="568"/>
    <s v="Adaptive 24hour projection"/>
    <n v="8200"/>
    <n v="1546"/>
    <n v="19"/>
    <x v="3"/>
    <x v="95"/>
    <n v="41.78"/>
    <s v="US"/>
    <s v="USD"/>
    <n v="1299823200"/>
    <n v="1302066000"/>
    <b v="0"/>
    <b v="0"/>
    <s v="music/jazz"/>
    <x v="1"/>
    <s v="jazz"/>
    <x v="536"/>
    <d v="2011-04-06T05:00:00"/>
  </r>
  <r>
    <x v="578"/>
    <x v="569"/>
    <s v="Sharable radical toolset"/>
    <n v="96500"/>
    <n v="16168"/>
    <n v="17"/>
    <x v="0"/>
    <x v="242"/>
    <n v="65.989999999999995"/>
    <s v="US"/>
    <s v="USD"/>
    <n v="1322719200"/>
    <n v="1322978400"/>
    <b v="0"/>
    <b v="0"/>
    <s v="film &amp; video/science fiction"/>
    <x v="4"/>
    <s v="science fiction"/>
    <x v="537"/>
    <d v="2011-12-04T06:00:00"/>
  </r>
  <r>
    <x v="579"/>
    <x v="570"/>
    <s v="Focused multimedia knowledgebase"/>
    <n v="6200"/>
    <n v="6269"/>
    <n v="101"/>
    <x v="1"/>
    <x v="215"/>
    <n v="72.06"/>
    <s v="US"/>
    <s v="USD"/>
    <n v="1312693200"/>
    <n v="1313730000"/>
    <b v="0"/>
    <b v="0"/>
    <s v="music/jazz"/>
    <x v="1"/>
    <s v="jazz"/>
    <x v="538"/>
    <d v="2011-08-19T05:00:00"/>
  </r>
  <r>
    <x v="580"/>
    <x v="251"/>
    <s v="Seamless 6thgeneration extranet"/>
    <n v="43800"/>
    <n v="149578"/>
    <n v="342"/>
    <x v="1"/>
    <x v="403"/>
    <n v="48"/>
    <s v="US"/>
    <s v="USD"/>
    <n v="1393394400"/>
    <n v="1394085600"/>
    <b v="0"/>
    <b v="0"/>
    <s v="theater/plays"/>
    <x v="3"/>
    <s v="plays"/>
    <x v="539"/>
    <d v="2014-03-06T06:00:00"/>
  </r>
  <r>
    <x v="581"/>
    <x v="571"/>
    <s v="Sharable mobile knowledgebase"/>
    <n v="6000"/>
    <n v="3841"/>
    <n v="64"/>
    <x v="0"/>
    <x v="83"/>
    <n v="54.1"/>
    <s v="US"/>
    <s v="USD"/>
    <n v="1304053200"/>
    <n v="1305349200"/>
    <b v="0"/>
    <b v="0"/>
    <s v="technology/web"/>
    <x v="2"/>
    <s v="web"/>
    <x v="540"/>
    <d v="2011-05-14T05:00:00"/>
  </r>
  <r>
    <x v="582"/>
    <x v="572"/>
    <s v="Cross-group global system engine"/>
    <n v="8700"/>
    <n v="4531"/>
    <n v="52"/>
    <x v="0"/>
    <x v="344"/>
    <n v="107.88"/>
    <s v="US"/>
    <s v="USD"/>
    <n v="1433912400"/>
    <n v="1434344400"/>
    <b v="0"/>
    <b v="1"/>
    <s v="games/video games"/>
    <x v="6"/>
    <s v="video games"/>
    <x v="505"/>
    <d v="2015-06-15T05:00:00"/>
  </r>
  <r>
    <x v="583"/>
    <x v="573"/>
    <s v="Centralized clear-thinking conglomeration"/>
    <n v="18900"/>
    <n v="60934"/>
    <n v="322"/>
    <x v="1"/>
    <x v="404"/>
    <n v="67.03"/>
    <s v="US"/>
    <s v="USD"/>
    <n v="1329717600"/>
    <n v="1331186400"/>
    <b v="0"/>
    <b v="0"/>
    <s v="film &amp; video/documentary"/>
    <x v="4"/>
    <s v="documentary"/>
    <x v="541"/>
    <d v="2012-03-08T06:00:00"/>
  </r>
  <r>
    <x v="584"/>
    <x v="8"/>
    <s v="De-engineered cohesive system engine"/>
    <n v="86400"/>
    <n v="103255"/>
    <n v="120"/>
    <x v="1"/>
    <x v="405"/>
    <n v="64.010000000000005"/>
    <s v="US"/>
    <s v="USD"/>
    <n v="1335330000"/>
    <n v="1336539600"/>
    <b v="0"/>
    <b v="0"/>
    <s v="technology/web"/>
    <x v="2"/>
    <s v="web"/>
    <x v="542"/>
    <d v="2012-05-09T05:00:00"/>
  </r>
  <r>
    <x v="585"/>
    <x v="574"/>
    <s v="Reactive analyzing function"/>
    <n v="8900"/>
    <n v="13065"/>
    <n v="147"/>
    <x v="1"/>
    <x v="158"/>
    <n v="96.07"/>
    <s v="US"/>
    <s v="USD"/>
    <n v="1268888400"/>
    <n v="1269752400"/>
    <b v="0"/>
    <b v="0"/>
    <s v="publishing/translations"/>
    <x v="5"/>
    <s v="translations"/>
    <x v="543"/>
    <d v="2010-03-28T05:00:00"/>
  </r>
  <r>
    <x v="586"/>
    <x v="575"/>
    <s v="Robust hybrid budgetary management"/>
    <n v="700"/>
    <n v="6654"/>
    <n v="951"/>
    <x v="1"/>
    <x v="406"/>
    <n v="51.18"/>
    <s v="US"/>
    <s v="USD"/>
    <n v="1289973600"/>
    <n v="1291615200"/>
    <b v="0"/>
    <b v="0"/>
    <s v="music/rock"/>
    <x v="1"/>
    <s v="rock"/>
    <x v="544"/>
    <d v="2010-12-06T06:00:00"/>
  </r>
  <r>
    <x v="587"/>
    <x v="576"/>
    <s v="Open-source analyzing monitoring"/>
    <n v="9400"/>
    <n v="6852"/>
    <n v="73"/>
    <x v="0"/>
    <x v="388"/>
    <n v="43.92"/>
    <s v="CA"/>
    <s v="CAD"/>
    <n v="1547877600"/>
    <n v="1552366800"/>
    <b v="0"/>
    <b v="1"/>
    <s v="food/food trucks"/>
    <x v="0"/>
    <s v="food trucks"/>
    <x v="35"/>
    <d v="2019-03-12T05:00:00"/>
  </r>
  <r>
    <x v="588"/>
    <x v="577"/>
    <s v="Up-sized discrete firmware"/>
    <n v="157600"/>
    <n v="124517"/>
    <n v="79"/>
    <x v="0"/>
    <x v="407"/>
    <n v="91.02"/>
    <s v="GB"/>
    <s v="GBP"/>
    <n v="1269493200"/>
    <n v="1272171600"/>
    <b v="0"/>
    <b v="0"/>
    <s v="theater/plays"/>
    <x v="3"/>
    <s v="plays"/>
    <x v="152"/>
    <d v="2010-04-25T05:00:00"/>
  </r>
  <r>
    <x v="589"/>
    <x v="578"/>
    <s v="Exclusive intangible extranet"/>
    <n v="7900"/>
    <n v="5113"/>
    <n v="65"/>
    <x v="0"/>
    <x v="408"/>
    <n v="50.13"/>
    <s v="US"/>
    <s v="USD"/>
    <n v="1436072400"/>
    <n v="1436677200"/>
    <b v="0"/>
    <b v="0"/>
    <s v="film &amp; video/documentary"/>
    <x v="4"/>
    <s v="documentary"/>
    <x v="545"/>
    <d v="2015-07-12T05:00:00"/>
  </r>
  <r>
    <x v="590"/>
    <x v="579"/>
    <s v="Synergized analyzing process improvement"/>
    <n v="7100"/>
    <n v="5824"/>
    <n v="82"/>
    <x v="0"/>
    <x v="99"/>
    <n v="67.72"/>
    <s v="AU"/>
    <s v="AUD"/>
    <n v="1419141600"/>
    <n v="1420092000"/>
    <b v="0"/>
    <b v="0"/>
    <s v="publishing/radio &amp; podcasts"/>
    <x v="5"/>
    <s v="radio &amp; podcasts"/>
    <x v="546"/>
    <d v="2015-01-01T06:00:00"/>
  </r>
  <r>
    <x v="591"/>
    <x v="580"/>
    <s v="Realigned dedicated system engine"/>
    <n v="600"/>
    <n v="6226"/>
    <n v="1038"/>
    <x v="1"/>
    <x v="408"/>
    <n v="61.04"/>
    <s v="US"/>
    <s v="USD"/>
    <n v="1279083600"/>
    <n v="1279947600"/>
    <b v="0"/>
    <b v="0"/>
    <s v="games/video games"/>
    <x v="6"/>
    <s v="video games"/>
    <x v="547"/>
    <d v="2010-07-24T05:00:00"/>
  </r>
  <r>
    <x v="592"/>
    <x v="581"/>
    <s v="Object-based bandwidth-monitored concept"/>
    <n v="156800"/>
    <n v="20243"/>
    <n v="13"/>
    <x v="0"/>
    <x v="259"/>
    <n v="80.010000000000005"/>
    <s v="US"/>
    <s v="USD"/>
    <n v="1401426000"/>
    <n v="1402203600"/>
    <b v="0"/>
    <b v="0"/>
    <s v="theater/plays"/>
    <x v="3"/>
    <s v="plays"/>
    <x v="548"/>
    <d v="2014-06-08T05:00:00"/>
  </r>
  <r>
    <x v="593"/>
    <x v="582"/>
    <s v="Ameliorated client-driven open system"/>
    <n v="121600"/>
    <n v="188288"/>
    <n v="155"/>
    <x v="1"/>
    <x v="409"/>
    <n v="47"/>
    <s v="US"/>
    <s v="USD"/>
    <n v="1395810000"/>
    <n v="1396933200"/>
    <b v="0"/>
    <b v="0"/>
    <s v="film &amp; video/animation"/>
    <x v="4"/>
    <s v="animation"/>
    <x v="549"/>
    <d v="2014-04-08T05:00:00"/>
  </r>
  <r>
    <x v="594"/>
    <x v="583"/>
    <s v="Upgradable leadingedge Local Area Network"/>
    <n v="157300"/>
    <n v="11167"/>
    <n v="7"/>
    <x v="0"/>
    <x v="144"/>
    <n v="71.13"/>
    <s v="US"/>
    <s v="USD"/>
    <n v="1467003600"/>
    <n v="1467262800"/>
    <b v="0"/>
    <b v="1"/>
    <s v="theater/plays"/>
    <x v="3"/>
    <s v="plays"/>
    <x v="550"/>
    <d v="2016-06-30T05:00:00"/>
  </r>
  <r>
    <x v="595"/>
    <x v="584"/>
    <s v="Customizable intermediate data-warehouse"/>
    <n v="70300"/>
    <n v="146595"/>
    <n v="209"/>
    <x v="1"/>
    <x v="410"/>
    <n v="89.99"/>
    <s v="US"/>
    <s v="USD"/>
    <n v="1268715600"/>
    <n v="1270530000"/>
    <b v="0"/>
    <b v="1"/>
    <s v="theater/plays"/>
    <x v="3"/>
    <s v="plays"/>
    <x v="551"/>
    <d v="2010-04-06T05:00:00"/>
  </r>
  <r>
    <x v="596"/>
    <x v="585"/>
    <s v="Managed optimizing archive"/>
    <n v="7900"/>
    <n v="7875"/>
    <n v="100"/>
    <x v="0"/>
    <x v="236"/>
    <n v="43.03"/>
    <s v="US"/>
    <s v="USD"/>
    <n v="1457157600"/>
    <n v="1457762400"/>
    <b v="0"/>
    <b v="1"/>
    <s v="film &amp; video/drama"/>
    <x v="4"/>
    <s v="drama"/>
    <x v="552"/>
    <d v="2016-03-12T06:00:00"/>
  </r>
  <r>
    <x v="597"/>
    <x v="586"/>
    <s v="Diverse systematic projection"/>
    <n v="73800"/>
    <n v="148779"/>
    <n v="202"/>
    <x v="1"/>
    <x v="411"/>
    <n v="68"/>
    <s v="US"/>
    <s v="USD"/>
    <n v="1573970400"/>
    <n v="1575525600"/>
    <b v="0"/>
    <b v="0"/>
    <s v="theater/plays"/>
    <x v="3"/>
    <s v="plays"/>
    <x v="462"/>
    <d v="2019-12-05T06:00:00"/>
  </r>
  <r>
    <x v="598"/>
    <x v="587"/>
    <s v="Up-sized web-enabled info-mediaries"/>
    <n v="108500"/>
    <n v="175868"/>
    <n v="162"/>
    <x v="1"/>
    <x v="412"/>
    <n v="73"/>
    <s v="IT"/>
    <s v="EUR"/>
    <n v="1276578000"/>
    <n v="1279083600"/>
    <b v="0"/>
    <b v="0"/>
    <s v="music/rock"/>
    <x v="1"/>
    <s v="rock"/>
    <x v="553"/>
    <d v="2010-07-14T05:00:00"/>
  </r>
  <r>
    <x v="599"/>
    <x v="588"/>
    <s v="Persevering optimizing Graphical User Interface"/>
    <n v="140300"/>
    <n v="5112"/>
    <n v="4"/>
    <x v="0"/>
    <x v="172"/>
    <n v="62.34"/>
    <s v="DK"/>
    <s v="DKK"/>
    <n v="1423720800"/>
    <n v="1424412000"/>
    <b v="0"/>
    <b v="0"/>
    <s v="film &amp; video/documentary"/>
    <x v="4"/>
    <s v="documentary"/>
    <x v="554"/>
    <d v="2015-02-20T06:00:00"/>
  </r>
  <r>
    <x v="600"/>
    <x v="589"/>
    <s v="Cross-platform tertiary array"/>
    <n v="100"/>
    <n v="5"/>
    <n v="5"/>
    <x v="0"/>
    <x v="49"/>
    <n v="5"/>
    <s v="GB"/>
    <s v="GBP"/>
    <n v="1375160400"/>
    <n v="1376197200"/>
    <b v="0"/>
    <b v="0"/>
    <s v="food/food trucks"/>
    <x v="0"/>
    <s v="food trucks"/>
    <x v="555"/>
    <d v="2013-08-11T05:00:00"/>
  </r>
  <r>
    <x v="601"/>
    <x v="590"/>
    <s v="Inverse neutral structure"/>
    <n v="6300"/>
    <n v="13018"/>
    <n v="207"/>
    <x v="1"/>
    <x v="346"/>
    <n v="67.099999999999994"/>
    <s v="US"/>
    <s v="USD"/>
    <n v="1401426000"/>
    <n v="1402894800"/>
    <b v="1"/>
    <b v="0"/>
    <s v="technology/wearables"/>
    <x v="2"/>
    <s v="wearables"/>
    <x v="548"/>
    <d v="2014-06-16T05:00:00"/>
  </r>
  <r>
    <x v="602"/>
    <x v="591"/>
    <s v="Quality-focused system-worthy support"/>
    <n v="71100"/>
    <n v="91176"/>
    <n v="128"/>
    <x v="1"/>
    <x v="413"/>
    <n v="79.98"/>
    <s v="US"/>
    <s v="USD"/>
    <n v="1433480400"/>
    <n v="1434430800"/>
    <b v="0"/>
    <b v="0"/>
    <s v="theater/plays"/>
    <x v="3"/>
    <s v="plays"/>
    <x v="62"/>
    <d v="2015-06-16T05:00:00"/>
  </r>
  <r>
    <x v="603"/>
    <x v="592"/>
    <s v="Vision-oriented 5thgeneration array"/>
    <n v="5300"/>
    <n v="6342"/>
    <n v="120"/>
    <x v="1"/>
    <x v="408"/>
    <n v="62.18"/>
    <s v="US"/>
    <s v="USD"/>
    <n v="1555563600"/>
    <n v="1557896400"/>
    <b v="0"/>
    <b v="0"/>
    <s v="theater/plays"/>
    <x v="3"/>
    <s v="plays"/>
    <x v="556"/>
    <d v="2019-05-15T05:00:00"/>
  </r>
  <r>
    <x v="604"/>
    <x v="593"/>
    <s v="Cross-platform logistical circuit"/>
    <n v="88700"/>
    <n v="151438"/>
    <n v="171"/>
    <x v="1"/>
    <x v="414"/>
    <n v="53.01"/>
    <s v="US"/>
    <s v="USD"/>
    <n v="1295676000"/>
    <n v="1297490400"/>
    <b v="0"/>
    <b v="0"/>
    <s v="theater/plays"/>
    <x v="3"/>
    <s v="plays"/>
    <x v="557"/>
    <d v="2011-02-12T06:00:00"/>
  </r>
  <r>
    <x v="605"/>
    <x v="594"/>
    <s v="Profound solution-oriented matrix"/>
    <n v="3300"/>
    <n v="6178"/>
    <n v="187"/>
    <x v="1"/>
    <x v="37"/>
    <n v="57.74"/>
    <s v="US"/>
    <s v="USD"/>
    <n v="1443848400"/>
    <n v="1447394400"/>
    <b v="0"/>
    <b v="0"/>
    <s v="publishing/nonfiction"/>
    <x v="5"/>
    <s v="nonfiction"/>
    <x v="27"/>
    <d v="2015-11-13T06:00:00"/>
  </r>
  <r>
    <x v="606"/>
    <x v="595"/>
    <s v="Extended asynchronous initiative"/>
    <n v="3400"/>
    <n v="6405"/>
    <n v="188"/>
    <x v="1"/>
    <x v="415"/>
    <n v="40.03"/>
    <s v="GB"/>
    <s v="GBP"/>
    <n v="1457330400"/>
    <n v="1458277200"/>
    <b v="0"/>
    <b v="0"/>
    <s v="music/rock"/>
    <x v="1"/>
    <s v="rock"/>
    <x v="558"/>
    <d v="2016-03-18T05:00:00"/>
  </r>
  <r>
    <x v="607"/>
    <x v="596"/>
    <s v="Fundamental needs-based frame"/>
    <n v="137600"/>
    <n v="180667"/>
    <n v="131"/>
    <x v="1"/>
    <x v="416"/>
    <n v="81.02"/>
    <s v="US"/>
    <s v="USD"/>
    <n v="1395550800"/>
    <n v="1395723600"/>
    <b v="0"/>
    <b v="0"/>
    <s v="food/food trucks"/>
    <x v="0"/>
    <s v="food trucks"/>
    <x v="559"/>
    <d v="2014-03-25T05:00:00"/>
  </r>
  <r>
    <x v="608"/>
    <x v="597"/>
    <s v="Compatible full-range leverage"/>
    <n v="3900"/>
    <n v="11075"/>
    <n v="284"/>
    <x v="1"/>
    <x v="417"/>
    <n v="35.049999999999997"/>
    <s v="US"/>
    <s v="USD"/>
    <n v="1551852000"/>
    <n v="1552197600"/>
    <b v="0"/>
    <b v="1"/>
    <s v="music/jazz"/>
    <x v="1"/>
    <s v="jazz"/>
    <x v="426"/>
    <d v="2019-03-10T06:00:00"/>
  </r>
  <r>
    <x v="609"/>
    <x v="598"/>
    <s v="Upgradable holistic system engine"/>
    <n v="10000"/>
    <n v="12042"/>
    <n v="120"/>
    <x v="1"/>
    <x v="124"/>
    <n v="102.92"/>
    <s v="US"/>
    <s v="USD"/>
    <n v="1547618400"/>
    <n v="1549087200"/>
    <b v="0"/>
    <b v="0"/>
    <s v="film &amp; video/science fiction"/>
    <x v="4"/>
    <s v="science fiction"/>
    <x v="560"/>
    <d v="2019-02-02T06:00:00"/>
  </r>
  <r>
    <x v="610"/>
    <x v="599"/>
    <s v="Stand-alone multi-state data-warehouse"/>
    <n v="42800"/>
    <n v="179356"/>
    <n v="419"/>
    <x v="1"/>
    <x v="418"/>
    <n v="28"/>
    <s v="US"/>
    <s v="USD"/>
    <n v="1355637600"/>
    <n v="1356847200"/>
    <b v="0"/>
    <b v="0"/>
    <s v="theater/plays"/>
    <x v="3"/>
    <s v="plays"/>
    <x v="561"/>
    <d v="2012-12-30T06:00:00"/>
  </r>
  <r>
    <x v="611"/>
    <x v="600"/>
    <s v="Multi-lateral maximized core"/>
    <n v="8200"/>
    <n v="1136"/>
    <n v="14"/>
    <x v="3"/>
    <x v="27"/>
    <n v="75.73"/>
    <s v="US"/>
    <s v="USD"/>
    <n v="1374728400"/>
    <n v="1375765200"/>
    <b v="0"/>
    <b v="0"/>
    <s v="theater/plays"/>
    <x v="3"/>
    <s v="plays"/>
    <x v="562"/>
    <d v="2013-08-06T05:00:00"/>
  </r>
  <r>
    <x v="612"/>
    <x v="601"/>
    <s v="Innovative holistic hub"/>
    <n v="6200"/>
    <n v="8645"/>
    <n v="139"/>
    <x v="1"/>
    <x v="325"/>
    <n v="45.03"/>
    <s v="US"/>
    <s v="USD"/>
    <n v="1287810000"/>
    <n v="1289800800"/>
    <b v="0"/>
    <b v="0"/>
    <s v="music/electric music"/>
    <x v="1"/>
    <s v="electric music"/>
    <x v="563"/>
    <d v="2010-11-15T06:00:00"/>
  </r>
  <r>
    <x v="613"/>
    <x v="602"/>
    <s v="Reverse-engineered 24/7 methodology"/>
    <n v="1100"/>
    <n v="1914"/>
    <n v="174"/>
    <x v="1"/>
    <x v="150"/>
    <n v="73.62"/>
    <s v="CA"/>
    <s v="CAD"/>
    <n v="1503723600"/>
    <n v="1504501200"/>
    <b v="0"/>
    <b v="0"/>
    <s v="theater/plays"/>
    <x v="3"/>
    <s v="plays"/>
    <x v="564"/>
    <d v="2017-09-04T05:00:00"/>
  </r>
  <r>
    <x v="614"/>
    <x v="603"/>
    <s v="Business-focused dynamic info-mediaries"/>
    <n v="26500"/>
    <n v="41205"/>
    <n v="155"/>
    <x v="1"/>
    <x v="419"/>
    <n v="56.99"/>
    <s v="US"/>
    <s v="USD"/>
    <n v="1484114400"/>
    <n v="1485669600"/>
    <b v="0"/>
    <b v="0"/>
    <s v="theater/plays"/>
    <x v="3"/>
    <s v="plays"/>
    <x v="565"/>
    <d v="2017-01-29T06:00:00"/>
  </r>
  <r>
    <x v="615"/>
    <x v="604"/>
    <s v="Digitized clear-thinking installation"/>
    <n v="8500"/>
    <n v="14488"/>
    <n v="170"/>
    <x v="1"/>
    <x v="73"/>
    <n v="85.22"/>
    <s v="IT"/>
    <s v="EUR"/>
    <n v="1461906000"/>
    <n v="1462770000"/>
    <b v="0"/>
    <b v="0"/>
    <s v="theater/plays"/>
    <x v="3"/>
    <s v="plays"/>
    <x v="566"/>
    <d v="2016-05-09T05:00:00"/>
  </r>
  <r>
    <x v="616"/>
    <x v="605"/>
    <s v="Quality-focused 24/7 superstructure"/>
    <n v="6400"/>
    <n v="12129"/>
    <n v="190"/>
    <x v="1"/>
    <x v="202"/>
    <n v="50.96"/>
    <s v="GB"/>
    <s v="GBP"/>
    <n v="1379653200"/>
    <n v="1379739600"/>
    <b v="0"/>
    <b v="1"/>
    <s v="music/indie rock"/>
    <x v="1"/>
    <s v="indie rock"/>
    <x v="567"/>
    <d v="2013-09-21T05:00:00"/>
  </r>
  <r>
    <x v="617"/>
    <x v="606"/>
    <s v="Multi-channeled local intranet"/>
    <n v="1400"/>
    <n v="3496"/>
    <n v="250"/>
    <x v="1"/>
    <x v="12"/>
    <n v="63.56"/>
    <s v="US"/>
    <s v="USD"/>
    <n v="1401858000"/>
    <n v="1402722000"/>
    <b v="0"/>
    <b v="0"/>
    <s v="theater/plays"/>
    <x v="3"/>
    <s v="plays"/>
    <x v="568"/>
    <d v="2014-06-14T05:00:00"/>
  </r>
  <r>
    <x v="618"/>
    <x v="607"/>
    <s v="Open-architected mobile emulation"/>
    <n v="198600"/>
    <n v="97037"/>
    <n v="49"/>
    <x v="0"/>
    <x v="420"/>
    <n v="81"/>
    <s v="US"/>
    <s v="USD"/>
    <n v="1367470800"/>
    <n v="1369285200"/>
    <b v="0"/>
    <b v="0"/>
    <s v="publishing/nonfiction"/>
    <x v="5"/>
    <s v="nonfiction"/>
    <x v="569"/>
    <d v="2013-05-23T05:00:00"/>
  </r>
  <r>
    <x v="619"/>
    <x v="608"/>
    <s v="Ameliorated foreground methodology"/>
    <n v="195900"/>
    <n v="55757"/>
    <n v="28"/>
    <x v="0"/>
    <x v="355"/>
    <n v="86.04"/>
    <s v="US"/>
    <s v="USD"/>
    <n v="1304658000"/>
    <n v="1304744400"/>
    <b v="1"/>
    <b v="1"/>
    <s v="theater/plays"/>
    <x v="3"/>
    <s v="plays"/>
    <x v="570"/>
    <d v="2011-05-07T05:00:00"/>
  </r>
  <r>
    <x v="620"/>
    <x v="609"/>
    <s v="Synergized well-modulated project"/>
    <n v="4300"/>
    <n v="11525"/>
    <n v="268"/>
    <x v="1"/>
    <x v="58"/>
    <n v="90.04"/>
    <s v="AU"/>
    <s v="AUD"/>
    <n v="1467954000"/>
    <n v="1468299600"/>
    <b v="0"/>
    <b v="0"/>
    <s v="photography/photography books"/>
    <x v="7"/>
    <s v="photography books"/>
    <x v="571"/>
    <d v="2016-07-12T05:00:00"/>
  </r>
  <r>
    <x v="621"/>
    <x v="610"/>
    <s v="Extended context-sensitive forecast"/>
    <n v="25600"/>
    <n v="158669"/>
    <n v="620"/>
    <x v="1"/>
    <x v="421"/>
    <n v="74.010000000000005"/>
    <s v="US"/>
    <s v="USD"/>
    <n v="1473742800"/>
    <n v="1474174800"/>
    <b v="0"/>
    <b v="0"/>
    <s v="theater/plays"/>
    <x v="3"/>
    <s v="plays"/>
    <x v="572"/>
    <d v="2016-09-18T05:00:00"/>
  </r>
  <r>
    <x v="622"/>
    <x v="611"/>
    <s v="Total leadingedge neural-net"/>
    <n v="189000"/>
    <n v="5916"/>
    <n v="3"/>
    <x v="0"/>
    <x v="251"/>
    <n v="92.44"/>
    <s v="US"/>
    <s v="USD"/>
    <n v="1523768400"/>
    <n v="1526014800"/>
    <b v="0"/>
    <b v="0"/>
    <s v="music/indie rock"/>
    <x v="1"/>
    <s v="indie rock"/>
    <x v="573"/>
    <d v="2018-05-11T05:00:00"/>
  </r>
  <r>
    <x v="623"/>
    <x v="612"/>
    <s v="Organic actuating protocol"/>
    <n v="94300"/>
    <n v="150806"/>
    <n v="160"/>
    <x v="1"/>
    <x v="422"/>
    <n v="56"/>
    <s v="GB"/>
    <s v="GBP"/>
    <n v="1437022800"/>
    <n v="1437454800"/>
    <b v="0"/>
    <b v="0"/>
    <s v="theater/plays"/>
    <x v="3"/>
    <s v="plays"/>
    <x v="574"/>
    <d v="2015-07-21T05:00:00"/>
  </r>
  <r>
    <x v="624"/>
    <x v="613"/>
    <s v="Down-sized national software"/>
    <n v="5100"/>
    <n v="14249"/>
    <n v="279"/>
    <x v="1"/>
    <x v="423"/>
    <n v="32.979999999999997"/>
    <s v="US"/>
    <s v="USD"/>
    <n v="1422165600"/>
    <n v="1422684000"/>
    <b v="0"/>
    <b v="0"/>
    <s v="photography/photography books"/>
    <x v="7"/>
    <s v="photography books"/>
    <x v="511"/>
    <d v="2015-01-31T06:00:00"/>
  </r>
  <r>
    <x v="625"/>
    <x v="614"/>
    <s v="Organic upward-trending Graphical User Interface"/>
    <n v="7500"/>
    <n v="5803"/>
    <n v="77"/>
    <x v="0"/>
    <x v="197"/>
    <n v="93.6"/>
    <s v="US"/>
    <s v="USD"/>
    <n v="1580104800"/>
    <n v="1581314400"/>
    <b v="0"/>
    <b v="0"/>
    <s v="theater/plays"/>
    <x v="3"/>
    <s v="plays"/>
    <x v="575"/>
    <d v="2020-02-10T06:00:00"/>
  </r>
  <r>
    <x v="626"/>
    <x v="615"/>
    <s v="Synergistic tertiary budgetary management"/>
    <n v="6400"/>
    <n v="13205"/>
    <n v="206"/>
    <x v="1"/>
    <x v="288"/>
    <n v="69.87"/>
    <s v="US"/>
    <s v="USD"/>
    <n v="1285650000"/>
    <n v="1286427600"/>
    <b v="0"/>
    <b v="1"/>
    <s v="theater/plays"/>
    <x v="3"/>
    <s v="plays"/>
    <x v="576"/>
    <d v="2010-10-07T05:00:00"/>
  </r>
  <r>
    <x v="627"/>
    <x v="616"/>
    <s v="Open-architected incremental ability"/>
    <n v="1600"/>
    <n v="11108"/>
    <n v="694"/>
    <x v="1"/>
    <x v="110"/>
    <n v="72.13"/>
    <s v="GB"/>
    <s v="GBP"/>
    <n v="1276664400"/>
    <n v="1278738000"/>
    <b v="1"/>
    <b v="0"/>
    <s v="food/food trucks"/>
    <x v="0"/>
    <s v="food trucks"/>
    <x v="577"/>
    <d v="2010-07-10T05:00:00"/>
  </r>
  <r>
    <x v="628"/>
    <x v="617"/>
    <s v="Intuitive object-oriented task-force"/>
    <n v="1900"/>
    <n v="2884"/>
    <n v="152"/>
    <x v="1"/>
    <x v="87"/>
    <n v="30.04"/>
    <s v="US"/>
    <s v="USD"/>
    <n v="1286168400"/>
    <n v="1286427600"/>
    <b v="0"/>
    <b v="0"/>
    <s v="music/indie rock"/>
    <x v="1"/>
    <s v="indie rock"/>
    <x v="578"/>
    <d v="2010-10-07T05:00:00"/>
  </r>
  <r>
    <x v="629"/>
    <x v="618"/>
    <s v="Multi-tiered executive toolset"/>
    <n v="85900"/>
    <n v="55476"/>
    <n v="65"/>
    <x v="0"/>
    <x v="424"/>
    <n v="73.97"/>
    <s v="US"/>
    <s v="USD"/>
    <n v="1467781200"/>
    <n v="1467954000"/>
    <b v="0"/>
    <b v="1"/>
    <s v="theater/plays"/>
    <x v="3"/>
    <s v="plays"/>
    <x v="579"/>
    <d v="2016-07-08T05:00:00"/>
  </r>
  <r>
    <x v="630"/>
    <x v="619"/>
    <s v="Grass-roots directional workforce"/>
    <n v="9500"/>
    <n v="5973"/>
    <n v="63"/>
    <x v="3"/>
    <x v="215"/>
    <n v="68.66"/>
    <s v="US"/>
    <s v="USD"/>
    <n v="1556686800"/>
    <n v="1557637200"/>
    <b v="0"/>
    <b v="1"/>
    <s v="theater/plays"/>
    <x v="3"/>
    <s v="plays"/>
    <x v="580"/>
    <d v="2019-05-12T05:00:00"/>
  </r>
  <r>
    <x v="631"/>
    <x v="620"/>
    <s v="Quality-focused real-time solution"/>
    <n v="59200"/>
    <n v="183756"/>
    <n v="310"/>
    <x v="1"/>
    <x v="425"/>
    <n v="59.99"/>
    <s v="US"/>
    <s v="USD"/>
    <n v="1553576400"/>
    <n v="1553922000"/>
    <b v="0"/>
    <b v="0"/>
    <s v="theater/plays"/>
    <x v="3"/>
    <s v="plays"/>
    <x v="581"/>
    <d v="2019-03-30T05:00:00"/>
  </r>
  <r>
    <x v="632"/>
    <x v="621"/>
    <s v="Reduced interactive matrix"/>
    <n v="72100"/>
    <n v="30902"/>
    <n v="43"/>
    <x v="2"/>
    <x v="426"/>
    <n v="111.16"/>
    <s v="US"/>
    <s v="USD"/>
    <n v="1414904400"/>
    <n v="1416463200"/>
    <b v="0"/>
    <b v="0"/>
    <s v="theater/plays"/>
    <x v="3"/>
    <s v="plays"/>
    <x v="582"/>
    <d v="2014-11-20T06:00:00"/>
  </r>
  <r>
    <x v="633"/>
    <x v="622"/>
    <s v="Adaptive context-sensitive architecture"/>
    <n v="6700"/>
    <n v="5569"/>
    <n v="83"/>
    <x v="0"/>
    <x v="339"/>
    <n v="53.04"/>
    <s v="US"/>
    <s v="USD"/>
    <n v="1446876000"/>
    <n v="1447221600"/>
    <b v="0"/>
    <b v="0"/>
    <s v="film &amp; video/animation"/>
    <x v="4"/>
    <s v="animation"/>
    <x v="336"/>
    <d v="2015-11-11T06:00:00"/>
  </r>
  <r>
    <x v="634"/>
    <x v="623"/>
    <s v="Polarized incremental portal"/>
    <n v="118200"/>
    <n v="92824"/>
    <n v="79"/>
    <x v="3"/>
    <x v="427"/>
    <n v="55.99"/>
    <s v="US"/>
    <s v="USD"/>
    <n v="1490418000"/>
    <n v="1491627600"/>
    <b v="0"/>
    <b v="0"/>
    <s v="film &amp; video/television"/>
    <x v="4"/>
    <s v="television"/>
    <x v="583"/>
    <d v="2017-04-08T05:00:00"/>
  </r>
  <r>
    <x v="635"/>
    <x v="624"/>
    <s v="Reactive regional access"/>
    <n v="139000"/>
    <n v="158590"/>
    <n v="114"/>
    <x v="1"/>
    <x v="428"/>
    <n v="69.989999999999995"/>
    <s v="US"/>
    <s v="USD"/>
    <n v="1360389600"/>
    <n v="1363150800"/>
    <b v="0"/>
    <b v="0"/>
    <s v="film &amp; video/television"/>
    <x v="4"/>
    <s v="television"/>
    <x v="584"/>
    <d v="2013-03-13T05:00:00"/>
  </r>
  <r>
    <x v="636"/>
    <x v="625"/>
    <s v="Stand-alone reciprocal frame"/>
    <n v="197700"/>
    <n v="127591"/>
    <n v="65"/>
    <x v="0"/>
    <x v="429"/>
    <n v="49"/>
    <s v="DK"/>
    <s v="DKK"/>
    <n v="1326866400"/>
    <n v="1330754400"/>
    <b v="0"/>
    <b v="1"/>
    <s v="film &amp; video/animation"/>
    <x v="4"/>
    <s v="animation"/>
    <x v="585"/>
    <d v="2012-03-03T06:00:00"/>
  </r>
  <r>
    <x v="637"/>
    <x v="626"/>
    <s v="Open-architected 24/7 throughput"/>
    <n v="8500"/>
    <n v="6750"/>
    <n v="79"/>
    <x v="0"/>
    <x v="167"/>
    <n v="103.85"/>
    <s v="US"/>
    <s v="USD"/>
    <n v="1479103200"/>
    <n v="1479794400"/>
    <b v="0"/>
    <b v="0"/>
    <s v="theater/plays"/>
    <x v="3"/>
    <s v="plays"/>
    <x v="586"/>
    <d v="2016-11-22T06:00:00"/>
  </r>
  <r>
    <x v="638"/>
    <x v="627"/>
    <s v="Monitored 24/7 approach"/>
    <n v="81600"/>
    <n v="9318"/>
    <n v="11"/>
    <x v="0"/>
    <x v="115"/>
    <n v="99.13"/>
    <s v="US"/>
    <s v="USD"/>
    <n v="1280206800"/>
    <n v="1281243600"/>
    <b v="0"/>
    <b v="1"/>
    <s v="theater/plays"/>
    <x v="3"/>
    <s v="plays"/>
    <x v="587"/>
    <d v="2010-08-08T05:00:00"/>
  </r>
  <r>
    <x v="639"/>
    <x v="628"/>
    <s v="Upgradable explicit forecast"/>
    <n v="8600"/>
    <n v="4832"/>
    <n v="56"/>
    <x v="2"/>
    <x v="430"/>
    <n v="107.38"/>
    <s v="US"/>
    <s v="USD"/>
    <n v="1532754000"/>
    <n v="1532754000"/>
    <b v="0"/>
    <b v="1"/>
    <s v="film &amp; video/drama"/>
    <x v="4"/>
    <s v="drama"/>
    <x v="588"/>
    <d v="2018-07-28T05:00:00"/>
  </r>
  <r>
    <x v="640"/>
    <x v="629"/>
    <s v="Pre-emptive context-sensitive support"/>
    <n v="119800"/>
    <n v="19769"/>
    <n v="17"/>
    <x v="0"/>
    <x v="431"/>
    <n v="76.92"/>
    <s v="US"/>
    <s v="USD"/>
    <n v="1453096800"/>
    <n v="1453356000"/>
    <b v="0"/>
    <b v="0"/>
    <s v="theater/plays"/>
    <x v="3"/>
    <s v="plays"/>
    <x v="589"/>
    <d v="2016-01-21T06:00:00"/>
  </r>
  <r>
    <x v="641"/>
    <x v="630"/>
    <s v="Business-focused leadingedge instruction set"/>
    <n v="9400"/>
    <n v="11277"/>
    <n v="120"/>
    <x v="1"/>
    <x v="346"/>
    <n v="58.13"/>
    <s v="CH"/>
    <s v="CHF"/>
    <n v="1487570400"/>
    <n v="1489986000"/>
    <b v="0"/>
    <b v="0"/>
    <s v="theater/plays"/>
    <x v="3"/>
    <s v="plays"/>
    <x v="590"/>
    <d v="2017-03-20T05:00:00"/>
  </r>
  <r>
    <x v="642"/>
    <x v="631"/>
    <s v="Extended multi-state knowledge user"/>
    <n v="9200"/>
    <n v="13382"/>
    <n v="145"/>
    <x v="1"/>
    <x v="30"/>
    <n v="103.74"/>
    <s v="CA"/>
    <s v="CAD"/>
    <n v="1545026400"/>
    <n v="1545804000"/>
    <b v="0"/>
    <b v="0"/>
    <s v="technology/wearables"/>
    <x v="2"/>
    <s v="wearables"/>
    <x v="591"/>
    <d v="2018-12-26T06:00:00"/>
  </r>
  <r>
    <x v="643"/>
    <x v="632"/>
    <s v="Future-proofed modular groupware"/>
    <n v="14900"/>
    <n v="32986"/>
    <n v="221"/>
    <x v="1"/>
    <x v="432"/>
    <n v="87.96"/>
    <s v="US"/>
    <s v="USD"/>
    <n v="1488348000"/>
    <n v="1489899600"/>
    <b v="0"/>
    <b v="0"/>
    <s v="theater/plays"/>
    <x v="3"/>
    <s v="plays"/>
    <x v="592"/>
    <d v="2017-03-19T05:00:00"/>
  </r>
  <r>
    <x v="644"/>
    <x v="633"/>
    <s v="Distributed real-time algorithm"/>
    <n v="169400"/>
    <n v="81984"/>
    <n v="48"/>
    <x v="0"/>
    <x v="433"/>
    <n v="28"/>
    <s v="CA"/>
    <s v="CAD"/>
    <n v="1545112800"/>
    <n v="1546495200"/>
    <b v="0"/>
    <b v="0"/>
    <s v="theater/plays"/>
    <x v="3"/>
    <s v="plays"/>
    <x v="593"/>
    <d v="2019-01-03T06:00:00"/>
  </r>
  <r>
    <x v="645"/>
    <x v="634"/>
    <s v="Multi-lateral heuristic throughput"/>
    <n v="192100"/>
    <n v="178483"/>
    <n v="93"/>
    <x v="0"/>
    <x v="434"/>
    <n v="38"/>
    <s v="US"/>
    <s v="USD"/>
    <n v="1537938000"/>
    <n v="1539752400"/>
    <b v="0"/>
    <b v="1"/>
    <s v="music/rock"/>
    <x v="1"/>
    <s v="rock"/>
    <x v="594"/>
    <d v="2018-10-17T05:00:00"/>
  </r>
  <r>
    <x v="646"/>
    <x v="635"/>
    <s v="Switchable reciprocal middleware"/>
    <n v="98700"/>
    <n v="87448"/>
    <n v="89"/>
    <x v="0"/>
    <x v="435"/>
    <n v="30"/>
    <s v="US"/>
    <s v="USD"/>
    <n v="1363150800"/>
    <n v="1364101200"/>
    <b v="0"/>
    <b v="0"/>
    <s v="games/video games"/>
    <x v="6"/>
    <s v="video games"/>
    <x v="595"/>
    <d v="2013-03-24T05:00:00"/>
  </r>
  <r>
    <x v="647"/>
    <x v="636"/>
    <s v="Inverse multimedia Graphic Interface"/>
    <n v="4500"/>
    <n v="1863"/>
    <n v="41"/>
    <x v="0"/>
    <x v="6"/>
    <n v="103.5"/>
    <s v="US"/>
    <s v="USD"/>
    <n v="1523250000"/>
    <n v="1525323600"/>
    <b v="0"/>
    <b v="0"/>
    <s v="publishing/translations"/>
    <x v="5"/>
    <s v="translations"/>
    <x v="596"/>
    <d v="2018-05-03T05:00:00"/>
  </r>
  <r>
    <x v="648"/>
    <x v="637"/>
    <s v="Vision-oriented local contingency"/>
    <n v="98600"/>
    <n v="62174"/>
    <n v="63"/>
    <x v="3"/>
    <x v="419"/>
    <n v="85.99"/>
    <s v="US"/>
    <s v="USD"/>
    <n v="1499317200"/>
    <n v="1500872400"/>
    <b v="1"/>
    <b v="0"/>
    <s v="food/food trucks"/>
    <x v="0"/>
    <s v="food trucks"/>
    <x v="597"/>
    <d v="2017-07-24T05:00:00"/>
  </r>
  <r>
    <x v="649"/>
    <x v="638"/>
    <s v="Reactive 6thgeneration hub"/>
    <n v="121700"/>
    <n v="59003"/>
    <n v="48"/>
    <x v="0"/>
    <x v="436"/>
    <n v="98.01"/>
    <s v="CH"/>
    <s v="CHF"/>
    <n v="1287550800"/>
    <n v="1288501200"/>
    <b v="1"/>
    <b v="1"/>
    <s v="theater/plays"/>
    <x v="3"/>
    <s v="plays"/>
    <x v="598"/>
    <d v="2010-10-31T05:00:00"/>
  </r>
  <r>
    <x v="650"/>
    <x v="639"/>
    <s v="Optional asymmetric success"/>
    <n v="100"/>
    <n v="2"/>
    <n v="2"/>
    <x v="0"/>
    <x v="49"/>
    <n v="2"/>
    <s v="US"/>
    <s v="USD"/>
    <n v="1404795600"/>
    <n v="1407128400"/>
    <b v="0"/>
    <b v="0"/>
    <s v="music/jazz"/>
    <x v="1"/>
    <s v="jazz"/>
    <x v="599"/>
    <d v="2014-08-04T05:00:00"/>
  </r>
  <r>
    <x v="651"/>
    <x v="640"/>
    <s v="Digitized analyzing capacity"/>
    <n v="196700"/>
    <n v="174039"/>
    <n v="88"/>
    <x v="0"/>
    <x v="437"/>
    <n v="44.99"/>
    <s v="IT"/>
    <s v="EUR"/>
    <n v="1393048800"/>
    <n v="1394344800"/>
    <b v="0"/>
    <b v="0"/>
    <s v="film &amp; video/shorts"/>
    <x v="4"/>
    <s v="shorts"/>
    <x v="600"/>
    <d v="2014-03-09T06:00:00"/>
  </r>
  <r>
    <x v="652"/>
    <x v="641"/>
    <s v="Vision-oriented regional hub"/>
    <n v="10000"/>
    <n v="12684"/>
    <n v="127"/>
    <x v="1"/>
    <x v="438"/>
    <n v="31.01"/>
    <s v="US"/>
    <s v="USD"/>
    <n v="1470373200"/>
    <n v="1474088400"/>
    <b v="0"/>
    <b v="0"/>
    <s v="technology/web"/>
    <x v="2"/>
    <s v="web"/>
    <x v="601"/>
    <d v="2016-09-17T05:00:00"/>
  </r>
  <r>
    <x v="653"/>
    <x v="642"/>
    <s v="Monitored incremental info-mediaries"/>
    <n v="600"/>
    <n v="14033"/>
    <n v="2339"/>
    <x v="1"/>
    <x v="439"/>
    <n v="59.97"/>
    <s v="US"/>
    <s v="USD"/>
    <n v="1460091600"/>
    <n v="1460264400"/>
    <b v="0"/>
    <b v="0"/>
    <s v="technology/web"/>
    <x v="2"/>
    <s v="web"/>
    <x v="602"/>
    <d v="2016-04-10T05:00:00"/>
  </r>
  <r>
    <x v="654"/>
    <x v="643"/>
    <s v="Programmable static middleware"/>
    <n v="35000"/>
    <n v="177936"/>
    <n v="508"/>
    <x v="1"/>
    <x v="440"/>
    <n v="59"/>
    <s v="US"/>
    <s v="USD"/>
    <n v="1440392400"/>
    <n v="1440824400"/>
    <b v="0"/>
    <b v="0"/>
    <s v="music/metal"/>
    <x v="1"/>
    <s v="metal"/>
    <x v="335"/>
    <d v="2015-08-29T05:00:00"/>
  </r>
  <r>
    <x v="655"/>
    <x v="644"/>
    <s v="Multi-layered bottom-line encryption"/>
    <n v="6900"/>
    <n v="13212"/>
    <n v="191"/>
    <x v="1"/>
    <x v="441"/>
    <n v="50.05"/>
    <s v="US"/>
    <s v="USD"/>
    <n v="1488434400"/>
    <n v="1489554000"/>
    <b v="1"/>
    <b v="0"/>
    <s v="photography/photography books"/>
    <x v="7"/>
    <s v="photography books"/>
    <x v="603"/>
    <d v="2017-03-15T05:00:00"/>
  </r>
  <r>
    <x v="656"/>
    <x v="645"/>
    <s v="Vision-oriented systematic Graphical User Interface"/>
    <n v="118400"/>
    <n v="49879"/>
    <n v="42"/>
    <x v="0"/>
    <x v="442"/>
    <n v="98.97"/>
    <s v="AU"/>
    <s v="AUD"/>
    <n v="1514440800"/>
    <n v="1514872800"/>
    <b v="0"/>
    <b v="0"/>
    <s v="food/food trucks"/>
    <x v="0"/>
    <s v="food trucks"/>
    <x v="604"/>
    <d v="2018-01-02T06:00:00"/>
  </r>
  <r>
    <x v="657"/>
    <x v="646"/>
    <s v="Balanced optimal hardware"/>
    <n v="10000"/>
    <n v="824"/>
    <n v="8"/>
    <x v="0"/>
    <x v="443"/>
    <n v="58.86"/>
    <s v="US"/>
    <s v="USD"/>
    <n v="1514354400"/>
    <n v="1515736800"/>
    <b v="0"/>
    <b v="0"/>
    <s v="film &amp; video/science fiction"/>
    <x v="4"/>
    <s v="science fiction"/>
    <x v="605"/>
    <d v="2018-01-12T06:00:00"/>
  </r>
  <r>
    <x v="658"/>
    <x v="647"/>
    <s v="Self-enabling mission-critical success"/>
    <n v="52600"/>
    <n v="31594"/>
    <n v="60"/>
    <x v="3"/>
    <x v="444"/>
    <n v="81.010000000000005"/>
    <s v="US"/>
    <s v="USD"/>
    <n v="1440910800"/>
    <n v="1442898000"/>
    <b v="0"/>
    <b v="0"/>
    <s v="music/rock"/>
    <x v="1"/>
    <s v="rock"/>
    <x v="606"/>
    <d v="2015-09-22T05:00:00"/>
  </r>
  <r>
    <x v="659"/>
    <x v="648"/>
    <s v="Grass-roots dynamic emulation"/>
    <n v="120700"/>
    <n v="57010"/>
    <n v="47"/>
    <x v="0"/>
    <x v="424"/>
    <n v="76.010000000000005"/>
    <s v="GB"/>
    <s v="GBP"/>
    <n v="1296108000"/>
    <n v="1296194400"/>
    <b v="0"/>
    <b v="0"/>
    <s v="film &amp; video/documentary"/>
    <x v="4"/>
    <s v="documentary"/>
    <x v="65"/>
    <d v="2011-01-28T06:00:00"/>
  </r>
  <r>
    <x v="660"/>
    <x v="649"/>
    <s v="Fundamental disintermediate matrix"/>
    <n v="9100"/>
    <n v="7438"/>
    <n v="82"/>
    <x v="0"/>
    <x v="385"/>
    <n v="96.6"/>
    <s v="US"/>
    <s v="USD"/>
    <n v="1440133200"/>
    <n v="1440910800"/>
    <b v="1"/>
    <b v="0"/>
    <s v="theater/plays"/>
    <x v="3"/>
    <s v="plays"/>
    <x v="607"/>
    <d v="2015-08-30T05:00:00"/>
  </r>
  <r>
    <x v="661"/>
    <x v="650"/>
    <s v="Right-sized secondary challenge"/>
    <n v="106800"/>
    <n v="57872"/>
    <n v="54"/>
    <x v="0"/>
    <x v="445"/>
    <n v="76.959999999999994"/>
    <s v="DK"/>
    <s v="DKK"/>
    <n v="1332910800"/>
    <n v="1335502800"/>
    <b v="0"/>
    <b v="0"/>
    <s v="music/jazz"/>
    <x v="1"/>
    <s v="jazz"/>
    <x v="608"/>
    <d v="2012-04-27T05:00:00"/>
  </r>
  <r>
    <x v="662"/>
    <x v="651"/>
    <s v="Implemented exuding software"/>
    <n v="9100"/>
    <n v="8906"/>
    <n v="98"/>
    <x v="0"/>
    <x v="54"/>
    <n v="67.98"/>
    <s v="US"/>
    <s v="USD"/>
    <n v="1544335200"/>
    <n v="1544680800"/>
    <b v="0"/>
    <b v="0"/>
    <s v="theater/plays"/>
    <x v="3"/>
    <s v="plays"/>
    <x v="609"/>
    <d v="2018-12-13T06:00:00"/>
  </r>
  <r>
    <x v="663"/>
    <x v="652"/>
    <s v="Total optimizing software"/>
    <n v="10000"/>
    <n v="7724"/>
    <n v="77"/>
    <x v="0"/>
    <x v="215"/>
    <n v="88.78"/>
    <s v="US"/>
    <s v="USD"/>
    <n v="1286427600"/>
    <n v="1288414800"/>
    <b v="0"/>
    <b v="0"/>
    <s v="theater/plays"/>
    <x v="3"/>
    <s v="plays"/>
    <x v="610"/>
    <d v="2010-10-30T05:00:00"/>
  </r>
  <r>
    <x v="664"/>
    <x v="327"/>
    <s v="Optional maximized attitude"/>
    <n v="79400"/>
    <n v="26571"/>
    <n v="33"/>
    <x v="0"/>
    <x v="446"/>
    <n v="25"/>
    <s v="US"/>
    <s v="USD"/>
    <n v="1329717600"/>
    <n v="1330581600"/>
    <b v="0"/>
    <b v="0"/>
    <s v="music/jazz"/>
    <x v="1"/>
    <s v="jazz"/>
    <x v="541"/>
    <d v="2012-03-01T06:00:00"/>
  </r>
  <r>
    <x v="665"/>
    <x v="653"/>
    <s v="Customer-focused impactful extranet"/>
    <n v="5100"/>
    <n v="12219"/>
    <n v="240"/>
    <x v="1"/>
    <x v="447"/>
    <n v="44.92"/>
    <s v="US"/>
    <s v="USD"/>
    <n v="1310187600"/>
    <n v="1311397200"/>
    <b v="0"/>
    <b v="1"/>
    <s v="film &amp; video/documentary"/>
    <x v="4"/>
    <s v="documentary"/>
    <x v="611"/>
    <d v="2011-07-23T05:00:00"/>
  </r>
  <r>
    <x v="666"/>
    <x v="654"/>
    <s v="Cloned bottom-line success"/>
    <n v="3100"/>
    <n v="1985"/>
    <n v="64"/>
    <x v="3"/>
    <x v="270"/>
    <n v="79.400000000000006"/>
    <s v="US"/>
    <s v="USD"/>
    <n v="1377838800"/>
    <n v="1378357200"/>
    <b v="0"/>
    <b v="1"/>
    <s v="theater/plays"/>
    <x v="3"/>
    <s v="plays"/>
    <x v="612"/>
    <d v="2013-09-05T05:00:00"/>
  </r>
  <r>
    <x v="667"/>
    <x v="655"/>
    <s v="Decentralized bandwidth-monitored ability"/>
    <n v="6900"/>
    <n v="12155"/>
    <n v="176"/>
    <x v="1"/>
    <x v="448"/>
    <n v="29.01"/>
    <s v="US"/>
    <s v="USD"/>
    <n v="1410325200"/>
    <n v="1411102800"/>
    <b v="0"/>
    <b v="0"/>
    <s v="journalism/audio"/>
    <x v="8"/>
    <s v="audio"/>
    <x v="613"/>
    <d v="2014-09-19T05:00:00"/>
  </r>
  <r>
    <x v="668"/>
    <x v="656"/>
    <s v="Programmable leadingedge budgetary management"/>
    <n v="27500"/>
    <n v="5593"/>
    <n v="20"/>
    <x v="0"/>
    <x v="70"/>
    <n v="73.59"/>
    <s v="US"/>
    <s v="USD"/>
    <n v="1343797200"/>
    <n v="1344834000"/>
    <b v="0"/>
    <b v="0"/>
    <s v="theater/plays"/>
    <x v="3"/>
    <s v="plays"/>
    <x v="614"/>
    <d v="2012-08-13T05:00:00"/>
  </r>
  <r>
    <x v="669"/>
    <x v="657"/>
    <s v="Upgradable bi-directional concept"/>
    <n v="48800"/>
    <n v="175020"/>
    <n v="359"/>
    <x v="1"/>
    <x v="449"/>
    <n v="107.97"/>
    <s v="IT"/>
    <s v="EUR"/>
    <n v="1498453200"/>
    <n v="1499230800"/>
    <b v="0"/>
    <b v="0"/>
    <s v="theater/plays"/>
    <x v="3"/>
    <s v="plays"/>
    <x v="615"/>
    <d v="2017-07-05T05:00:00"/>
  </r>
  <r>
    <x v="670"/>
    <x v="635"/>
    <s v="Re-contextualized homogeneous flexibility"/>
    <n v="16200"/>
    <n v="75955"/>
    <n v="469"/>
    <x v="1"/>
    <x v="450"/>
    <n v="68.989999999999995"/>
    <s v="US"/>
    <s v="USD"/>
    <n v="1456380000"/>
    <n v="1457416800"/>
    <b v="0"/>
    <b v="0"/>
    <s v="music/indie rock"/>
    <x v="1"/>
    <s v="indie rock"/>
    <x v="90"/>
    <d v="2016-03-08T06:00:00"/>
  </r>
  <r>
    <x v="671"/>
    <x v="658"/>
    <s v="Monitored bi-directional standardization"/>
    <n v="97600"/>
    <n v="119127"/>
    <n v="122"/>
    <x v="1"/>
    <x v="451"/>
    <n v="111.02"/>
    <s v="US"/>
    <s v="USD"/>
    <n v="1280552400"/>
    <n v="1280898000"/>
    <b v="0"/>
    <b v="1"/>
    <s v="theater/plays"/>
    <x v="3"/>
    <s v="plays"/>
    <x v="616"/>
    <d v="2010-08-04T05:00:00"/>
  </r>
  <r>
    <x v="672"/>
    <x v="659"/>
    <s v="Stand-alone grid-enabled leverage"/>
    <n v="197900"/>
    <n v="110689"/>
    <n v="56"/>
    <x v="0"/>
    <x v="452"/>
    <n v="25"/>
    <s v="AU"/>
    <s v="AUD"/>
    <n v="1521608400"/>
    <n v="1522472400"/>
    <b v="0"/>
    <b v="0"/>
    <s v="theater/plays"/>
    <x v="3"/>
    <s v="plays"/>
    <x v="617"/>
    <d v="2018-03-31T05:00:00"/>
  </r>
  <r>
    <x v="673"/>
    <x v="660"/>
    <s v="Assimilated regional groupware"/>
    <n v="5600"/>
    <n v="2445"/>
    <n v="44"/>
    <x v="0"/>
    <x v="125"/>
    <n v="42.16"/>
    <s v="IT"/>
    <s v="EUR"/>
    <n v="1460696400"/>
    <n v="1462510800"/>
    <b v="0"/>
    <b v="0"/>
    <s v="music/indie rock"/>
    <x v="1"/>
    <s v="indie rock"/>
    <x v="618"/>
    <d v="2016-05-06T05:00:00"/>
  </r>
  <r>
    <x v="674"/>
    <x v="661"/>
    <s v="Up-sized 24hour instruction set"/>
    <n v="170700"/>
    <n v="57250"/>
    <n v="34"/>
    <x v="3"/>
    <x v="453"/>
    <n v="47"/>
    <s v="US"/>
    <s v="USD"/>
    <n v="1313730000"/>
    <n v="1317790800"/>
    <b v="0"/>
    <b v="0"/>
    <s v="photography/photography books"/>
    <x v="7"/>
    <s v="photography books"/>
    <x v="619"/>
    <d v="2011-10-05T05:00:00"/>
  </r>
  <r>
    <x v="675"/>
    <x v="662"/>
    <s v="Right-sized web-enabled intranet"/>
    <n v="9700"/>
    <n v="11929"/>
    <n v="123"/>
    <x v="1"/>
    <x v="269"/>
    <n v="36.04"/>
    <s v="US"/>
    <s v="USD"/>
    <n v="1568178000"/>
    <n v="1568782800"/>
    <b v="0"/>
    <b v="0"/>
    <s v="journalism/audio"/>
    <x v="8"/>
    <s v="audio"/>
    <x v="620"/>
    <d v="2019-09-18T05:00:00"/>
  </r>
  <r>
    <x v="676"/>
    <x v="663"/>
    <s v="Expanded needs-based orchestration"/>
    <n v="62300"/>
    <n v="118214"/>
    <n v="190"/>
    <x v="1"/>
    <x v="454"/>
    <n v="101.04"/>
    <s v="US"/>
    <s v="USD"/>
    <n v="1348635600"/>
    <n v="1349413200"/>
    <b v="0"/>
    <b v="0"/>
    <s v="photography/photography books"/>
    <x v="7"/>
    <s v="photography books"/>
    <x v="621"/>
    <d v="2012-10-05T05:00:00"/>
  </r>
  <r>
    <x v="677"/>
    <x v="664"/>
    <s v="Organic system-worthy orchestration"/>
    <n v="5300"/>
    <n v="4432"/>
    <n v="84"/>
    <x v="0"/>
    <x v="41"/>
    <n v="39.93"/>
    <s v="US"/>
    <s v="USD"/>
    <n v="1468126800"/>
    <n v="1472446800"/>
    <b v="0"/>
    <b v="0"/>
    <s v="publishing/fiction"/>
    <x v="5"/>
    <s v="fiction"/>
    <x v="622"/>
    <d v="2016-08-29T05:00:00"/>
  </r>
  <r>
    <x v="678"/>
    <x v="665"/>
    <s v="Inverse static standardization"/>
    <n v="99500"/>
    <n v="17879"/>
    <n v="18"/>
    <x v="3"/>
    <x v="455"/>
    <n v="83.16"/>
    <s v="US"/>
    <s v="USD"/>
    <n v="1547877600"/>
    <n v="1548050400"/>
    <b v="0"/>
    <b v="0"/>
    <s v="film &amp; video/drama"/>
    <x v="4"/>
    <s v="drama"/>
    <x v="35"/>
    <d v="2019-01-21T06:00:00"/>
  </r>
  <r>
    <x v="679"/>
    <x v="307"/>
    <s v="Synchronized motivating solution"/>
    <n v="1400"/>
    <n v="14511"/>
    <n v="1037"/>
    <x v="1"/>
    <x v="456"/>
    <n v="39.979999999999997"/>
    <s v="US"/>
    <s v="USD"/>
    <n v="1571374800"/>
    <n v="1571806800"/>
    <b v="0"/>
    <b v="1"/>
    <s v="food/food trucks"/>
    <x v="0"/>
    <s v="food trucks"/>
    <x v="623"/>
    <d v="2019-10-23T05:00:00"/>
  </r>
  <r>
    <x v="680"/>
    <x v="666"/>
    <s v="Open-source 4thgeneration open system"/>
    <n v="145600"/>
    <n v="141822"/>
    <n v="97"/>
    <x v="0"/>
    <x v="457"/>
    <n v="47.99"/>
    <s v="US"/>
    <s v="USD"/>
    <n v="1576303200"/>
    <n v="1576476000"/>
    <b v="0"/>
    <b v="1"/>
    <s v="games/mobile games"/>
    <x v="6"/>
    <s v="mobile games"/>
    <x v="624"/>
    <d v="2019-12-16T06:00:00"/>
  </r>
  <r>
    <x v="681"/>
    <x v="667"/>
    <s v="Decentralized context-sensitive superstructure"/>
    <n v="184100"/>
    <n v="159037"/>
    <n v="86"/>
    <x v="0"/>
    <x v="458"/>
    <n v="95.98"/>
    <s v="US"/>
    <s v="USD"/>
    <n v="1324447200"/>
    <n v="1324965600"/>
    <b v="0"/>
    <b v="0"/>
    <s v="theater/plays"/>
    <x v="3"/>
    <s v="plays"/>
    <x v="625"/>
    <d v="2011-12-27T06:00:00"/>
  </r>
  <r>
    <x v="682"/>
    <x v="668"/>
    <s v="Compatible 5thgeneration concept"/>
    <n v="5400"/>
    <n v="8109"/>
    <n v="150"/>
    <x v="1"/>
    <x v="459"/>
    <n v="78.73"/>
    <s v="US"/>
    <s v="USD"/>
    <n v="1386741600"/>
    <n v="1387519200"/>
    <b v="0"/>
    <b v="0"/>
    <s v="theater/plays"/>
    <x v="3"/>
    <s v="plays"/>
    <x v="626"/>
    <d v="2013-12-20T06:00:00"/>
  </r>
  <r>
    <x v="683"/>
    <x v="669"/>
    <s v="Virtual systemic intranet"/>
    <n v="2300"/>
    <n v="8244"/>
    <n v="358"/>
    <x v="1"/>
    <x v="98"/>
    <n v="56.08"/>
    <s v="US"/>
    <s v="USD"/>
    <n v="1537074000"/>
    <n v="1537246800"/>
    <b v="0"/>
    <b v="0"/>
    <s v="theater/plays"/>
    <x v="3"/>
    <s v="plays"/>
    <x v="627"/>
    <d v="2018-09-18T05:00:00"/>
  </r>
  <r>
    <x v="684"/>
    <x v="670"/>
    <s v="Optimized systemic algorithm"/>
    <n v="1400"/>
    <n v="7600"/>
    <n v="543"/>
    <x v="1"/>
    <x v="460"/>
    <n v="69.09"/>
    <s v="CA"/>
    <s v="CAD"/>
    <n v="1277787600"/>
    <n v="1279515600"/>
    <b v="0"/>
    <b v="0"/>
    <s v="publishing/nonfiction"/>
    <x v="5"/>
    <s v="nonfiction"/>
    <x v="628"/>
    <d v="2010-07-19T05:00:00"/>
  </r>
  <r>
    <x v="685"/>
    <x v="671"/>
    <s v="Customizable homogeneous firmware"/>
    <n v="140000"/>
    <n v="94501"/>
    <n v="68"/>
    <x v="0"/>
    <x v="461"/>
    <n v="102.05"/>
    <s v="CA"/>
    <s v="CAD"/>
    <n v="1440306000"/>
    <n v="1442379600"/>
    <b v="0"/>
    <b v="0"/>
    <s v="theater/plays"/>
    <x v="3"/>
    <s v="plays"/>
    <x v="629"/>
    <d v="2015-09-16T05:00:00"/>
  </r>
  <r>
    <x v="686"/>
    <x v="672"/>
    <s v="Front-line cohesive extranet"/>
    <n v="7500"/>
    <n v="14381"/>
    <n v="192"/>
    <x v="1"/>
    <x v="38"/>
    <n v="107.32"/>
    <s v="US"/>
    <s v="USD"/>
    <n v="1522126800"/>
    <n v="1523077200"/>
    <b v="0"/>
    <b v="0"/>
    <s v="technology/wearables"/>
    <x v="2"/>
    <s v="wearables"/>
    <x v="630"/>
    <d v="2018-04-07T05:00:00"/>
  </r>
  <r>
    <x v="687"/>
    <x v="673"/>
    <s v="Distributed holistic neural-net"/>
    <n v="1500"/>
    <n v="13980"/>
    <n v="932"/>
    <x v="1"/>
    <x v="462"/>
    <n v="51.97"/>
    <s v="US"/>
    <s v="USD"/>
    <n v="1489298400"/>
    <n v="1489554000"/>
    <b v="0"/>
    <b v="0"/>
    <s v="theater/plays"/>
    <x v="3"/>
    <s v="plays"/>
    <x v="631"/>
    <d v="2017-03-15T05:00:00"/>
  </r>
  <r>
    <x v="688"/>
    <x v="674"/>
    <s v="Devolved client-server monitoring"/>
    <n v="2900"/>
    <n v="12449"/>
    <n v="429"/>
    <x v="1"/>
    <x v="463"/>
    <n v="71.14"/>
    <s v="US"/>
    <s v="USD"/>
    <n v="1547100000"/>
    <n v="1548482400"/>
    <b v="0"/>
    <b v="1"/>
    <s v="film &amp; video/television"/>
    <x v="4"/>
    <s v="television"/>
    <x v="632"/>
    <d v="2019-01-26T06:00:00"/>
  </r>
  <r>
    <x v="689"/>
    <x v="675"/>
    <s v="Seamless directional capacity"/>
    <n v="7300"/>
    <n v="7348"/>
    <n v="101"/>
    <x v="1"/>
    <x v="464"/>
    <n v="106.49"/>
    <s v="US"/>
    <s v="USD"/>
    <n v="1383022800"/>
    <n v="1384063200"/>
    <b v="0"/>
    <b v="0"/>
    <s v="technology/web"/>
    <x v="2"/>
    <s v="web"/>
    <x v="633"/>
    <d v="2013-11-10T06:00:00"/>
  </r>
  <r>
    <x v="690"/>
    <x v="676"/>
    <s v="Polarized actuating implementation"/>
    <n v="3600"/>
    <n v="8158"/>
    <n v="227"/>
    <x v="1"/>
    <x v="257"/>
    <n v="42.94"/>
    <s v="US"/>
    <s v="USD"/>
    <n v="1322373600"/>
    <n v="1322892000"/>
    <b v="0"/>
    <b v="1"/>
    <s v="film &amp; video/documentary"/>
    <x v="4"/>
    <s v="documentary"/>
    <x v="634"/>
    <d v="2011-12-03T06:00:00"/>
  </r>
  <r>
    <x v="691"/>
    <x v="677"/>
    <s v="Front-line disintermediate hub"/>
    <n v="5000"/>
    <n v="7119"/>
    <n v="142"/>
    <x v="1"/>
    <x v="465"/>
    <n v="30.04"/>
    <s v="US"/>
    <s v="USD"/>
    <n v="1349240400"/>
    <n v="1350709200"/>
    <b v="1"/>
    <b v="1"/>
    <s v="film &amp; video/documentary"/>
    <x v="4"/>
    <s v="documentary"/>
    <x v="635"/>
    <d v="2012-10-20T05:00:00"/>
  </r>
  <r>
    <x v="692"/>
    <x v="678"/>
    <s v="Decentralized 4thgeneration challenge"/>
    <n v="6000"/>
    <n v="5438"/>
    <n v="91"/>
    <x v="0"/>
    <x v="385"/>
    <n v="70.62"/>
    <s v="GB"/>
    <s v="GBP"/>
    <n v="1562648400"/>
    <n v="1564203600"/>
    <b v="0"/>
    <b v="0"/>
    <s v="music/rock"/>
    <x v="1"/>
    <s v="rock"/>
    <x v="636"/>
    <d v="2019-07-27T05:00:00"/>
  </r>
  <r>
    <x v="693"/>
    <x v="679"/>
    <s v="Reverse-engineered composite hierarchy"/>
    <n v="180400"/>
    <n v="115396"/>
    <n v="64"/>
    <x v="0"/>
    <x v="466"/>
    <n v="66.02"/>
    <s v="US"/>
    <s v="USD"/>
    <n v="1508216400"/>
    <n v="1509685200"/>
    <b v="0"/>
    <b v="0"/>
    <s v="theater/plays"/>
    <x v="3"/>
    <s v="plays"/>
    <x v="637"/>
    <d v="2017-11-03T05:00:00"/>
  </r>
  <r>
    <x v="694"/>
    <x v="680"/>
    <s v="Programmable tangible ability"/>
    <n v="9100"/>
    <n v="7656"/>
    <n v="84"/>
    <x v="0"/>
    <x v="467"/>
    <n v="96.91"/>
    <s v="US"/>
    <s v="USD"/>
    <n v="1511762400"/>
    <n v="1514959200"/>
    <b v="0"/>
    <b v="0"/>
    <s v="theater/plays"/>
    <x v="3"/>
    <s v="plays"/>
    <x v="638"/>
    <d v="2018-01-03T06:00:00"/>
  </r>
  <r>
    <x v="695"/>
    <x v="681"/>
    <s v="Configurable full-range emulation"/>
    <n v="9200"/>
    <n v="12322"/>
    <n v="134"/>
    <x v="1"/>
    <x v="468"/>
    <n v="62.87"/>
    <s v="IT"/>
    <s v="EUR"/>
    <n v="1447480800"/>
    <n v="1448863200"/>
    <b v="1"/>
    <b v="0"/>
    <s v="music/rock"/>
    <x v="1"/>
    <s v="rock"/>
    <x v="639"/>
    <d v="2015-11-30T06:00:00"/>
  </r>
  <r>
    <x v="696"/>
    <x v="682"/>
    <s v="Total real-time hardware"/>
    <n v="164100"/>
    <n v="96888"/>
    <n v="59"/>
    <x v="0"/>
    <x v="469"/>
    <n v="108.99"/>
    <s v="US"/>
    <s v="USD"/>
    <n v="1429506000"/>
    <n v="1429592400"/>
    <b v="0"/>
    <b v="1"/>
    <s v="theater/plays"/>
    <x v="3"/>
    <s v="plays"/>
    <x v="640"/>
    <d v="2015-04-21T05:00:00"/>
  </r>
  <r>
    <x v="697"/>
    <x v="683"/>
    <s v="Profound system-worthy functionalities"/>
    <n v="128900"/>
    <n v="196960"/>
    <n v="153"/>
    <x v="1"/>
    <x v="470"/>
    <n v="27"/>
    <s v="US"/>
    <s v="USD"/>
    <n v="1522472400"/>
    <n v="1522645200"/>
    <b v="0"/>
    <b v="0"/>
    <s v="music/electric music"/>
    <x v="1"/>
    <s v="electric music"/>
    <x v="641"/>
    <d v="2018-04-02T05:00:00"/>
  </r>
  <r>
    <x v="698"/>
    <x v="684"/>
    <s v="Cloned hybrid focus group"/>
    <n v="42100"/>
    <n v="188057"/>
    <n v="447"/>
    <x v="1"/>
    <x v="471"/>
    <n v="65"/>
    <s v="CA"/>
    <s v="CAD"/>
    <n v="1322114400"/>
    <n v="1323324000"/>
    <b v="0"/>
    <b v="0"/>
    <s v="technology/wearables"/>
    <x v="2"/>
    <s v="wearables"/>
    <x v="642"/>
    <d v="2011-12-08T06:00:00"/>
  </r>
  <r>
    <x v="699"/>
    <x v="196"/>
    <s v="Ergonomic dedicated focus group"/>
    <n v="7400"/>
    <n v="6245"/>
    <n v="84"/>
    <x v="0"/>
    <x v="75"/>
    <n v="111.52"/>
    <s v="US"/>
    <s v="USD"/>
    <n v="1561438800"/>
    <n v="1561525200"/>
    <b v="0"/>
    <b v="0"/>
    <s v="film &amp; video/drama"/>
    <x v="4"/>
    <s v="drama"/>
    <x v="230"/>
    <d v="2019-06-26T05:00:00"/>
  </r>
  <r>
    <x v="700"/>
    <x v="685"/>
    <s v="Realigned zero administration paradigm"/>
    <n v="100"/>
    <n v="3"/>
    <n v="3"/>
    <x v="0"/>
    <x v="49"/>
    <n v="3"/>
    <s v="US"/>
    <s v="USD"/>
    <n v="1264399200"/>
    <n v="1265695200"/>
    <b v="0"/>
    <b v="0"/>
    <s v="technology/wearables"/>
    <x v="2"/>
    <s v="wearables"/>
    <x v="67"/>
    <d v="2010-02-09T06:00:00"/>
  </r>
  <r>
    <x v="701"/>
    <x v="686"/>
    <s v="Open-source multi-tasking methodology"/>
    <n v="52000"/>
    <n v="91014"/>
    <n v="175"/>
    <x v="1"/>
    <x v="472"/>
    <n v="110.99"/>
    <s v="US"/>
    <s v="USD"/>
    <n v="1301202000"/>
    <n v="1301806800"/>
    <b v="1"/>
    <b v="0"/>
    <s v="theater/plays"/>
    <x v="3"/>
    <s v="plays"/>
    <x v="643"/>
    <d v="2011-04-03T05:00:00"/>
  </r>
  <r>
    <x v="702"/>
    <x v="687"/>
    <s v="Object-based attitude-oriented analyzer"/>
    <n v="8700"/>
    <n v="4710"/>
    <n v="54"/>
    <x v="0"/>
    <x v="100"/>
    <n v="56.75"/>
    <s v="US"/>
    <s v="USD"/>
    <n v="1374469200"/>
    <n v="1374901200"/>
    <b v="0"/>
    <b v="0"/>
    <s v="technology/wearables"/>
    <x v="2"/>
    <s v="wearables"/>
    <x v="644"/>
    <d v="2013-07-27T05:00:00"/>
  </r>
  <r>
    <x v="703"/>
    <x v="688"/>
    <s v="Cross-platform tertiary hub"/>
    <n v="63400"/>
    <n v="197728"/>
    <n v="312"/>
    <x v="1"/>
    <x v="473"/>
    <n v="97.02"/>
    <s v="US"/>
    <s v="USD"/>
    <n v="1334984400"/>
    <n v="1336453200"/>
    <b v="1"/>
    <b v="1"/>
    <s v="publishing/translations"/>
    <x v="5"/>
    <s v="translations"/>
    <x v="645"/>
    <d v="2012-05-08T05:00:00"/>
  </r>
  <r>
    <x v="704"/>
    <x v="689"/>
    <s v="Seamless clear-thinking artificial intelligence"/>
    <n v="8700"/>
    <n v="10682"/>
    <n v="123"/>
    <x v="1"/>
    <x v="220"/>
    <n v="92.09"/>
    <s v="US"/>
    <s v="USD"/>
    <n v="1467608400"/>
    <n v="1468904400"/>
    <b v="0"/>
    <b v="0"/>
    <s v="film &amp; video/animation"/>
    <x v="4"/>
    <s v="animation"/>
    <x v="646"/>
    <d v="2016-07-19T05:00:00"/>
  </r>
  <r>
    <x v="705"/>
    <x v="690"/>
    <s v="Centralized tangible success"/>
    <n v="169700"/>
    <n v="168048"/>
    <n v="99"/>
    <x v="0"/>
    <x v="474"/>
    <n v="82.99"/>
    <s v="GB"/>
    <s v="GBP"/>
    <n v="1386741600"/>
    <n v="1387087200"/>
    <b v="0"/>
    <b v="0"/>
    <s v="publishing/nonfiction"/>
    <x v="5"/>
    <s v="nonfiction"/>
    <x v="626"/>
    <d v="2013-12-15T06:00:00"/>
  </r>
  <r>
    <x v="706"/>
    <x v="691"/>
    <s v="Customer-focused multimedia methodology"/>
    <n v="108400"/>
    <n v="138586"/>
    <n v="128"/>
    <x v="1"/>
    <x v="475"/>
    <n v="103.04"/>
    <s v="AU"/>
    <s v="AUD"/>
    <n v="1546754400"/>
    <n v="1547445600"/>
    <b v="0"/>
    <b v="1"/>
    <s v="technology/web"/>
    <x v="2"/>
    <s v="web"/>
    <x v="647"/>
    <d v="2019-01-14T06:00:00"/>
  </r>
  <r>
    <x v="707"/>
    <x v="692"/>
    <s v="Visionary maximized Local Area Network"/>
    <n v="7300"/>
    <n v="11579"/>
    <n v="159"/>
    <x v="1"/>
    <x v="170"/>
    <n v="68.92"/>
    <s v="US"/>
    <s v="USD"/>
    <n v="1544248800"/>
    <n v="1547359200"/>
    <b v="0"/>
    <b v="0"/>
    <s v="film &amp; video/drama"/>
    <x v="4"/>
    <s v="drama"/>
    <x v="159"/>
    <d v="2019-01-13T06:00:00"/>
  </r>
  <r>
    <x v="708"/>
    <x v="693"/>
    <s v="Secured bifurcated intranet"/>
    <n v="1700"/>
    <n v="12020"/>
    <n v="707"/>
    <x v="1"/>
    <x v="231"/>
    <n v="87.74"/>
    <s v="CH"/>
    <s v="CHF"/>
    <n v="1495429200"/>
    <n v="1496293200"/>
    <b v="0"/>
    <b v="0"/>
    <s v="theater/plays"/>
    <x v="3"/>
    <s v="plays"/>
    <x v="648"/>
    <d v="2017-06-01T05:00:00"/>
  </r>
  <r>
    <x v="709"/>
    <x v="694"/>
    <s v="Grass-roots 4thgeneration product"/>
    <n v="9800"/>
    <n v="13954"/>
    <n v="142"/>
    <x v="1"/>
    <x v="129"/>
    <n v="75.02"/>
    <s v="IT"/>
    <s v="EUR"/>
    <n v="1334811600"/>
    <n v="1335416400"/>
    <b v="0"/>
    <b v="0"/>
    <s v="theater/plays"/>
    <x v="3"/>
    <s v="plays"/>
    <x v="267"/>
    <d v="2012-04-26T05:00:00"/>
  </r>
  <r>
    <x v="710"/>
    <x v="695"/>
    <s v="Reduced next generation info-mediaries"/>
    <n v="4300"/>
    <n v="6358"/>
    <n v="148"/>
    <x v="1"/>
    <x v="476"/>
    <n v="50.86"/>
    <s v="US"/>
    <s v="USD"/>
    <n v="1531544400"/>
    <n v="1532149200"/>
    <b v="0"/>
    <b v="1"/>
    <s v="theater/plays"/>
    <x v="3"/>
    <s v="plays"/>
    <x v="649"/>
    <d v="2018-07-21T05:00:00"/>
  </r>
  <r>
    <x v="711"/>
    <x v="696"/>
    <s v="Customizable full-range artificial intelligence"/>
    <n v="6200"/>
    <n v="1260"/>
    <n v="20"/>
    <x v="0"/>
    <x v="443"/>
    <n v="90"/>
    <s v="IT"/>
    <s v="EUR"/>
    <n v="1453615200"/>
    <n v="1453788000"/>
    <b v="1"/>
    <b v="1"/>
    <s v="theater/plays"/>
    <x v="3"/>
    <s v="plays"/>
    <x v="248"/>
    <d v="2016-01-26T06:00:00"/>
  </r>
  <r>
    <x v="712"/>
    <x v="697"/>
    <s v="Programmable leadingedge contingency"/>
    <n v="800"/>
    <n v="14725"/>
    <n v="1841"/>
    <x v="1"/>
    <x v="381"/>
    <n v="72.900000000000006"/>
    <s v="US"/>
    <s v="USD"/>
    <n v="1467954000"/>
    <n v="1471496400"/>
    <b v="0"/>
    <b v="0"/>
    <s v="theater/plays"/>
    <x v="3"/>
    <s v="plays"/>
    <x v="571"/>
    <d v="2016-08-18T05:00:00"/>
  </r>
  <r>
    <x v="713"/>
    <x v="698"/>
    <s v="Multi-layered global groupware"/>
    <n v="6900"/>
    <n v="11174"/>
    <n v="162"/>
    <x v="1"/>
    <x v="459"/>
    <n v="108.49"/>
    <s v="US"/>
    <s v="USD"/>
    <n v="1471842000"/>
    <n v="1472878800"/>
    <b v="0"/>
    <b v="0"/>
    <s v="publishing/radio &amp; podcasts"/>
    <x v="5"/>
    <s v="radio &amp; podcasts"/>
    <x v="650"/>
    <d v="2016-09-03T05:00:00"/>
  </r>
  <r>
    <x v="714"/>
    <x v="699"/>
    <s v="Switchable methodical superstructure"/>
    <n v="38500"/>
    <n v="182036"/>
    <n v="473"/>
    <x v="1"/>
    <x v="477"/>
    <n v="101.98"/>
    <s v="US"/>
    <s v="USD"/>
    <n v="1408424400"/>
    <n v="1408510800"/>
    <b v="0"/>
    <b v="0"/>
    <s v="music/rock"/>
    <x v="1"/>
    <s v="rock"/>
    <x v="1"/>
    <d v="2014-08-20T05:00:00"/>
  </r>
  <r>
    <x v="715"/>
    <x v="700"/>
    <s v="Expanded even-keeled portal"/>
    <n v="118000"/>
    <n v="28870"/>
    <n v="24"/>
    <x v="0"/>
    <x v="478"/>
    <n v="44.01"/>
    <s v="US"/>
    <s v="USD"/>
    <n v="1281157200"/>
    <n v="1281589200"/>
    <b v="0"/>
    <b v="0"/>
    <s v="games/mobile games"/>
    <x v="6"/>
    <s v="mobile games"/>
    <x v="651"/>
    <d v="2010-08-12T05:00:00"/>
  </r>
  <r>
    <x v="716"/>
    <x v="701"/>
    <s v="Advanced modular moderator"/>
    <n v="2000"/>
    <n v="10353"/>
    <n v="518"/>
    <x v="1"/>
    <x v="144"/>
    <n v="65.94"/>
    <s v="US"/>
    <s v="USD"/>
    <n v="1373432400"/>
    <n v="1375851600"/>
    <b v="0"/>
    <b v="1"/>
    <s v="theater/plays"/>
    <x v="3"/>
    <s v="plays"/>
    <x v="652"/>
    <d v="2013-08-07T05:00:00"/>
  </r>
  <r>
    <x v="717"/>
    <x v="702"/>
    <s v="Reverse-engineered well-modulated ability"/>
    <n v="5600"/>
    <n v="13868"/>
    <n v="248"/>
    <x v="1"/>
    <x v="479"/>
    <n v="24.99"/>
    <s v="US"/>
    <s v="USD"/>
    <n v="1313989200"/>
    <n v="1315803600"/>
    <b v="0"/>
    <b v="0"/>
    <s v="film &amp; video/documentary"/>
    <x v="4"/>
    <s v="documentary"/>
    <x v="653"/>
    <d v="2011-09-12T05:00:00"/>
  </r>
  <r>
    <x v="718"/>
    <x v="703"/>
    <s v="Expanded optimal pricing structure"/>
    <n v="8300"/>
    <n v="8317"/>
    <n v="100"/>
    <x v="1"/>
    <x v="480"/>
    <n v="28"/>
    <s v="US"/>
    <s v="USD"/>
    <n v="1371445200"/>
    <n v="1373691600"/>
    <b v="0"/>
    <b v="0"/>
    <s v="technology/wearables"/>
    <x v="2"/>
    <s v="wearables"/>
    <x v="654"/>
    <d v="2013-07-13T05:00:00"/>
  </r>
  <r>
    <x v="719"/>
    <x v="704"/>
    <s v="Down-sized uniform ability"/>
    <n v="6900"/>
    <n v="10557"/>
    <n v="153"/>
    <x v="1"/>
    <x v="300"/>
    <n v="85.83"/>
    <s v="US"/>
    <s v="USD"/>
    <n v="1338267600"/>
    <n v="1339218000"/>
    <b v="0"/>
    <b v="0"/>
    <s v="publishing/fiction"/>
    <x v="5"/>
    <s v="fiction"/>
    <x v="655"/>
    <d v="2012-06-09T05:00:00"/>
  </r>
  <r>
    <x v="720"/>
    <x v="705"/>
    <s v="Multi-layered upward-trending conglomeration"/>
    <n v="8700"/>
    <n v="3227"/>
    <n v="37"/>
    <x v="3"/>
    <x v="63"/>
    <n v="84.92"/>
    <s v="DK"/>
    <s v="DKK"/>
    <n v="1519192800"/>
    <n v="1520402400"/>
    <b v="0"/>
    <b v="1"/>
    <s v="theater/plays"/>
    <x v="3"/>
    <s v="plays"/>
    <x v="656"/>
    <d v="2018-03-07T06:00:00"/>
  </r>
  <r>
    <x v="721"/>
    <x v="706"/>
    <s v="Open-architected systematic intranet"/>
    <n v="123600"/>
    <n v="5429"/>
    <n v="4"/>
    <x v="3"/>
    <x v="101"/>
    <n v="90.48"/>
    <s v="US"/>
    <s v="USD"/>
    <n v="1522818000"/>
    <n v="1523336400"/>
    <b v="0"/>
    <b v="0"/>
    <s v="music/rock"/>
    <x v="1"/>
    <s v="rock"/>
    <x v="657"/>
    <d v="2018-04-10T05:00:00"/>
  </r>
  <r>
    <x v="722"/>
    <x v="707"/>
    <s v="Proactive 24hour frame"/>
    <n v="48500"/>
    <n v="75906"/>
    <n v="157"/>
    <x v="1"/>
    <x v="481"/>
    <n v="25"/>
    <s v="US"/>
    <s v="USD"/>
    <n v="1509948000"/>
    <n v="1512280800"/>
    <b v="0"/>
    <b v="0"/>
    <s v="film &amp; video/documentary"/>
    <x v="4"/>
    <s v="documentary"/>
    <x v="265"/>
    <d v="2017-12-03T06:00:00"/>
  </r>
  <r>
    <x v="723"/>
    <x v="708"/>
    <s v="Exclusive fresh-thinking model"/>
    <n v="4900"/>
    <n v="13250"/>
    <n v="270"/>
    <x v="1"/>
    <x v="358"/>
    <n v="92.01"/>
    <s v="AU"/>
    <s v="AUD"/>
    <n v="1456898400"/>
    <n v="1458709200"/>
    <b v="0"/>
    <b v="0"/>
    <s v="theater/plays"/>
    <x v="3"/>
    <s v="plays"/>
    <x v="658"/>
    <d v="2016-03-23T05:00:00"/>
  </r>
  <r>
    <x v="724"/>
    <x v="709"/>
    <s v="Business-focused encompassing intranet"/>
    <n v="8400"/>
    <n v="11261"/>
    <n v="134"/>
    <x v="1"/>
    <x v="246"/>
    <n v="93.07"/>
    <s v="GB"/>
    <s v="GBP"/>
    <n v="1413954000"/>
    <n v="1414126800"/>
    <b v="0"/>
    <b v="1"/>
    <s v="theater/plays"/>
    <x v="3"/>
    <s v="plays"/>
    <x v="659"/>
    <d v="2014-10-24T05:00:00"/>
  </r>
  <r>
    <x v="725"/>
    <x v="710"/>
    <s v="Optional 6thgeneration access"/>
    <n v="193200"/>
    <n v="97369"/>
    <n v="50"/>
    <x v="0"/>
    <x v="482"/>
    <n v="61.01"/>
    <s v="US"/>
    <s v="USD"/>
    <n v="1416031200"/>
    <n v="1416204000"/>
    <b v="0"/>
    <b v="0"/>
    <s v="games/mobile games"/>
    <x v="6"/>
    <s v="mobile games"/>
    <x v="660"/>
    <d v="2014-11-17T06:00:00"/>
  </r>
  <r>
    <x v="726"/>
    <x v="711"/>
    <s v="Realigned web-enabled functionalities"/>
    <n v="54300"/>
    <n v="48227"/>
    <n v="89"/>
    <x v="3"/>
    <x v="168"/>
    <n v="92.04"/>
    <s v="US"/>
    <s v="USD"/>
    <n v="1287982800"/>
    <n v="1288501200"/>
    <b v="0"/>
    <b v="1"/>
    <s v="theater/plays"/>
    <x v="3"/>
    <s v="plays"/>
    <x v="661"/>
    <d v="2010-10-31T05:00:00"/>
  </r>
  <r>
    <x v="727"/>
    <x v="712"/>
    <s v="Enterprise-wide multimedia software"/>
    <n v="8900"/>
    <n v="14685"/>
    <n v="165"/>
    <x v="1"/>
    <x v="483"/>
    <n v="81.13"/>
    <s v="US"/>
    <s v="USD"/>
    <n v="1547964000"/>
    <n v="1552971600"/>
    <b v="0"/>
    <b v="0"/>
    <s v="technology/web"/>
    <x v="2"/>
    <s v="web"/>
    <x v="4"/>
    <d v="2019-03-19T05:00:00"/>
  </r>
  <r>
    <x v="728"/>
    <x v="713"/>
    <s v="Versatile mission-critical knowledgebase"/>
    <n v="4200"/>
    <n v="735"/>
    <n v="18"/>
    <x v="0"/>
    <x v="234"/>
    <n v="73.5"/>
    <s v="US"/>
    <s v="USD"/>
    <n v="1464152400"/>
    <n v="1465102800"/>
    <b v="0"/>
    <b v="0"/>
    <s v="theater/plays"/>
    <x v="3"/>
    <s v="plays"/>
    <x v="662"/>
    <d v="2016-06-05T05:00:00"/>
  </r>
  <r>
    <x v="729"/>
    <x v="714"/>
    <s v="Multi-lateral object-oriented open system"/>
    <n v="5600"/>
    <n v="10397"/>
    <n v="186"/>
    <x v="1"/>
    <x v="393"/>
    <n v="85.22"/>
    <s v="US"/>
    <s v="USD"/>
    <n v="1359957600"/>
    <n v="1360130400"/>
    <b v="0"/>
    <b v="0"/>
    <s v="film &amp; video/drama"/>
    <x v="4"/>
    <s v="drama"/>
    <x v="663"/>
    <d v="2013-02-06T06:00:00"/>
  </r>
  <r>
    <x v="730"/>
    <x v="715"/>
    <s v="Visionary system-worthy attitude"/>
    <n v="28800"/>
    <n v="118847"/>
    <n v="413"/>
    <x v="1"/>
    <x v="130"/>
    <n v="110.97"/>
    <s v="CA"/>
    <s v="CAD"/>
    <n v="1432357200"/>
    <n v="1432875600"/>
    <b v="0"/>
    <b v="0"/>
    <s v="technology/wearables"/>
    <x v="2"/>
    <s v="wearables"/>
    <x v="664"/>
    <d v="2015-05-29T05:00:00"/>
  </r>
  <r>
    <x v="731"/>
    <x v="716"/>
    <s v="Synergized content-based hierarchy"/>
    <n v="8000"/>
    <n v="7220"/>
    <n v="90"/>
    <x v="3"/>
    <x v="319"/>
    <n v="32.97"/>
    <s v="US"/>
    <s v="USD"/>
    <n v="1500786000"/>
    <n v="1500872400"/>
    <b v="0"/>
    <b v="0"/>
    <s v="technology/web"/>
    <x v="2"/>
    <s v="web"/>
    <x v="665"/>
    <d v="2017-07-24T05:00:00"/>
  </r>
  <r>
    <x v="732"/>
    <x v="717"/>
    <s v="Business-focused 24hour access"/>
    <n v="117000"/>
    <n v="107622"/>
    <n v="92"/>
    <x v="0"/>
    <x v="484"/>
    <n v="96.01"/>
    <s v="US"/>
    <s v="USD"/>
    <n v="1490158800"/>
    <n v="1492146000"/>
    <b v="0"/>
    <b v="1"/>
    <s v="music/rock"/>
    <x v="1"/>
    <s v="rock"/>
    <x v="666"/>
    <d v="2017-04-14T05:00:00"/>
  </r>
  <r>
    <x v="733"/>
    <x v="718"/>
    <s v="Automated hybrid orchestration"/>
    <n v="15800"/>
    <n v="83267"/>
    <n v="527"/>
    <x v="1"/>
    <x v="485"/>
    <n v="84.97"/>
    <s v="US"/>
    <s v="USD"/>
    <n v="1406178000"/>
    <n v="1407301200"/>
    <b v="0"/>
    <b v="0"/>
    <s v="music/metal"/>
    <x v="1"/>
    <s v="metal"/>
    <x v="43"/>
    <d v="2014-08-06T05:00:00"/>
  </r>
  <r>
    <x v="734"/>
    <x v="719"/>
    <s v="Exclusive 5thgeneration leverage"/>
    <n v="4200"/>
    <n v="13404"/>
    <n v="319"/>
    <x v="1"/>
    <x v="486"/>
    <n v="25.01"/>
    <s v="US"/>
    <s v="USD"/>
    <n v="1485583200"/>
    <n v="1486620000"/>
    <b v="0"/>
    <b v="1"/>
    <s v="theater/plays"/>
    <x v="3"/>
    <s v="plays"/>
    <x v="667"/>
    <d v="2017-02-09T06:00:00"/>
  </r>
  <r>
    <x v="735"/>
    <x v="720"/>
    <s v="Grass-roots zero administration alliance"/>
    <n v="37100"/>
    <n v="131404"/>
    <n v="354"/>
    <x v="1"/>
    <x v="487"/>
    <n v="66"/>
    <s v="US"/>
    <s v="USD"/>
    <n v="1459314000"/>
    <n v="1459918800"/>
    <b v="0"/>
    <b v="0"/>
    <s v="photography/photography books"/>
    <x v="7"/>
    <s v="photography books"/>
    <x v="668"/>
    <d v="2016-04-06T05:00:00"/>
  </r>
  <r>
    <x v="736"/>
    <x v="721"/>
    <s v="Proactive heuristic orchestration"/>
    <n v="7700"/>
    <n v="2533"/>
    <n v="33"/>
    <x v="3"/>
    <x v="226"/>
    <n v="87.34"/>
    <s v="US"/>
    <s v="USD"/>
    <n v="1424412000"/>
    <n v="1424757600"/>
    <b v="0"/>
    <b v="0"/>
    <s v="publishing/nonfiction"/>
    <x v="5"/>
    <s v="nonfiction"/>
    <x v="669"/>
    <d v="2015-02-24T06:00:00"/>
  </r>
  <r>
    <x v="737"/>
    <x v="722"/>
    <s v="Function-based systematic Graphical User Interface"/>
    <n v="3700"/>
    <n v="5028"/>
    <n v="136"/>
    <x v="1"/>
    <x v="80"/>
    <n v="27.93"/>
    <s v="US"/>
    <s v="USD"/>
    <n v="1478844000"/>
    <n v="1479880800"/>
    <b v="0"/>
    <b v="0"/>
    <s v="music/indie rock"/>
    <x v="1"/>
    <s v="indie rock"/>
    <x v="670"/>
    <d v="2016-11-23T06:00:00"/>
  </r>
  <r>
    <x v="738"/>
    <x v="486"/>
    <s v="Extended zero administration software"/>
    <n v="74700"/>
    <n v="1557"/>
    <n v="2"/>
    <x v="0"/>
    <x v="27"/>
    <n v="103.8"/>
    <s v="US"/>
    <s v="USD"/>
    <n v="1416117600"/>
    <n v="1418018400"/>
    <b v="0"/>
    <b v="1"/>
    <s v="theater/plays"/>
    <x v="3"/>
    <s v="plays"/>
    <x v="671"/>
    <d v="2014-12-08T06:00:00"/>
  </r>
  <r>
    <x v="739"/>
    <x v="723"/>
    <s v="Multi-tiered discrete support"/>
    <n v="10000"/>
    <n v="6100"/>
    <n v="61"/>
    <x v="0"/>
    <x v="271"/>
    <n v="31.94"/>
    <s v="US"/>
    <s v="USD"/>
    <n v="1340946000"/>
    <n v="1341032400"/>
    <b v="0"/>
    <b v="0"/>
    <s v="music/indie rock"/>
    <x v="1"/>
    <s v="indie rock"/>
    <x v="672"/>
    <d v="2012-06-30T05:00:00"/>
  </r>
  <r>
    <x v="740"/>
    <x v="724"/>
    <s v="Phased system-worthy conglomeration"/>
    <n v="5300"/>
    <n v="1592"/>
    <n v="30"/>
    <x v="0"/>
    <x v="36"/>
    <n v="99.5"/>
    <s v="US"/>
    <s v="USD"/>
    <n v="1486101600"/>
    <n v="1486360800"/>
    <b v="0"/>
    <b v="0"/>
    <s v="theater/plays"/>
    <x v="3"/>
    <s v="plays"/>
    <x v="673"/>
    <d v="2017-02-06T06:00:00"/>
  </r>
  <r>
    <x v="741"/>
    <x v="287"/>
    <s v="Balanced mobile alliance"/>
    <n v="1200"/>
    <n v="14150"/>
    <n v="1179"/>
    <x v="1"/>
    <x v="406"/>
    <n v="108.85"/>
    <s v="US"/>
    <s v="USD"/>
    <n v="1274590800"/>
    <n v="1274677200"/>
    <b v="0"/>
    <b v="0"/>
    <s v="theater/plays"/>
    <x v="3"/>
    <s v="plays"/>
    <x v="674"/>
    <d v="2010-05-24T05:00:00"/>
  </r>
  <r>
    <x v="742"/>
    <x v="725"/>
    <s v="Reactive solution-oriented groupware"/>
    <n v="1200"/>
    <n v="13513"/>
    <n v="1126"/>
    <x v="1"/>
    <x v="393"/>
    <n v="110.76"/>
    <s v="US"/>
    <s v="USD"/>
    <n v="1263880800"/>
    <n v="1267509600"/>
    <b v="0"/>
    <b v="0"/>
    <s v="music/electric music"/>
    <x v="1"/>
    <s v="electric music"/>
    <x v="675"/>
    <d v="2010-03-02T06:00:00"/>
  </r>
  <r>
    <x v="743"/>
    <x v="726"/>
    <s v="Exclusive bandwidth-monitored orchestration"/>
    <n v="3900"/>
    <n v="504"/>
    <n v="13"/>
    <x v="0"/>
    <x v="68"/>
    <n v="29.65"/>
    <s v="US"/>
    <s v="USD"/>
    <n v="1445403600"/>
    <n v="1445922000"/>
    <b v="0"/>
    <b v="1"/>
    <s v="theater/plays"/>
    <x v="3"/>
    <s v="plays"/>
    <x v="676"/>
    <d v="2015-10-27T05:00:00"/>
  </r>
  <r>
    <x v="744"/>
    <x v="727"/>
    <s v="Intuitive exuding initiative"/>
    <n v="2000"/>
    <n v="14240"/>
    <n v="712"/>
    <x v="1"/>
    <x v="382"/>
    <n v="101.71"/>
    <s v="US"/>
    <s v="USD"/>
    <n v="1533877200"/>
    <n v="1534050000"/>
    <b v="0"/>
    <b v="1"/>
    <s v="theater/plays"/>
    <x v="3"/>
    <s v="plays"/>
    <x v="342"/>
    <d v="2018-08-12T05:00:00"/>
  </r>
  <r>
    <x v="745"/>
    <x v="728"/>
    <s v="Streamlined needs-based knowledge user"/>
    <n v="6900"/>
    <n v="2091"/>
    <n v="30"/>
    <x v="0"/>
    <x v="298"/>
    <n v="61.5"/>
    <s v="US"/>
    <s v="USD"/>
    <n v="1275195600"/>
    <n v="1277528400"/>
    <b v="0"/>
    <b v="0"/>
    <s v="technology/wearables"/>
    <x v="2"/>
    <s v="wearables"/>
    <x v="677"/>
    <d v="2010-06-26T05:00:00"/>
  </r>
  <r>
    <x v="746"/>
    <x v="729"/>
    <s v="Automated system-worthy structure"/>
    <n v="55800"/>
    <n v="118580"/>
    <n v="213"/>
    <x v="1"/>
    <x v="488"/>
    <n v="35"/>
    <s v="US"/>
    <s v="USD"/>
    <n v="1318136400"/>
    <n v="1318568400"/>
    <b v="0"/>
    <b v="0"/>
    <s v="technology/web"/>
    <x v="2"/>
    <s v="web"/>
    <x v="678"/>
    <d v="2011-10-14T05:00:00"/>
  </r>
  <r>
    <x v="747"/>
    <x v="730"/>
    <s v="Secured clear-thinking intranet"/>
    <n v="4900"/>
    <n v="11214"/>
    <n v="229"/>
    <x v="1"/>
    <x v="489"/>
    <n v="40.049999999999997"/>
    <s v="US"/>
    <s v="USD"/>
    <n v="1283403600"/>
    <n v="1284354000"/>
    <b v="0"/>
    <b v="0"/>
    <s v="theater/plays"/>
    <x v="3"/>
    <s v="plays"/>
    <x v="679"/>
    <d v="2010-09-13T05:00:00"/>
  </r>
  <r>
    <x v="748"/>
    <x v="731"/>
    <s v="Cloned actuating architecture"/>
    <n v="194900"/>
    <n v="68137"/>
    <n v="35"/>
    <x v="3"/>
    <x v="490"/>
    <n v="110.97"/>
    <s v="US"/>
    <s v="USD"/>
    <n v="1267423200"/>
    <n v="1269579600"/>
    <b v="0"/>
    <b v="1"/>
    <s v="film &amp; video/animation"/>
    <x v="4"/>
    <s v="animation"/>
    <x v="680"/>
    <d v="2010-03-26T05:00:00"/>
  </r>
  <r>
    <x v="749"/>
    <x v="732"/>
    <s v="Down-sized needs-based task-force"/>
    <n v="8600"/>
    <n v="13527"/>
    <n v="157"/>
    <x v="1"/>
    <x v="491"/>
    <n v="36.96"/>
    <s v="IT"/>
    <s v="EUR"/>
    <n v="1412744400"/>
    <n v="1413781200"/>
    <b v="0"/>
    <b v="1"/>
    <s v="technology/wearables"/>
    <x v="2"/>
    <s v="wearables"/>
    <x v="681"/>
    <d v="2014-10-20T05:00:00"/>
  </r>
  <r>
    <x v="750"/>
    <x v="733"/>
    <s v="Extended responsive Internet solution"/>
    <n v="100"/>
    <n v="1"/>
    <n v="1"/>
    <x v="0"/>
    <x v="49"/>
    <n v="1"/>
    <s v="GB"/>
    <s v="GBP"/>
    <n v="1277960400"/>
    <n v="1280120400"/>
    <b v="0"/>
    <b v="0"/>
    <s v="music/electric music"/>
    <x v="1"/>
    <s v="electric music"/>
    <x v="682"/>
    <d v="2010-07-26T05:00:00"/>
  </r>
  <r>
    <x v="751"/>
    <x v="734"/>
    <s v="Universal value-added moderator"/>
    <n v="3600"/>
    <n v="8363"/>
    <n v="232"/>
    <x v="1"/>
    <x v="492"/>
    <n v="30.97"/>
    <s v="US"/>
    <s v="USD"/>
    <n v="1458190800"/>
    <n v="1459486800"/>
    <b v="1"/>
    <b v="1"/>
    <s v="publishing/nonfiction"/>
    <x v="5"/>
    <s v="nonfiction"/>
    <x v="683"/>
    <d v="2016-04-01T05:00:00"/>
  </r>
  <r>
    <x v="752"/>
    <x v="735"/>
    <s v="Sharable motivating emulation"/>
    <n v="5800"/>
    <n v="5362"/>
    <n v="92"/>
    <x v="3"/>
    <x v="493"/>
    <n v="47.04"/>
    <s v="US"/>
    <s v="USD"/>
    <n v="1280984400"/>
    <n v="1282539600"/>
    <b v="0"/>
    <b v="1"/>
    <s v="theater/plays"/>
    <x v="3"/>
    <s v="plays"/>
    <x v="684"/>
    <d v="2010-08-23T05:00:00"/>
  </r>
  <r>
    <x v="753"/>
    <x v="736"/>
    <s v="Networked web-enabled product"/>
    <n v="4700"/>
    <n v="12065"/>
    <n v="257"/>
    <x v="1"/>
    <x v="231"/>
    <n v="88.07"/>
    <s v="US"/>
    <s v="USD"/>
    <n v="1274590800"/>
    <n v="1275886800"/>
    <b v="0"/>
    <b v="0"/>
    <s v="photography/photography books"/>
    <x v="7"/>
    <s v="photography books"/>
    <x v="674"/>
    <d v="2010-06-07T05:00:00"/>
  </r>
  <r>
    <x v="754"/>
    <x v="737"/>
    <s v="Advanced dedicated encoding"/>
    <n v="70400"/>
    <n v="118603"/>
    <n v="168"/>
    <x v="1"/>
    <x v="494"/>
    <n v="37.01"/>
    <s v="US"/>
    <s v="USD"/>
    <n v="1351400400"/>
    <n v="1355983200"/>
    <b v="0"/>
    <b v="0"/>
    <s v="theater/plays"/>
    <x v="3"/>
    <s v="plays"/>
    <x v="685"/>
    <d v="2012-12-20T06:00:00"/>
  </r>
  <r>
    <x v="755"/>
    <x v="738"/>
    <s v="Stand-alone multi-state project"/>
    <n v="4500"/>
    <n v="7496"/>
    <n v="167"/>
    <x v="1"/>
    <x v="495"/>
    <n v="26.03"/>
    <s v="DK"/>
    <s v="DKK"/>
    <n v="1514354400"/>
    <n v="1515391200"/>
    <b v="0"/>
    <b v="1"/>
    <s v="theater/plays"/>
    <x v="3"/>
    <s v="plays"/>
    <x v="605"/>
    <d v="2018-01-08T06:00:00"/>
  </r>
  <r>
    <x v="756"/>
    <x v="739"/>
    <s v="Customizable bi-directional monitoring"/>
    <n v="1300"/>
    <n v="10037"/>
    <n v="772"/>
    <x v="1"/>
    <x v="496"/>
    <n v="67.819999999999993"/>
    <s v="US"/>
    <s v="USD"/>
    <n v="1421733600"/>
    <n v="1422252000"/>
    <b v="0"/>
    <b v="0"/>
    <s v="theater/plays"/>
    <x v="3"/>
    <s v="plays"/>
    <x v="686"/>
    <d v="2015-01-26T06:00:00"/>
  </r>
  <r>
    <x v="757"/>
    <x v="740"/>
    <s v="Profit-focused motivating function"/>
    <n v="1400"/>
    <n v="5696"/>
    <n v="407"/>
    <x v="1"/>
    <x v="493"/>
    <n v="49.96"/>
    <s v="US"/>
    <s v="USD"/>
    <n v="1305176400"/>
    <n v="1305522000"/>
    <b v="0"/>
    <b v="0"/>
    <s v="film &amp; video/drama"/>
    <x v="4"/>
    <s v="drama"/>
    <x v="687"/>
    <d v="2011-05-16T05:00:00"/>
  </r>
  <r>
    <x v="758"/>
    <x v="741"/>
    <s v="Proactive systemic firmware"/>
    <n v="29600"/>
    <n v="167005"/>
    <n v="564"/>
    <x v="1"/>
    <x v="497"/>
    <n v="110.02"/>
    <s v="CA"/>
    <s v="CAD"/>
    <n v="1414126800"/>
    <n v="1414904400"/>
    <b v="0"/>
    <b v="0"/>
    <s v="music/rock"/>
    <x v="1"/>
    <s v="rock"/>
    <x v="688"/>
    <d v="2014-11-02T05:00:00"/>
  </r>
  <r>
    <x v="759"/>
    <x v="742"/>
    <s v="Grass-roots upward-trending installation"/>
    <n v="167500"/>
    <n v="114615"/>
    <n v="68"/>
    <x v="0"/>
    <x v="498"/>
    <n v="89.96"/>
    <s v="US"/>
    <s v="USD"/>
    <n v="1517810400"/>
    <n v="1520402400"/>
    <b v="0"/>
    <b v="0"/>
    <s v="music/electric music"/>
    <x v="1"/>
    <s v="electric music"/>
    <x v="689"/>
    <d v="2018-03-07T06:00:00"/>
  </r>
  <r>
    <x v="760"/>
    <x v="743"/>
    <s v="Virtual heuristic hub"/>
    <n v="48300"/>
    <n v="16592"/>
    <n v="34"/>
    <x v="0"/>
    <x v="155"/>
    <n v="79.010000000000005"/>
    <s v="IT"/>
    <s v="EUR"/>
    <n v="1564635600"/>
    <n v="1567141200"/>
    <b v="0"/>
    <b v="1"/>
    <s v="games/video games"/>
    <x v="6"/>
    <s v="video games"/>
    <x v="690"/>
    <d v="2019-08-30T05:00:00"/>
  </r>
  <r>
    <x v="761"/>
    <x v="744"/>
    <s v="Customizable leadingedge model"/>
    <n v="2200"/>
    <n v="14420"/>
    <n v="655"/>
    <x v="1"/>
    <x v="499"/>
    <n v="86.87"/>
    <s v="US"/>
    <s v="USD"/>
    <n v="1500699600"/>
    <n v="1501131600"/>
    <b v="0"/>
    <b v="0"/>
    <s v="music/rock"/>
    <x v="1"/>
    <s v="rock"/>
    <x v="691"/>
    <d v="2017-07-27T05:00:00"/>
  </r>
  <r>
    <x v="762"/>
    <x v="307"/>
    <s v="Upgradable uniform service-desk"/>
    <n v="3500"/>
    <n v="6204"/>
    <n v="177"/>
    <x v="1"/>
    <x v="16"/>
    <n v="62.04"/>
    <s v="AU"/>
    <s v="AUD"/>
    <n v="1354082400"/>
    <n v="1355032800"/>
    <b v="0"/>
    <b v="0"/>
    <s v="music/jazz"/>
    <x v="1"/>
    <s v="jazz"/>
    <x v="692"/>
    <d v="2012-12-09T06:00:00"/>
  </r>
  <r>
    <x v="763"/>
    <x v="745"/>
    <s v="Inverse client-driven product"/>
    <n v="5600"/>
    <n v="6338"/>
    <n v="113"/>
    <x v="1"/>
    <x v="500"/>
    <n v="26.97"/>
    <s v="US"/>
    <s v="USD"/>
    <n v="1336453200"/>
    <n v="1339477200"/>
    <b v="0"/>
    <b v="1"/>
    <s v="theater/plays"/>
    <x v="3"/>
    <s v="plays"/>
    <x v="693"/>
    <d v="2012-06-12T05:00:00"/>
  </r>
  <r>
    <x v="764"/>
    <x v="746"/>
    <s v="Managed bandwidth-monitored system engine"/>
    <n v="1100"/>
    <n v="8010"/>
    <n v="728"/>
    <x v="1"/>
    <x v="496"/>
    <n v="54.12"/>
    <s v="US"/>
    <s v="USD"/>
    <n v="1305262800"/>
    <n v="1305954000"/>
    <b v="0"/>
    <b v="0"/>
    <s v="music/rock"/>
    <x v="1"/>
    <s v="rock"/>
    <x v="694"/>
    <d v="2011-05-21T05:00:00"/>
  </r>
  <r>
    <x v="765"/>
    <x v="747"/>
    <s v="Advanced transitional help-desk"/>
    <n v="3900"/>
    <n v="8125"/>
    <n v="208"/>
    <x v="1"/>
    <x v="40"/>
    <n v="41.04"/>
    <s v="US"/>
    <s v="USD"/>
    <n v="1492232400"/>
    <n v="1494392400"/>
    <b v="1"/>
    <b v="1"/>
    <s v="music/indie rock"/>
    <x v="1"/>
    <s v="indie rock"/>
    <x v="695"/>
    <d v="2017-05-10T05:00:00"/>
  </r>
  <r>
    <x v="766"/>
    <x v="748"/>
    <s v="De-engineered disintermediate encryption"/>
    <n v="43800"/>
    <n v="13653"/>
    <n v="31"/>
    <x v="0"/>
    <x v="501"/>
    <n v="55.05"/>
    <s v="AU"/>
    <s v="AUD"/>
    <n v="1537333200"/>
    <n v="1537419600"/>
    <b v="0"/>
    <b v="0"/>
    <s v="film &amp; video/science fiction"/>
    <x v="4"/>
    <s v="science fiction"/>
    <x v="123"/>
    <d v="2018-09-20T05:00:00"/>
  </r>
  <r>
    <x v="767"/>
    <x v="749"/>
    <s v="Upgradable attitude-oriented project"/>
    <n v="97200"/>
    <n v="55372"/>
    <n v="57"/>
    <x v="0"/>
    <x v="502"/>
    <n v="107.94"/>
    <s v="US"/>
    <s v="USD"/>
    <n v="1444107600"/>
    <n v="1447999200"/>
    <b v="0"/>
    <b v="0"/>
    <s v="publishing/translations"/>
    <x v="5"/>
    <s v="translations"/>
    <x v="696"/>
    <d v="2015-11-20T06:00:00"/>
  </r>
  <r>
    <x v="768"/>
    <x v="750"/>
    <s v="Fundamental zero tolerance alliance"/>
    <n v="4800"/>
    <n v="11088"/>
    <n v="231"/>
    <x v="1"/>
    <x v="503"/>
    <n v="73.92"/>
    <s v="US"/>
    <s v="USD"/>
    <n v="1386741600"/>
    <n v="1388037600"/>
    <b v="0"/>
    <b v="0"/>
    <s v="theater/plays"/>
    <x v="3"/>
    <s v="plays"/>
    <x v="626"/>
    <d v="2013-12-26T06:00:00"/>
  </r>
  <r>
    <x v="769"/>
    <x v="751"/>
    <s v="Devolved 24hour forecast"/>
    <n v="125600"/>
    <n v="109106"/>
    <n v="87"/>
    <x v="0"/>
    <x v="504"/>
    <n v="32"/>
    <s v="US"/>
    <s v="USD"/>
    <n v="1376542800"/>
    <n v="1378789200"/>
    <b v="0"/>
    <b v="0"/>
    <s v="games/video games"/>
    <x v="6"/>
    <s v="video games"/>
    <x v="697"/>
    <d v="2013-09-10T05:00:00"/>
  </r>
  <r>
    <x v="770"/>
    <x v="752"/>
    <s v="User-centric attitude-oriented intranet"/>
    <n v="4300"/>
    <n v="11642"/>
    <n v="271"/>
    <x v="1"/>
    <x v="505"/>
    <n v="53.9"/>
    <s v="IT"/>
    <s v="EUR"/>
    <n v="1397451600"/>
    <n v="1398056400"/>
    <b v="0"/>
    <b v="1"/>
    <s v="theater/plays"/>
    <x v="3"/>
    <s v="plays"/>
    <x v="698"/>
    <d v="2014-04-21T05:00:00"/>
  </r>
  <r>
    <x v="771"/>
    <x v="753"/>
    <s v="Self-enabling 5thgeneration paradigm"/>
    <n v="5600"/>
    <n v="2769"/>
    <n v="49"/>
    <x v="3"/>
    <x v="150"/>
    <n v="106.5"/>
    <s v="US"/>
    <s v="USD"/>
    <n v="1548482400"/>
    <n v="1550815200"/>
    <b v="0"/>
    <b v="0"/>
    <s v="theater/plays"/>
    <x v="3"/>
    <s v="plays"/>
    <x v="699"/>
    <d v="2019-02-22T06:00:00"/>
  </r>
  <r>
    <x v="772"/>
    <x v="754"/>
    <s v="Persistent 3rdgeneration moratorium"/>
    <n v="149600"/>
    <n v="169586"/>
    <n v="113"/>
    <x v="1"/>
    <x v="506"/>
    <n v="33"/>
    <s v="US"/>
    <s v="USD"/>
    <n v="1549692000"/>
    <n v="1550037600"/>
    <b v="0"/>
    <b v="0"/>
    <s v="music/indie rock"/>
    <x v="1"/>
    <s v="indie rock"/>
    <x v="700"/>
    <d v="2019-02-13T06:00:00"/>
  </r>
  <r>
    <x v="773"/>
    <x v="755"/>
    <s v="Cross-platform empowering project"/>
    <n v="53100"/>
    <n v="101185"/>
    <n v="191"/>
    <x v="1"/>
    <x v="507"/>
    <n v="43"/>
    <s v="US"/>
    <s v="USD"/>
    <n v="1492059600"/>
    <n v="1492923600"/>
    <b v="0"/>
    <b v="0"/>
    <s v="theater/plays"/>
    <x v="3"/>
    <s v="plays"/>
    <x v="701"/>
    <d v="2017-04-23T05:00:00"/>
  </r>
  <r>
    <x v="774"/>
    <x v="756"/>
    <s v="Polarized user-facing interface"/>
    <n v="5000"/>
    <n v="6775"/>
    <n v="136"/>
    <x v="1"/>
    <x v="373"/>
    <n v="86.86"/>
    <s v="IT"/>
    <s v="EUR"/>
    <n v="1463979600"/>
    <n v="1467522000"/>
    <b v="0"/>
    <b v="0"/>
    <s v="technology/web"/>
    <x v="2"/>
    <s v="web"/>
    <x v="702"/>
    <d v="2016-07-03T05:00:00"/>
  </r>
  <r>
    <x v="775"/>
    <x v="757"/>
    <s v="Customer-focused non-volatile framework"/>
    <n v="9400"/>
    <n v="968"/>
    <n v="10"/>
    <x v="0"/>
    <x v="234"/>
    <n v="96.8"/>
    <s v="US"/>
    <s v="USD"/>
    <n v="1415253600"/>
    <n v="1416117600"/>
    <b v="0"/>
    <b v="0"/>
    <s v="music/rock"/>
    <x v="1"/>
    <s v="rock"/>
    <x v="703"/>
    <d v="2014-11-16T06:00:00"/>
  </r>
  <r>
    <x v="776"/>
    <x v="758"/>
    <s v="Synchronized multimedia frame"/>
    <n v="110800"/>
    <n v="72623"/>
    <n v="66"/>
    <x v="0"/>
    <x v="508"/>
    <n v="33"/>
    <s v="US"/>
    <s v="USD"/>
    <n v="1562216400"/>
    <n v="1563771600"/>
    <b v="0"/>
    <b v="0"/>
    <s v="theater/plays"/>
    <x v="3"/>
    <s v="plays"/>
    <x v="704"/>
    <d v="2019-07-22T05:00:00"/>
  </r>
  <r>
    <x v="777"/>
    <x v="759"/>
    <s v="Open-architected stable algorithm"/>
    <n v="93800"/>
    <n v="45987"/>
    <n v="49"/>
    <x v="0"/>
    <x v="103"/>
    <n v="68.03"/>
    <s v="US"/>
    <s v="USD"/>
    <n v="1316754000"/>
    <n v="1319259600"/>
    <b v="0"/>
    <b v="0"/>
    <s v="theater/plays"/>
    <x v="3"/>
    <s v="plays"/>
    <x v="431"/>
    <d v="2011-10-22T05:00:00"/>
  </r>
  <r>
    <x v="778"/>
    <x v="760"/>
    <s v="Cross-platform optimizing website"/>
    <n v="1300"/>
    <n v="10243"/>
    <n v="788"/>
    <x v="1"/>
    <x v="5"/>
    <n v="58.87"/>
    <s v="CH"/>
    <s v="CHF"/>
    <n v="1313211600"/>
    <n v="1313643600"/>
    <b v="0"/>
    <b v="0"/>
    <s v="film &amp; video/animation"/>
    <x v="4"/>
    <s v="animation"/>
    <x v="705"/>
    <d v="2011-08-18T05:00:00"/>
  </r>
  <r>
    <x v="779"/>
    <x v="761"/>
    <s v="Public-key actuating projection"/>
    <n v="108700"/>
    <n v="87293"/>
    <n v="80"/>
    <x v="0"/>
    <x v="509"/>
    <n v="105.05"/>
    <s v="US"/>
    <s v="USD"/>
    <n v="1439528400"/>
    <n v="1440306000"/>
    <b v="0"/>
    <b v="1"/>
    <s v="theater/plays"/>
    <x v="3"/>
    <s v="plays"/>
    <x v="706"/>
    <d v="2015-08-23T05:00:00"/>
  </r>
  <r>
    <x v="780"/>
    <x v="762"/>
    <s v="Implemented intangible instruction set"/>
    <n v="5100"/>
    <n v="5421"/>
    <n v="106"/>
    <x v="1"/>
    <x v="55"/>
    <n v="33.049999999999997"/>
    <s v="US"/>
    <s v="USD"/>
    <n v="1469163600"/>
    <n v="1470805200"/>
    <b v="0"/>
    <b v="1"/>
    <s v="film &amp; video/drama"/>
    <x v="4"/>
    <s v="drama"/>
    <x v="707"/>
    <d v="2016-08-10T05:00:00"/>
  </r>
  <r>
    <x v="781"/>
    <x v="763"/>
    <s v="Cross-group interactive architecture"/>
    <n v="8700"/>
    <n v="4414"/>
    <n v="51"/>
    <x v="3"/>
    <x v="75"/>
    <n v="78.819999999999993"/>
    <s v="CH"/>
    <s v="CHF"/>
    <n v="1288501200"/>
    <n v="1292911200"/>
    <b v="0"/>
    <b v="0"/>
    <s v="theater/plays"/>
    <x v="3"/>
    <s v="plays"/>
    <x v="708"/>
    <d v="2010-12-21T06:00:00"/>
  </r>
  <r>
    <x v="782"/>
    <x v="764"/>
    <s v="Centralized asymmetric framework"/>
    <n v="5100"/>
    <n v="10981"/>
    <n v="215"/>
    <x v="1"/>
    <x v="510"/>
    <n v="68.2"/>
    <s v="US"/>
    <s v="USD"/>
    <n v="1298959200"/>
    <n v="1301374800"/>
    <b v="0"/>
    <b v="1"/>
    <s v="film &amp; video/animation"/>
    <x v="4"/>
    <s v="animation"/>
    <x v="709"/>
    <d v="2011-03-29T05:00:00"/>
  </r>
  <r>
    <x v="783"/>
    <x v="765"/>
    <s v="Down-sized systematic utilization"/>
    <n v="7400"/>
    <n v="10451"/>
    <n v="141"/>
    <x v="1"/>
    <x v="188"/>
    <n v="75.73"/>
    <s v="US"/>
    <s v="USD"/>
    <n v="1387260000"/>
    <n v="1387864800"/>
    <b v="0"/>
    <b v="0"/>
    <s v="music/rock"/>
    <x v="1"/>
    <s v="rock"/>
    <x v="710"/>
    <d v="2013-12-24T06:00:00"/>
  </r>
  <r>
    <x v="784"/>
    <x v="766"/>
    <s v="Profound fault-tolerant model"/>
    <n v="88900"/>
    <n v="102535"/>
    <n v="115"/>
    <x v="1"/>
    <x v="511"/>
    <n v="31"/>
    <s v="US"/>
    <s v="USD"/>
    <n v="1457244000"/>
    <n v="1458190800"/>
    <b v="0"/>
    <b v="0"/>
    <s v="technology/web"/>
    <x v="2"/>
    <s v="web"/>
    <x v="711"/>
    <d v="2016-03-17T05:00:00"/>
  </r>
  <r>
    <x v="785"/>
    <x v="767"/>
    <s v="Multi-channeled bi-directional moratorium"/>
    <n v="6700"/>
    <n v="12939"/>
    <n v="193"/>
    <x v="1"/>
    <x v="78"/>
    <n v="101.88"/>
    <s v="AU"/>
    <s v="AUD"/>
    <n v="1556341200"/>
    <n v="1559278800"/>
    <b v="0"/>
    <b v="1"/>
    <s v="film &amp; video/animation"/>
    <x v="4"/>
    <s v="animation"/>
    <x v="157"/>
    <d v="2019-05-31T05:00:00"/>
  </r>
  <r>
    <x v="786"/>
    <x v="768"/>
    <s v="Object-based content-based ability"/>
    <n v="1500"/>
    <n v="10946"/>
    <n v="730"/>
    <x v="1"/>
    <x v="512"/>
    <n v="52.88"/>
    <s v="IT"/>
    <s v="EUR"/>
    <n v="1522126800"/>
    <n v="1522731600"/>
    <b v="0"/>
    <b v="1"/>
    <s v="music/jazz"/>
    <x v="1"/>
    <s v="jazz"/>
    <x v="630"/>
    <d v="2018-04-03T05:00:00"/>
  </r>
  <r>
    <x v="787"/>
    <x v="769"/>
    <s v="Progressive coherent secured line"/>
    <n v="61200"/>
    <n v="60994"/>
    <n v="100"/>
    <x v="0"/>
    <x v="513"/>
    <n v="71.010000000000005"/>
    <s v="CA"/>
    <s v="CAD"/>
    <n v="1305954000"/>
    <n v="1306731600"/>
    <b v="0"/>
    <b v="0"/>
    <s v="music/rock"/>
    <x v="1"/>
    <s v="rock"/>
    <x v="712"/>
    <d v="2011-05-30T05:00:00"/>
  </r>
  <r>
    <x v="788"/>
    <x v="770"/>
    <s v="Synchronized directional capability"/>
    <n v="3600"/>
    <n v="3174"/>
    <n v="88"/>
    <x v="2"/>
    <x v="249"/>
    <n v="102.39"/>
    <s v="US"/>
    <s v="USD"/>
    <n v="1350709200"/>
    <n v="1352527200"/>
    <b v="0"/>
    <b v="0"/>
    <s v="film &amp; video/animation"/>
    <x v="4"/>
    <s v="animation"/>
    <x v="93"/>
    <d v="2012-11-10T06:00:00"/>
  </r>
  <r>
    <x v="789"/>
    <x v="771"/>
    <s v="Cross-platform composite migration"/>
    <n v="9000"/>
    <n v="3351"/>
    <n v="37"/>
    <x v="0"/>
    <x v="430"/>
    <n v="74.47"/>
    <s v="US"/>
    <s v="USD"/>
    <n v="1401166800"/>
    <n v="1404363600"/>
    <b v="0"/>
    <b v="0"/>
    <s v="theater/plays"/>
    <x v="3"/>
    <s v="plays"/>
    <x v="713"/>
    <d v="2014-07-03T05:00:00"/>
  </r>
  <r>
    <x v="790"/>
    <x v="772"/>
    <s v="Operative local pricing structure"/>
    <n v="185900"/>
    <n v="56774"/>
    <n v="31"/>
    <x v="3"/>
    <x v="260"/>
    <n v="51.01"/>
    <s v="US"/>
    <s v="USD"/>
    <n v="1266127200"/>
    <n v="1266645600"/>
    <b v="0"/>
    <b v="0"/>
    <s v="theater/plays"/>
    <x v="3"/>
    <s v="plays"/>
    <x v="714"/>
    <d v="2010-02-20T06:00:00"/>
  </r>
  <r>
    <x v="791"/>
    <x v="773"/>
    <s v="Optional web-enabled extranet"/>
    <n v="2100"/>
    <n v="540"/>
    <n v="26"/>
    <x v="0"/>
    <x v="514"/>
    <n v="90"/>
    <s v="US"/>
    <s v="USD"/>
    <n v="1481436000"/>
    <n v="1482818400"/>
    <b v="0"/>
    <b v="0"/>
    <s v="food/food trucks"/>
    <x v="0"/>
    <s v="food trucks"/>
    <x v="715"/>
    <d v="2016-12-27T06:00:00"/>
  </r>
  <r>
    <x v="792"/>
    <x v="774"/>
    <s v="Reduced 6thgeneration intranet"/>
    <n v="2000"/>
    <n v="680"/>
    <n v="34"/>
    <x v="0"/>
    <x v="243"/>
    <n v="97.14"/>
    <s v="US"/>
    <s v="USD"/>
    <n v="1372222800"/>
    <n v="1374642000"/>
    <b v="0"/>
    <b v="1"/>
    <s v="theater/plays"/>
    <x v="3"/>
    <s v="plays"/>
    <x v="716"/>
    <d v="2013-07-24T05:00:00"/>
  </r>
  <r>
    <x v="793"/>
    <x v="775"/>
    <s v="Networked disintermediate leverage"/>
    <n v="1100"/>
    <n v="13045"/>
    <n v="1186"/>
    <x v="1"/>
    <x v="483"/>
    <n v="72.069999999999993"/>
    <s v="CH"/>
    <s v="CHF"/>
    <n v="1372136400"/>
    <n v="1372482000"/>
    <b v="0"/>
    <b v="0"/>
    <s v="publishing/nonfiction"/>
    <x v="5"/>
    <s v="nonfiction"/>
    <x v="448"/>
    <d v="2013-06-29T05:00:00"/>
  </r>
  <r>
    <x v="794"/>
    <x v="776"/>
    <s v="Optional optimal website"/>
    <n v="6600"/>
    <n v="8276"/>
    <n v="125"/>
    <x v="1"/>
    <x v="460"/>
    <n v="75.239999999999995"/>
    <s v="US"/>
    <s v="USD"/>
    <n v="1513922400"/>
    <n v="1514959200"/>
    <b v="0"/>
    <b v="0"/>
    <s v="music/rock"/>
    <x v="1"/>
    <s v="rock"/>
    <x v="717"/>
    <d v="2018-01-03T06:00:00"/>
  </r>
  <r>
    <x v="795"/>
    <x v="777"/>
    <s v="Stand-alone asynchronous functionalities"/>
    <n v="7100"/>
    <n v="1022"/>
    <n v="14"/>
    <x v="0"/>
    <x v="249"/>
    <n v="32.97"/>
    <s v="US"/>
    <s v="USD"/>
    <n v="1477976400"/>
    <n v="1478235600"/>
    <b v="0"/>
    <b v="0"/>
    <s v="film &amp; video/drama"/>
    <x v="4"/>
    <s v="drama"/>
    <x v="718"/>
    <d v="2016-11-04T05:00:00"/>
  </r>
  <r>
    <x v="796"/>
    <x v="778"/>
    <s v="Profound full-range open system"/>
    <n v="7800"/>
    <n v="4275"/>
    <n v="55"/>
    <x v="0"/>
    <x v="373"/>
    <n v="54.81"/>
    <s v="US"/>
    <s v="USD"/>
    <n v="1407474000"/>
    <n v="1408078800"/>
    <b v="0"/>
    <b v="1"/>
    <s v="games/mobile games"/>
    <x v="6"/>
    <s v="mobile games"/>
    <x v="719"/>
    <d v="2014-08-15T05:00:00"/>
  </r>
  <r>
    <x v="797"/>
    <x v="779"/>
    <s v="Optional tangible utilization"/>
    <n v="7600"/>
    <n v="8332"/>
    <n v="110"/>
    <x v="1"/>
    <x v="515"/>
    <n v="45.04"/>
    <s v="US"/>
    <s v="USD"/>
    <n v="1546149600"/>
    <n v="1548136800"/>
    <b v="0"/>
    <b v="0"/>
    <s v="technology/web"/>
    <x v="2"/>
    <s v="web"/>
    <x v="720"/>
    <d v="2019-01-22T06:00:00"/>
  </r>
  <r>
    <x v="798"/>
    <x v="780"/>
    <s v="Seamless maximized product"/>
    <n v="3400"/>
    <n v="6408"/>
    <n v="188"/>
    <x v="1"/>
    <x v="246"/>
    <n v="52.96"/>
    <s v="US"/>
    <s v="USD"/>
    <n v="1338440400"/>
    <n v="1340859600"/>
    <b v="0"/>
    <b v="1"/>
    <s v="theater/plays"/>
    <x v="3"/>
    <s v="plays"/>
    <x v="721"/>
    <d v="2012-06-28T05:00:00"/>
  </r>
  <r>
    <x v="799"/>
    <x v="781"/>
    <s v="Devolved tertiary time-frame"/>
    <n v="84500"/>
    <n v="73522"/>
    <n v="87"/>
    <x v="0"/>
    <x v="516"/>
    <n v="60.02"/>
    <s v="GB"/>
    <s v="GBP"/>
    <n v="1454133600"/>
    <n v="1454479200"/>
    <b v="0"/>
    <b v="0"/>
    <s v="theater/plays"/>
    <x v="3"/>
    <s v="plays"/>
    <x v="722"/>
    <d v="2016-02-03T06:00:00"/>
  </r>
  <r>
    <x v="800"/>
    <x v="782"/>
    <s v="Centralized regional function"/>
    <n v="100"/>
    <n v="1"/>
    <n v="1"/>
    <x v="0"/>
    <x v="49"/>
    <n v="1"/>
    <s v="CH"/>
    <s v="CHF"/>
    <n v="1434085200"/>
    <n v="1434430800"/>
    <b v="0"/>
    <b v="0"/>
    <s v="music/rock"/>
    <x v="1"/>
    <s v="rock"/>
    <x v="139"/>
    <d v="2015-06-16T05:00:00"/>
  </r>
  <r>
    <x v="801"/>
    <x v="783"/>
    <s v="User-friendly high-level initiative"/>
    <n v="2300"/>
    <n v="4667"/>
    <n v="203"/>
    <x v="1"/>
    <x v="88"/>
    <n v="44.03"/>
    <s v="US"/>
    <s v="USD"/>
    <n v="1577772000"/>
    <n v="1579672800"/>
    <b v="0"/>
    <b v="1"/>
    <s v="photography/photography books"/>
    <x v="7"/>
    <s v="photography books"/>
    <x v="723"/>
    <d v="2020-01-22T06:00:00"/>
  </r>
  <r>
    <x v="802"/>
    <x v="784"/>
    <s v="Reverse-engineered zero-defect infrastructure"/>
    <n v="6200"/>
    <n v="12216"/>
    <n v="197"/>
    <x v="1"/>
    <x v="23"/>
    <n v="86.03"/>
    <s v="US"/>
    <s v="USD"/>
    <n v="1562216400"/>
    <n v="1562389200"/>
    <b v="0"/>
    <b v="0"/>
    <s v="photography/photography books"/>
    <x v="7"/>
    <s v="photography books"/>
    <x v="704"/>
    <d v="2019-07-06T05:00:00"/>
  </r>
  <r>
    <x v="803"/>
    <x v="785"/>
    <s v="Stand-alone background customer loyalty"/>
    <n v="6100"/>
    <n v="6527"/>
    <n v="107"/>
    <x v="1"/>
    <x v="517"/>
    <n v="28.01"/>
    <s v="US"/>
    <s v="USD"/>
    <n v="1548568800"/>
    <n v="1551506400"/>
    <b v="0"/>
    <b v="0"/>
    <s v="theater/plays"/>
    <x v="3"/>
    <s v="plays"/>
    <x v="724"/>
    <d v="2019-03-02T06:00:00"/>
  </r>
  <r>
    <x v="804"/>
    <x v="786"/>
    <s v="Business-focused discrete software"/>
    <n v="2600"/>
    <n v="6987"/>
    <n v="269"/>
    <x v="1"/>
    <x v="205"/>
    <n v="32.049999999999997"/>
    <s v="US"/>
    <s v="USD"/>
    <n v="1514872800"/>
    <n v="1516600800"/>
    <b v="0"/>
    <b v="0"/>
    <s v="music/rock"/>
    <x v="1"/>
    <s v="rock"/>
    <x v="725"/>
    <d v="2018-01-22T06:00:00"/>
  </r>
  <r>
    <x v="805"/>
    <x v="787"/>
    <s v="Advanced intermediate Graphic Interface"/>
    <n v="9700"/>
    <n v="4932"/>
    <n v="51"/>
    <x v="0"/>
    <x v="109"/>
    <n v="73.61"/>
    <s v="AU"/>
    <s v="AUD"/>
    <n v="1416031200"/>
    <n v="1420437600"/>
    <b v="0"/>
    <b v="0"/>
    <s v="film &amp; video/documentary"/>
    <x v="4"/>
    <s v="documentary"/>
    <x v="660"/>
    <d v="2015-01-05T06:00:00"/>
  </r>
  <r>
    <x v="806"/>
    <x v="788"/>
    <s v="Adaptive holistic hub"/>
    <n v="700"/>
    <n v="8262"/>
    <n v="1180"/>
    <x v="1"/>
    <x v="70"/>
    <n v="108.71"/>
    <s v="US"/>
    <s v="USD"/>
    <n v="1330927200"/>
    <n v="1332997200"/>
    <b v="0"/>
    <b v="1"/>
    <s v="film &amp; video/drama"/>
    <x v="4"/>
    <s v="drama"/>
    <x v="726"/>
    <d v="2012-03-29T05:00:00"/>
  </r>
  <r>
    <x v="807"/>
    <x v="789"/>
    <s v="Automated uniform concept"/>
    <n v="700"/>
    <n v="1848"/>
    <n v="264"/>
    <x v="1"/>
    <x v="177"/>
    <n v="42.98"/>
    <s v="US"/>
    <s v="USD"/>
    <n v="1571115600"/>
    <n v="1574920800"/>
    <b v="0"/>
    <b v="1"/>
    <s v="theater/plays"/>
    <x v="3"/>
    <s v="plays"/>
    <x v="727"/>
    <d v="2019-11-28T06:00:00"/>
  </r>
  <r>
    <x v="808"/>
    <x v="790"/>
    <s v="Enhanced regional flexibility"/>
    <n v="5200"/>
    <n v="1583"/>
    <n v="30"/>
    <x v="0"/>
    <x v="161"/>
    <n v="83.32"/>
    <s v="US"/>
    <s v="USD"/>
    <n v="1463461200"/>
    <n v="1464930000"/>
    <b v="0"/>
    <b v="0"/>
    <s v="food/food trucks"/>
    <x v="0"/>
    <s v="food trucks"/>
    <x v="728"/>
    <d v="2016-06-03T05:00:00"/>
  </r>
  <r>
    <x v="809"/>
    <x v="764"/>
    <s v="Public-key bottom-line algorithm"/>
    <n v="140800"/>
    <n v="88536"/>
    <n v="63"/>
    <x v="0"/>
    <x v="518"/>
    <n v="42"/>
    <s v="CH"/>
    <s v="CHF"/>
    <n v="1344920400"/>
    <n v="1345006800"/>
    <b v="0"/>
    <b v="0"/>
    <s v="film &amp; video/documentary"/>
    <x v="4"/>
    <s v="documentary"/>
    <x v="729"/>
    <d v="2012-08-15T05:00:00"/>
  </r>
  <r>
    <x v="810"/>
    <x v="791"/>
    <s v="Multi-layered intangible instruction set"/>
    <n v="6400"/>
    <n v="12360"/>
    <n v="193"/>
    <x v="1"/>
    <x v="394"/>
    <n v="55.93"/>
    <s v="US"/>
    <s v="USD"/>
    <n v="1511848800"/>
    <n v="1512712800"/>
    <b v="0"/>
    <b v="1"/>
    <s v="theater/plays"/>
    <x v="3"/>
    <s v="plays"/>
    <x v="730"/>
    <d v="2017-12-08T06:00:00"/>
  </r>
  <r>
    <x v="811"/>
    <x v="792"/>
    <s v="Fundamental methodical emulation"/>
    <n v="92500"/>
    <n v="71320"/>
    <n v="77"/>
    <x v="0"/>
    <x v="89"/>
    <n v="105.04"/>
    <s v="US"/>
    <s v="USD"/>
    <n v="1452319200"/>
    <n v="1452492000"/>
    <b v="0"/>
    <b v="1"/>
    <s v="games/video games"/>
    <x v="6"/>
    <s v="video games"/>
    <x v="731"/>
    <d v="2016-01-11T06:00:00"/>
  </r>
  <r>
    <x v="812"/>
    <x v="793"/>
    <s v="Expanded value-added hardware"/>
    <n v="59700"/>
    <n v="134640"/>
    <n v="226"/>
    <x v="1"/>
    <x v="519"/>
    <n v="48"/>
    <s v="CA"/>
    <s v="CAD"/>
    <n v="1523854800"/>
    <n v="1524286800"/>
    <b v="0"/>
    <b v="0"/>
    <s v="publishing/nonfiction"/>
    <x v="5"/>
    <s v="nonfiction"/>
    <x v="78"/>
    <d v="2018-04-21T05:00:00"/>
  </r>
  <r>
    <x v="813"/>
    <x v="794"/>
    <s v="Diverse high-level attitude"/>
    <n v="3200"/>
    <n v="7661"/>
    <n v="239"/>
    <x v="1"/>
    <x v="520"/>
    <n v="112.66"/>
    <s v="US"/>
    <s v="USD"/>
    <n v="1346043600"/>
    <n v="1346907600"/>
    <b v="0"/>
    <b v="0"/>
    <s v="games/video games"/>
    <x v="6"/>
    <s v="video games"/>
    <x v="732"/>
    <d v="2012-09-06T05:00:00"/>
  </r>
  <r>
    <x v="814"/>
    <x v="795"/>
    <s v="Visionary 24hour analyzer"/>
    <n v="3200"/>
    <n v="2950"/>
    <n v="92"/>
    <x v="0"/>
    <x v="521"/>
    <n v="81.94"/>
    <s v="DK"/>
    <s v="DKK"/>
    <n v="1464325200"/>
    <n v="1464498000"/>
    <b v="0"/>
    <b v="1"/>
    <s v="music/rock"/>
    <x v="1"/>
    <s v="rock"/>
    <x v="733"/>
    <d v="2016-05-29T05:00:00"/>
  </r>
  <r>
    <x v="815"/>
    <x v="796"/>
    <s v="Centralized bandwidth-monitored leverage"/>
    <n v="9000"/>
    <n v="11721"/>
    <n v="130"/>
    <x v="1"/>
    <x v="236"/>
    <n v="64.05"/>
    <s v="CA"/>
    <s v="CAD"/>
    <n v="1511935200"/>
    <n v="1514181600"/>
    <b v="0"/>
    <b v="0"/>
    <s v="music/rock"/>
    <x v="1"/>
    <s v="rock"/>
    <x v="734"/>
    <d v="2017-12-25T06:00:00"/>
  </r>
  <r>
    <x v="816"/>
    <x v="797"/>
    <s v="Ergonomic mission-critical moratorium"/>
    <n v="2300"/>
    <n v="14150"/>
    <n v="615"/>
    <x v="1"/>
    <x v="221"/>
    <n v="106.39"/>
    <s v="US"/>
    <s v="USD"/>
    <n v="1392012000"/>
    <n v="1392184800"/>
    <b v="1"/>
    <b v="1"/>
    <s v="theater/plays"/>
    <x v="3"/>
    <s v="plays"/>
    <x v="406"/>
    <d v="2014-02-12T06:00:00"/>
  </r>
  <r>
    <x v="817"/>
    <x v="798"/>
    <s v="Front-line intermediate moderator"/>
    <n v="51300"/>
    <n v="189192"/>
    <n v="369"/>
    <x v="1"/>
    <x v="522"/>
    <n v="76.010000000000005"/>
    <s v="IT"/>
    <s v="EUR"/>
    <n v="1556946000"/>
    <n v="1559365200"/>
    <b v="0"/>
    <b v="1"/>
    <s v="publishing/nonfiction"/>
    <x v="5"/>
    <s v="nonfiction"/>
    <x v="735"/>
    <d v="2019-06-01T05:00:00"/>
  </r>
  <r>
    <x v="818"/>
    <x v="311"/>
    <s v="Automated local secured line"/>
    <n v="700"/>
    <n v="7664"/>
    <n v="1095"/>
    <x v="1"/>
    <x v="464"/>
    <n v="111.07"/>
    <s v="US"/>
    <s v="USD"/>
    <n v="1548050400"/>
    <n v="1549173600"/>
    <b v="0"/>
    <b v="1"/>
    <s v="theater/plays"/>
    <x v="3"/>
    <s v="plays"/>
    <x v="736"/>
    <d v="2019-02-03T06:00:00"/>
  </r>
  <r>
    <x v="819"/>
    <x v="799"/>
    <s v="Integrated bandwidth-monitored alliance"/>
    <n v="8900"/>
    <n v="4509"/>
    <n v="51"/>
    <x v="0"/>
    <x v="523"/>
    <n v="95.94"/>
    <s v="US"/>
    <s v="USD"/>
    <n v="1353736800"/>
    <n v="1355032800"/>
    <b v="1"/>
    <b v="0"/>
    <s v="games/video games"/>
    <x v="6"/>
    <s v="video games"/>
    <x v="737"/>
    <d v="2012-12-09T06:00:00"/>
  </r>
  <r>
    <x v="820"/>
    <x v="800"/>
    <s v="Cross-group heuristic forecast"/>
    <n v="1500"/>
    <n v="12009"/>
    <n v="801"/>
    <x v="1"/>
    <x v="524"/>
    <n v="43.04"/>
    <s v="GB"/>
    <s v="GBP"/>
    <n v="1532840400"/>
    <n v="1533963600"/>
    <b v="0"/>
    <b v="1"/>
    <s v="music/rock"/>
    <x v="1"/>
    <s v="rock"/>
    <x v="192"/>
    <d v="2018-08-11T05:00:00"/>
  </r>
  <r>
    <x v="821"/>
    <x v="801"/>
    <s v="Extended impactful secured line"/>
    <n v="4900"/>
    <n v="14273"/>
    <n v="291"/>
    <x v="1"/>
    <x v="155"/>
    <n v="67.97"/>
    <s v="US"/>
    <s v="USD"/>
    <n v="1488261600"/>
    <n v="1489381200"/>
    <b v="0"/>
    <b v="0"/>
    <s v="film &amp; video/documentary"/>
    <x v="4"/>
    <s v="documentary"/>
    <x v="738"/>
    <d v="2017-03-13T05:00:00"/>
  </r>
  <r>
    <x v="822"/>
    <x v="802"/>
    <s v="Distributed optimizing protocol"/>
    <n v="54000"/>
    <n v="188982"/>
    <n v="350"/>
    <x v="1"/>
    <x v="525"/>
    <n v="89.99"/>
    <s v="US"/>
    <s v="USD"/>
    <n v="1393567200"/>
    <n v="1395032400"/>
    <b v="0"/>
    <b v="0"/>
    <s v="music/rock"/>
    <x v="1"/>
    <s v="rock"/>
    <x v="739"/>
    <d v="2014-03-17T05:00:00"/>
  </r>
  <r>
    <x v="823"/>
    <x v="803"/>
    <s v="Secured well-modulated system engine"/>
    <n v="4100"/>
    <n v="14640"/>
    <n v="357"/>
    <x v="1"/>
    <x v="526"/>
    <n v="58.1"/>
    <s v="US"/>
    <s v="USD"/>
    <n v="1410325200"/>
    <n v="1412485200"/>
    <b v="1"/>
    <b v="1"/>
    <s v="music/rock"/>
    <x v="1"/>
    <s v="rock"/>
    <x v="613"/>
    <d v="2014-10-05T05:00:00"/>
  </r>
  <r>
    <x v="824"/>
    <x v="804"/>
    <s v="Streamlined national benchmark"/>
    <n v="85000"/>
    <n v="107516"/>
    <n v="126"/>
    <x v="1"/>
    <x v="527"/>
    <n v="84"/>
    <s v="US"/>
    <s v="USD"/>
    <n v="1276923600"/>
    <n v="1279688400"/>
    <b v="0"/>
    <b v="1"/>
    <s v="publishing/nonfiction"/>
    <x v="5"/>
    <s v="nonfiction"/>
    <x v="740"/>
    <d v="2010-07-21T05:00:00"/>
  </r>
  <r>
    <x v="825"/>
    <x v="805"/>
    <s v="Open-architected 24/7 infrastructure"/>
    <n v="3600"/>
    <n v="13950"/>
    <n v="388"/>
    <x v="1"/>
    <x v="144"/>
    <n v="88.85"/>
    <s v="GB"/>
    <s v="GBP"/>
    <n v="1500958800"/>
    <n v="1501995600"/>
    <b v="0"/>
    <b v="0"/>
    <s v="film &amp; video/shorts"/>
    <x v="4"/>
    <s v="shorts"/>
    <x v="145"/>
    <d v="2017-08-06T05:00:00"/>
  </r>
  <r>
    <x v="826"/>
    <x v="806"/>
    <s v="Digitized 6thgeneration Local Area Network"/>
    <n v="2800"/>
    <n v="12797"/>
    <n v="457"/>
    <x v="1"/>
    <x v="346"/>
    <n v="65.959999999999994"/>
    <s v="US"/>
    <s v="USD"/>
    <n v="1292220000"/>
    <n v="1294639200"/>
    <b v="0"/>
    <b v="1"/>
    <s v="theater/plays"/>
    <x v="3"/>
    <s v="plays"/>
    <x v="741"/>
    <d v="2011-01-10T06:00:00"/>
  </r>
  <r>
    <x v="827"/>
    <x v="807"/>
    <s v="Innovative actuating artificial intelligence"/>
    <n v="2300"/>
    <n v="6134"/>
    <n v="267"/>
    <x v="1"/>
    <x v="172"/>
    <n v="74.8"/>
    <s v="AU"/>
    <s v="AUD"/>
    <n v="1304398800"/>
    <n v="1305435600"/>
    <b v="0"/>
    <b v="1"/>
    <s v="film &amp; video/drama"/>
    <x v="4"/>
    <s v="drama"/>
    <x v="742"/>
    <d v="2011-05-15T05:00:00"/>
  </r>
  <r>
    <x v="828"/>
    <x v="808"/>
    <s v="Cross-platform reciprocal budgetary management"/>
    <n v="7100"/>
    <n v="4899"/>
    <n v="69"/>
    <x v="0"/>
    <x v="131"/>
    <n v="69.989999999999995"/>
    <s v="US"/>
    <s v="USD"/>
    <n v="1535432400"/>
    <n v="1537592400"/>
    <b v="0"/>
    <b v="0"/>
    <s v="theater/plays"/>
    <x v="3"/>
    <s v="plays"/>
    <x v="202"/>
    <d v="2018-09-22T05:00:00"/>
  </r>
  <r>
    <x v="829"/>
    <x v="809"/>
    <s v="Vision-oriented scalable portal"/>
    <n v="9600"/>
    <n v="4929"/>
    <n v="51"/>
    <x v="0"/>
    <x v="110"/>
    <n v="32.01"/>
    <s v="US"/>
    <s v="USD"/>
    <n v="1433826000"/>
    <n v="1435122000"/>
    <b v="0"/>
    <b v="0"/>
    <s v="theater/plays"/>
    <x v="3"/>
    <s v="plays"/>
    <x v="743"/>
    <d v="2015-06-24T05:00:00"/>
  </r>
  <r>
    <x v="830"/>
    <x v="810"/>
    <s v="Persevering zero administration knowledge user"/>
    <n v="121600"/>
    <n v="1424"/>
    <n v="1"/>
    <x v="0"/>
    <x v="528"/>
    <n v="64.73"/>
    <s v="US"/>
    <s v="USD"/>
    <n v="1514959200"/>
    <n v="1520056800"/>
    <b v="0"/>
    <b v="0"/>
    <s v="theater/plays"/>
    <x v="3"/>
    <s v="plays"/>
    <x v="744"/>
    <d v="2018-03-03T06:00:00"/>
  </r>
  <r>
    <x v="831"/>
    <x v="811"/>
    <s v="Front-line bottom-line Graphic Interface"/>
    <n v="97100"/>
    <n v="105817"/>
    <n v="109"/>
    <x v="1"/>
    <x v="529"/>
    <n v="25"/>
    <s v="US"/>
    <s v="USD"/>
    <n v="1332738000"/>
    <n v="1335675600"/>
    <b v="0"/>
    <b v="0"/>
    <s v="photography/photography books"/>
    <x v="7"/>
    <s v="photography books"/>
    <x v="745"/>
    <d v="2012-04-29T05:00:00"/>
  </r>
  <r>
    <x v="832"/>
    <x v="812"/>
    <s v="Synergized fault-tolerant hierarchy"/>
    <n v="43200"/>
    <n v="136156"/>
    <n v="315"/>
    <x v="1"/>
    <x v="265"/>
    <n v="104.98"/>
    <s v="DK"/>
    <s v="DKK"/>
    <n v="1445490000"/>
    <n v="1448431200"/>
    <b v="1"/>
    <b v="0"/>
    <s v="publishing/translations"/>
    <x v="5"/>
    <s v="translations"/>
    <x v="746"/>
    <d v="2015-11-25T06:00:00"/>
  </r>
  <r>
    <x v="833"/>
    <x v="813"/>
    <s v="Expanded asynchronous groupware"/>
    <n v="6800"/>
    <n v="10723"/>
    <n v="158"/>
    <x v="1"/>
    <x v="34"/>
    <n v="64.989999999999995"/>
    <s v="DK"/>
    <s v="DKK"/>
    <n v="1297663200"/>
    <n v="1298613600"/>
    <b v="0"/>
    <b v="0"/>
    <s v="publishing/translations"/>
    <x v="5"/>
    <s v="translations"/>
    <x v="747"/>
    <d v="2011-02-25T06:00:00"/>
  </r>
  <r>
    <x v="834"/>
    <x v="814"/>
    <s v="Expanded fault-tolerant emulation"/>
    <n v="7300"/>
    <n v="11228"/>
    <n v="154"/>
    <x v="1"/>
    <x v="530"/>
    <n v="94.35"/>
    <s v="US"/>
    <s v="USD"/>
    <n v="1371963600"/>
    <n v="1372482000"/>
    <b v="0"/>
    <b v="0"/>
    <s v="theater/plays"/>
    <x v="3"/>
    <s v="plays"/>
    <x v="362"/>
    <d v="2013-06-29T05:00:00"/>
  </r>
  <r>
    <x v="835"/>
    <x v="815"/>
    <s v="Future-proofed 24hour model"/>
    <n v="86200"/>
    <n v="77355"/>
    <n v="90"/>
    <x v="0"/>
    <x v="531"/>
    <n v="44"/>
    <s v="US"/>
    <s v="USD"/>
    <n v="1425103200"/>
    <n v="1425621600"/>
    <b v="0"/>
    <b v="0"/>
    <s v="technology/web"/>
    <x v="2"/>
    <s v="web"/>
    <x v="748"/>
    <d v="2015-03-06T06:00:00"/>
  </r>
  <r>
    <x v="836"/>
    <x v="816"/>
    <s v="Optimized didactic intranet"/>
    <n v="8100"/>
    <n v="6086"/>
    <n v="75"/>
    <x v="0"/>
    <x v="115"/>
    <n v="64.739999999999995"/>
    <s v="US"/>
    <s v="USD"/>
    <n v="1265349600"/>
    <n v="1266300000"/>
    <b v="0"/>
    <b v="0"/>
    <s v="music/indie rock"/>
    <x v="1"/>
    <s v="indie rock"/>
    <x v="749"/>
    <d v="2010-02-16T06:00:00"/>
  </r>
  <r>
    <x v="837"/>
    <x v="817"/>
    <s v="Right-sized dedicated standardization"/>
    <n v="17700"/>
    <n v="150960"/>
    <n v="853"/>
    <x v="1"/>
    <x v="532"/>
    <n v="84.01"/>
    <s v="US"/>
    <s v="USD"/>
    <n v="1301202000"/>
    <n v="1305867600"/>
    <b v="0"/>
    <b v="0"/>
    <s v="music/jazz"/>
    <x v="1"/>
    <s v="jazz"/>
    <x v="643"/>
    <d v="2011-05-20T05:00:00"/>
  </r>
  <r>
    <x v="838"/>
    <x v="818"/>
    <s v="Vision-oriented high-level extranet"/>
    <n v="6400"/>
    <n v="8890"/>
    <n v="139"/>
    <x v="1"/>
    <x v="210"/>
    <n v="34.06"/>
    <s v="US"/>
    <s v="USD"/>
    <n v="1538024400"/>
    <n v="1538802000"/>
    <b v="0"/>
    <b v="0"/>
    <s v="theater/plays"/>
    <x v="3"/>
    <s v="plays"/>
    <x v="750"/>
    <d v="2018-10-06T05:00:00"/>
  </r>
  <r>
    <x v="839"/>
    <x v="819"/>
    <s v="Organized scalable initiative"/>
    <n v="7700"/>
    <n v="14644"/>
    <n v="190"/>
    <x v="1"/>
    <x v="144"/>
    <n v="93.27"/>
    <s v="US"/>
    <s v="USD"/>
    <n v="1395032400"/>
    <n v="1398920400"/>
    <b v="0"/>
    <b v="1"/>
    <s v="film &amp; video/documentary"/>
    <x v="4"/>
    <s v="documentary"/>
    <x v="751"/>
    <d v="2014-05-01T05:00:00"/>
  </r>
  <r>
    <x v="840"/>
    <x v="820"/>
    <s v="Enhanced regional moderator"/>
    <n v="116300"/>
    <n v="116583"/>
    <n v="100"/>
    <x v="1"/>
    <x v="533"/>
    <n v="33"/>
    <s v="US"/>
    <s v="USD"/>
    <n v="1405486800"/>
    <n v="1405659600"/>
    <b v="0"/>
    <b v="1"/>
    <s v="theater/plays"/>
    <x v="3"/>
    <s v="plays"/>
    <x v="752"/>
    <d v="2014-07-18T05:00:00"/>
  </r>
  <r>
    <x v="841"/>
    <x v="821"/>
    <s v="Automated even-keeled emulation"/>
    <n v="9100"/>
    <n v="12991"/>
    <n v="143"/>
    <x v="1"/>
    <x v="287"/>
    <n v="83.81"/>
    <s v="US"/>
    <s v="USD"/>
    <n v="1455861600"/>
    <n v="1457244000"/>
    <b v="0"/>
    <b v="0"/>
    <s v="technology/web"/>
    <x v="2"/>
    <s v="web"/>
    <x v="753"/>
    <d v="2016-03-06T06:00:00"/>
  </r>
  <r>
    <x v="842"/>
    <x v="822"/>
    <s v="Reverse-engineered multi-tasking product"/>
    <n v="1500"/>
    <n v="8447"/>
    <n v="563"/>
    <x v="1"/>
    <x v="227"/>
    <n v="63.99"/>
    <s v="IT"/>
    <s v="EUR"/>
    <n v="1529038800"/>
    <n v="1529298000"/>
    <b v="0"/>
    <b v="0"/>
    <s v="technology/wearables"/>
    <x v="2"/>
    <s v="wearables"/>
    <x v="754"/>
    <d v="2018-06-18T05:00:00"/>
  </r>
  <r>
    <x v="843"/>
    <x v="823"/>
    <s v="De-engineered next generation parallelism"/>
    <n v="8800"/>
    <n v="2703"/>
    <n v="31"/>
    <x v="0"/>
    <x v="254"/>
    <n v="81.91"/>
    <s v="US"/>
    <s v="USD"/>
    <n v="1535259600"/>
    <n v="1535778000"/>
    <b v="0"/>
    <b v="0"/>
    <s v="photography/photography books"/>
    <x v="7"/>
    <s v="photography books"/>
    <x v="755"/>
    <d v="2018-09-01T05:00:00"/>
  </r>
  <r>
    <x v="844"/>
    <x v="824"/>
    <s v="Intuitive cohesive groupware"/>
    <n v="8800"/>
    <n v="8747"/>
    <n v="99"/>
    <x v="3"/>
    <x v="115"/>
    <n v="93.05"/>
    <s v="US"/>
    <s v="USD"/>
    <n v="1327212000"/>
    <n v="1327471200"/>
    <b v="0"/>
    <b v="0"/>
    <s v="film &amp; video/documentary"/>
    <x v="4"/>
    <s v="documentary"/>
    <x v="756"/>
    <d v="2012-01-25T06:00:00"/>
  </r>
  <r>
    <x v="845"/>
    <x v="825"/>
    <s v="Up-sized high-level access"/>
    <n v="69900"/>
    <n v="138087"/>
    <n v="198"/>
    <x v="1"/>
    <x v="534"/>
    <n v="101.98"/>
    <s v="GB"/>
    <s v="GBP"/>
    <n v="1526360400"/>
    <n v="1529557200"/>
    <b v="0"/>
    <b v="0"/>
    <s v="technology/web"/>
    <x v="2"/>
    <s v="web"/>
    <x v="757"/>
    <d v="2018-06-21T05:00:00"/>
  </r>
  <r>
    <x v="846"/>
    <x v="826"/>
    <s v="Phased empowering success"/>
    <n v="1000"/>
    <n v="5085"/>
    <n v="509"/>
    <x v="1"/>
    <x v="44"/>
    <n v="105.94"/>
    <s v="US"/>
    <s v="USD"/>
    <n v="1532149200"/>
    <n v="1535259600"/>
    <b v="1"/>
    <b v="1"/>
    <s v="technology/web"/>
    <x v="2"/>
    <s v="web"/>
    <x v="758"/>
    <d v="2018-08-26T05:00:00"/>
  </r>
  <r>
    <x v="847"/>
    <x v="827"/>
    <s v="Distributed actuating project"/>
    <n v="4700"/>
    <n v="11174"/>
    <n v="238"/>
    <x v="1"/>
    <x v="460"/>
    <n v="101.58"/>
    <s v="US"/>
    <s v="USD"/>
    <n v="1515304800"/>
    <n v="1515564000"/>
    <b v="0"/>
    <b v="0"/>
    <s v="food/food trucks"/>
    <x v="0"/>
    <s v="food trucks"/>
    <x v="759"/>
    <d v="2018-01-10T06:00:00"/>
  </r>
  <r>
    <x v="848"/>
    <x v="828"/>
    <s v="Robust motivating orchestration"/>
    <n v="3200"/>
    <n v="10831"/>
    <n v="338"/>
    <x v="1"/>
    <x v="535"/>
    <n v="62.97"/>
    <s v="US"/>
    <s v="USD"/>
    <n v="1276318800"/>
    <n v="1277096400"/>
    <b v="0"/>
    <b v="0"/>
    <s v="film &amp; video/drama"/>
    <x v="4"/>
    <s v="drama"/>
    <x v="760"/>
    <d v="2010-06-21T05:00:00"/>
  </r>
  <r>
    <x v="849"/>
    <x v="829"/>
    <s v="Vision-oriented uniform instruction set"/>
    <n v="6700"/>
    <n v="8917"/>
    <n v="133"/>
    <x v="1"/>
    <x v="253"/>
    <n v="29.05"/>
    <s v="US"/>
    <s v="USD"/>
    <n v="1328767200"/>
    <n v="1329026400"/>
    <b v="0"/>
    <b v="1"/>
    <s v="music/indie rock"/>
    <x v="1"/>
    <s v="indie rock"/>
    <x v="761"/>
    <d v="2012-02-12T06:00:00"/>
  </r>
  <r>
    <x v="850"/>
    <x v="830"/>
    <s v="Cross-group upward-trending hierarchy"/>
    <n v="100"/>
    <n v="1"/>
    <n v="1"/>
    <x v="0"/>
    <x v="49"/>
    <n v="1"/>
    <s v="US"/>
    <s v="USD"/>
    <n v="1321682400"/>
    <n v="1322978400"/>
    <b v="1"/>
    <b v="0"/>
    <s v="music/rock"/>
    <x v="1"/>
    <s v="rock"/>
    <x v="762"/>
    <d v="2011-12-04T06:00:00"/>
  </r>
  <r>
    <x v="851"/>
    <x v="831"/>
    <s v="Object-based needs-based info-mediaries"/>
    <n v="6000"/>
    <n v="12468"/>
    <n v="208"/>
    <x v="1"/>
    <x v="415"/>
    <n v="77.930000000000007"/>
    <s v="US"/>
    <s v="USD"/>
    <n v="1335934800"/>
    <n v="1338786000"/>
    <b v="0"/>
    <b v="0"/>
    <s v="music/electric music"/>
    <x v="1"/>
    <s v="electric music"/>
    <x v="444"/>
    <d v="2012-06-04T05:00:00"/>
  </r>
  <r>
    <x v="852"/>
    <x v="832"/>
    <s v="Open-source reciprocal standardization"/>
    <n v="4900"/>
    <n v="2505"/>
    <n v="51"/>
    <x v="0"/>
    <x v="249"/>
    <n v="80.81"/>
    <s v="US"/>
    <s v="USD"/>
    <n v="1310792400"/>
    <n v="1311656400"/>
    <b v="0"/>
    <b v="1"/>
    <s v="games/video games"/>
    <x v="6"/>
    <s v="video games"/>
    <x v="763"/>
    <d v="2011-07-26T05:00:00"/>
  </r>
  <r>
    <x v="853"/>
    <x v="833"/>
    <s v="Secured well-modulated projection"/>
    <n v="17100"/>
    <n v="111502"/>
    <n v="652"/>
    <x v="1"/>
    <x v="50"/>
    <n v="76.010000000000005"/>
    <s v="CA"/>
    <s v="CAD"/>
    <n v="1308546000"/>
    <n v="1308978000"/>
    <b v="0"/>
    <b v="1"/>
    <s v="music/indie rock"/>
    <x v="1"/>
    <s v="indie rock"/>
    <x v="764"/>
    <d v="2011-06-25T05:00:00"/>
  </r>
  <r>
    <x v="854"/>
    <x v="834"/>
    <s v="Multi-channeled secondary middleware"/>
    <n v="171000"/>
    <n v="194309"/>
    <n v="114"/>
    <x v="1"/>
    <x v="536"/>
    <n v="72.989999999999995"/>
    <s v="CA"/>
    <s v="CAD"/>
    <n v="1574056800"/>
    <n v="1576389600"/>
    <b v="0"/>
    <b v="0"/>
    <s v="publishing/fiction"/>
    <x v="5"/>
    <s v="fiction"/>
    <x v="765"/>
    <d v="2019-12-15T06:00:00"/>
  </r>
  <r>
    <x v="855"/>
    <x v="835"/>
    <s v="Horizontal clear-thinking framework"/>
    <n v="23400"/>
    <n v="23956"/>
    <n v="102"/>
    <x v="1"/>
    <x v="15"/>
    <n v="53"/>
    <s v="AU"/>
    <s v="AUD"/>
    <n v="1308373200"/>
    <n v="1311051600"/>
    <b v="0"/>
    <b v="0"/>
    <s v="theater/plays"/>
    <x v="3"/>
    <s v="plays"/>
    <x v="766"/>
    <d v="2011-07-19T05:00:00"/>
  </r>
  <r>
    <x v="856"/>
    <x v="764"/>
    <s v="Profound composite core"/>
    <n v="2400"/>
    <n v="8558"/>
    <n v="357"/>
    <x v="1"/>
    <x v="1"/>
    <n v="54.16"/>
    <s v="US"/>
    <s v="USD"/>
    <n v="1335243600"/>
    <n v="1336712400"/>
    <b v="0"/>
    <b v="0"/>
    <s v="food/food trucks"/>
    <x v="0"/>
    <s v="food trucks"/>
    <x v="767"/>
    <d v="2012-05-11T05:00:00"/>
  </r>
  <r>
    <x v="857"/>
    <x v="836"/>
    <s v="Programmable disintermediate matrices"/>
    <n v="5300"/>
    <n v="7413"/>
    <n v="140"/>
    <x v="1"/>
    <x v="537"/>
    <n v="32.950000000000003"/>
    <s v="CH"/>
    <s v="CHF"/>
    <n v="1328421600"/>
    <n v="1330408800"/>
    <b v="1"/>
    <b v="0"/>
    <s v="film &amp; video/shorts"/>
    <x v="4"/>
    <s v="shorts"/>
    <x v="768"/>
    <d v="2012-02-28T06:00:00"/>
  </r>
  <r>
    <x v="858"/>
    <x v="837"/>
    <s v="Realigned 5thgeneration knowledge user"/>
    <n v="4000"/>
    <n v="2778"/>
    <n v="69"/>
    <x v="0"/>
    <x v="164"/>
    <n v="79.37"/>
    <s v="US"/>
    <s v="USD"/>
    <n v="1524286800"/>
    <n v="1524891600"/>
    <b v="1"/>
    <b v="0"/>
    <s v="food/food trucks"/>
    <x v="0"/>
    <s v="food trucks"/>
    <x v="769"/>
    <d v="2018-04-28T05:00:00"/>
  </r>
  <r>
    <x v="859"/>
    <x v="838"/>
    <s v="Multi-layered upward-trending groupware"/>
    <n v="7300"/>
    <n v="2594"/>
    <n v="36"/>
    <x v="0"/>
    <x v="377"/>
    <n v="41.17"/>
    <s v="US"/>
    <s v="USD"/>
    <n v="1362117600"/>
    <n v="1363669200"/>
    <b v="0"/>
    <b v="1"/>
    <s v="theater/plays"/>
    <x v="3"/>
    <s v="plays"/>
    <x v="770"/>
    <d v="2013-03-19T05:00:00"/>
  </r>
  <r>
    <x v="860"/>
    <x v="839"/>
    <s v="Re-contextualized leadingedge firmware"/>
    <n v="2000"/>
    <n v="5033"/>
    <n v="252"/>
    <x v="1"/>
    <x v="167"/>
    <n v="77.430000000000007"/>
    <s v="US"/>
    <s v="USD"/>
    <n v="1550556000"/>
    <n v="1551420000"/>
    <b v="0"/>
    <b v="1"/>
    <s v="technology/wearables"/>
    <x v="2"/>
    <s v="wearables"/>
    <x v="771"/>
    <d v="2019-03-01T06:00:00"/>
  </r>
  <r>
    <x v="861"/>
    <x v="840"/>
    <s v="Devolved disintermediate analyzer"/>
    <n v="8800"/>
    <n v="9317"/>
    <n v="106"/>
    <x v="1"/>
    <x v="25"/>
    <n v="57.16"/>
    <s v="US"/>
    <s v="USD"/>
    <n v="1269147600"/>
    <n v="1269838800"/>
    <b v="0"/>
    <b v="0"/>
    <s v="theater/plays"/>
    <x v="3"/>
    <s v="plays"/>
    <x v="772"/>
    <d v="2010-03-29T05:00:00"/>
  </r>
  <r>
    <x v="862"/>
    <x v="841"/>
    <s v="Profound disintermediate open system"/>
    <n v="3500"/>
    <n v="6560"/>
    <n v="187"/>
    <x v="1"/>
    <x v="72"/>
    <n v="77.180000000000007"/>
    <s v="US"/>
    <s v="USD"/>
    <n v="1312174800"/>
    <n v="1312520400"/>
    <b v="0"/>
    <b v="0"/>
    <s v="theater/plays"/>
    <x v="3"/>
    <s v="plays"/>
    <x v="773"/>
    <d v="2011-08-05T05:00:00"/>
  </r>
  <r>
    <x v="863"/>
    <x v="842"/>
    <s v="Automated reciprocal protocol"/>
    <n v="1400"/>
    <n v="5415"/>
    <n v="387"/>
    <x v="1"/>
    <x v="538"/>
    <n v="24.95"/>
    <s v="US"/>
    <s v="USD"/>
    <n v="1434517200"/>
    <n v="1436504400"/>
    <b v="0"/>
    <b v="1"/>
    <s v="film &amp; video/television"/>
    <x v="4"/>
    <s v="television"/>
    <x v="774"/>
    <d v="2015-07-10T05:00:00"/>
  </r>
  <r>
    <x v="864"/>
    <x v="843"/>
    <s v="Automated static workforce"/>
    <n v="4200"/>
    <n v="14577"/>
    <n v="347"/>
    <x v="1"/>
    <x v="503"/>
    <n v="97.18"/>
    <s v="US"/>
    <s v="USD"/>
    <n v="1471582800"/>
    <n v="1472014800"/>
    <b v="0"/>
    <b v="0"/>
    <s v="film &amp; video/shorts"/>
    <x v="4"/>
    <s v="shorts"/>
    <x v="775"/>
    <d v="2016-08-24T05:00:00"/>
  </r>
  <r>
    <x v="865"/>
    <x v="844"/>
    <s v="Horizontal attitude-oriented help-desk"/>
    <n v="81000"/>
    <n v="150515"/>
    <n v="186"/>
    <x v="1"/>
    <x v="539"/>
    <n v="46"/>
    <s v="US"/>
    <s v="USD"/>
    <n v="1410757200"/>
    <n v="1411534800"/>
    <b v="0"/>
    <b v="0"/>
    <s v="theater/plays"/>
    <x v="3"/>
    <s v="plays"/>
    <x v="776"/>
    <d v="2014-09-24T05:00:00"/>
  </r>
  <r>
    <x v="866"/>
    <x v="845"/>
    <s v="Versatile 5thgeneration matrices"/>
    <n v="182800"/>
    <n v="79045"/>
    <n v="43"/>
    <x v="3"/>
    <x v="540"/>
    <n v="88.02"/>
    <s v="US"/>
    <s v="USD"/>
    <n v="1304830800"/>
    <n v="1304917200"/>
    <b v="0"/>
    <b v="0"/>
    <s v="photography/photography books"/>
    <x v="7"/>
    <s v="photography books"/>
    <x v="777"/>
    <d v="2011-05-09T05:00:00"/>
  </r>
  <r>
    <x v="867"/>
    <x v="846"/>
    <s v="Cross-platform next generation service-desk"/>
    <n v="4800"/>
    <n v="7797"/>
    <n v="162"/>
    <x v="1"/>
    <x v="402"/>
    <n v="25.99"/>
    <s v="US"/>
    <s v="USD"/>
    <n v="1539061200"/>
    <n v="1539579600"/>
    <b v="0"/>
    <b v="0"/>
    <s v="food/food trucks"/>
    <x v="0"/>
    <s v="food trucks"/>
    <x v="778"/>
    <d v="2018-10-15T05:00:00"/>
  </r>
  <r>
    <x v="868"/>
    <x v="847"/>
    <s v="Front-line web-enabled installation"/>
    <n v="7000"/>
    <n v="12939"/>
    <n v="185"/>
    <x v="1"/>
    <x v="105"/>
    <n v="102.69"/>
    <s v="US"/>
    <s v="USD"/>
    <n v="1381554000"/>
    <n v="1382504400"/>
    <b v="0"/>
    <b v="0"/>
    <s v="theater/plays"/>
    <x v="3"/>
    <s v="plays"/>
    <x v="779"/>
    <d v="2013-10-23T05:00:00"/>
  </r>
  <r>
    <x v="869"/>
    <x v="848"/>
    <s v="Multi-channeled responsive product"/>
    <n v="161900"/>
    <n v="38376"/>
    <n v="24"/>
    <x v="0"/>
    <x v="541"/>
    <n v="72.959999999999994"/>
    <s v="US"/>
    <s v="USD"/>
    <n v="1277096400"/>
    <n v="1278306000"/>
    <b v="0"/>
    <b v="0"/>
    <s v="film &amp; video/drama"/>
    <x v="4"/>
    <s v="drama"/>
    <x v="780"/>
    <d v="2010-07-05T05:00:00"/>
  </r>
  <r>
    <x v="870"/>
    <x v="849"/>
    <s v="Adaptive demand-driven encryption"/>
    <n v="7700"/>
    <n v="6920"/>
    <n v="90"/>
    <x v="0"/>
    <x v="246"/>
    <n v="57.19"/>
    <s v="US"/>
    <s v="USD"/>
    <n v="1440392400"/>
    <n v="1442552400"/>
    <b v="0"/>
    <b v="0"/>
    <s v="theater/plays"/>
    <x v="3"/>
    <s v="plays"/>
    <x v="335"/>
    <d v="2015-09-18T05:00:00"/>
  </r>
  <r>
    <x v="871"/>
    <x v="850"/>
    <s v="Re-engineered client-driven knowledge user"/>
    <n v="71500"/>
    <n v="194912"/>
    <n v="273"/>
    <x v="1"/>
    <x v="542"/>
    <n v="84.01"/>
    <s v="US"/>
    <s v="USD"/>
    <n v="1509512400"/>
    <n v="1511071200"/>
    <b v="0"/>
    <b v="1"/>
    <s v="theater/plays"/>
    <x v="3"/>
    <s v="plays"/>
    <x v="535"/>
    <d v="2017-11-19T06:00:00"/>
  </r>
  <r>
    <x v="872"/>
    <x v="851"/>
    <s v="Compatible logistical paradigm"/>
    <n v="4700"/>
    <n v="7992"/>
    <n v="170"/>
    <x v="1"/>
    <x v="543"/>
    <n v="98.67"/>
    <s v="AU"/>
    <s v="AUD"/>
    <n v="1535950800"/>
    <n v="1536382800"/>
    <b v="0"/>
    <b v="0"/>
    <s v="film &amp; video/science fiction"/>
    <x v="4"/>
    <s v="science fiction"/>
    <x v="270"/>
    <d v="2018-09-08T05:00:00"/>
  </r>
  <r>
    <x v="873"/>
    <x v="852"/>
    <s v="Intuitive value-added installation"/>
    <n v="42100"/>
    <n v="79268"/>
    <n v="188"/>
    <x v="1"/>
    <x v="544"/>
    <n v="42.01"/>
    <s v="US"/>
    <s v="USD"/>
    <n v="1389160800"/>
    <n v="1389592800"/>
    <b v="0"/>
    <b v="0"/>
    <s v="photography/photography books"/>
    <x v="7"/>
    <s v="photography books"/>
    <x v="781"/>
    <d v="2014-01-13T06:00:00"/>
  </r>
  <r>
    <x v="874"/>
    <x v="853"/>
    <s v="Managed discrete parallelism"/>
    <n v="40200"/>
    <n v="139468"/>
    <n v="347"/>
    <x v="1"/>
    <x v="545"/>
    <n v="32"/>
    <s v="US"/>
    <s v="USD"/>
    <n v="1271998800"/>
    <n v="1275282000"/>
    <b v="0"/>
    <b v="1"/>
    <s v="photography/photography books"/>
    <x v="7"/>
    <s v="photography books"/>
    <x v="782"/>
    <d v="2010-05-31T05:00:00"/>
  </r>
  <r>
    <x v="875"/>
    <x v="854"/>
    <s v="Implemented tangible approach"/>
    <n v="7900"/>
    <n v="5465"/>
    <n v="69"/>
    <x v="0"/>
    <x v="109"/>
    <n v="81.569999999999993"/>
    <s v="US"/>
    <s v="USD"/>
    <n v="1294898400"/>
    <n v="1294984800"/>
    <b v="0"/>
    <b v="0"/>
    <s v="music/rock"/>
    <x v="1"/>
    <s v="rock"/>
    <x v="783"/>
    <d v="2011-01-14T06:00:00"/>
  </r>
  <r>
    <x v="876"/>
    <x v="855"/>
    <s v="Re-engineered encompassing definition"/>
    <n v="8300"/>
    <n v="2111"/>
    <n v="25"/>
    <x v="0"/>
    <x v="176"/>
    <n v="37.04"/>
    <s v="CA"/>
    <s v="CAD"/>
    <n v="1559970000"/>
    <n v="1562043600"/>
    <b v="0"/>
    <b v="0"/>
    <s v="photography/photography books"/>
    <x v="7"/>
    <s v="photography books"/>
    <x v="784"/>
    <d v="2019-07-02T05:00:00"/>
  </r>
  <r>
    <x v="877"/>
    <x v="856"/>
    <s v="Multi-lateral uniform collaboration"/>
    <n v="163600"/>
    <n v="126628"/>
    <n v="77"/>
    <x v="0"/>
    <x v="546"/>
    <n v="103.03"/>
    <s v="US"/>
    <s v="USD"/>
    <n v="1469509200"/>
    <n v="1469595600"/>
    <b v="0"/>
    <b v="0"/>
    <s v="food/food trucks"/>
    <x v="0"/>
    <s v="food trucks"/>
    <x v="785"/>
    <d v="2016-07-27T05:00:00"/>
  </r>
  <r>
    <x v="878"/>
    <x v="857"/>
    <s v="Enterprise-wide foreground paradigm"/>
    <n v="2700"/>
    <n v="1012"/>
    <n v="37"/>
    <x v="0"/>
    <x v="65"/>
    <n v="84.33"/>
    <s v="IT"/>
    <s v="EUR"/>
    <n v="1579068000"/>
    <n v="1581141600"/>
    <b v="0"/>
    <b v="0"/>
    <s v="music/metal"/>
    <x v="1"/>
    <s v="metal"/>
    <x v="786"/>
    <d v="2020-02-08T06:00:00"/>
  </r>
  <r>
    <x v="879"/>
    <x v="858"/>
    <s v="Stand-alone incremental parallelism"/>
    <n v="1000"/>
    <n v="5438"/>
    <n v="544"/>
    <x v="1"/>
    <x v="4"/>
    <n v="102.6"/>
    <s v="US"/>
    <s v="USD"/>
    <n v="1487743200"/>
    <n v="1488520800"/>
    <b v="0"/>
    <b v="0"/>
    <s v="publishing/nonfiction"/>
    <x v="5"/>
    <s v="nonfiction"/>
    <x v="787"/>
    <d v="2017-03-03T06:00:00"/>
  </r>
  <r>
    <x v="880"/>
    <x v="859"/>
    <s v="Persevering 5thgeneration throughput"/>
    <n v="84500"/>
    <n v="193101"/>
    <n v="229"/>
    <x v="1"/>
    <x v="547"/>
    <n v="79.989999999999995"/>
    <s v="US"/>
    <s v="USD"/>
    <n v="1563685200"/>
    <n v="1563858000"/>
    <b v="0"/>
    <b v="0"/>
    <s v="music/electric music"/>
    <x v="1"/>
    <s v="electric music"/>
    <x v="788"/>
    <d v="2019-07-23T05:00:00"/>
  </r>
  <r>
    <x v="881"/>
    <x v="860"/>
    <s v="Implemented object-oriented synergy"/>
    <n v="81300"/>
    <n v="31665"/>
    <n v="39"/>
    <x v="0"/>
    <x v="15"/>
    <n v="70.06"/>
    <s v="US"/>
    <s v="USD"/>
    <n v="1436418000"/>
    <n v="1438923600"/>
    <b v="0"/>
    <b v="1"/>
    <s v="theater/plays"/>
    <x v="3"/>
    <s v="plays"/>
    <x v="330"/>
    <d v="2015-08-07T05:00:00"/>
  </r>
  <r>
    <x v="882"/>
    <x v="861"/>
    <s v="Balanced demand-driven definition"/>
    <n v="800"/>
    <n v="2960"/>
    <n v="370"/>
    <x v="1"/>
    <x v="175"/>
    <n v="37"/>
    <s v="US"/>
    <s v="USD"/>
    <n v="1421820000"/>
    <n v="1422165600"/>
    <b v="0"/>
    <b v="0"/>
    <s v="theater/plays"/>
    <x v="3"/>
    <s v="plays"/>
    <x v="789"/>
    <d v="2015-01-25T06:00:00"/>
  </r>
  <r>
    <x v="883"/>
    <x v="862"/>
    <s v="Customer-focused mobile Graphic Interface"/>
    <n v="3400"/>
    <n v="8089"/>
    <n v="238"/>
    <x v="1"/>
    <x v="548"/>
    <n v="41.91"/>
    <s v="US"/>
    <s v="USD"/>
    <n v="1274763600"/>
    <n v="1277874000"/>
    <b v="0"/>
    <b v="0"/>
    <s v="film &amp; video/shorts"/>
    <x v="4"/>
    <s v="shorts"/>
    <x v="790"/>
    <d v="2010-06-30T05:00:00"/>
  </r>
  <r>
    <x v="884"/>
    <x v="863"/>
    <s v="Horizontal secondary interface"/>
    <n v="170800"/>
    <n v="109374"/>
    <n v="64"/>
    <x v="0"/>
    <x v="549"/>
    <n v="57.99"/>
    <s v="US"/>
    <s v="USD"/>
    <n v="1399179600"/>
    <n v="1399352400"/>
    <b v="0"/>
    <b v="1"/>
    <s v="theater/plays"/>
    <x v="3"/>
    <s v="plays"/>
    <x v="791"/>
    <d v="2014-05-06T05:00:00"/>
  </r>
  <r>
    <x v="885"/>
    <x v="864"/>
    <s v="Virtual analyzing collaboration"/>
    <n v="1800"/>
    <n v="2129"/>
    <n v="118"/>
    <x v="1"/>
    <x v="550"/>
    <n v="40.94"/>
    <s v="US"/>
    <s v="USD"/>
    <n v="1275800400"/>
    <n v="1279083600"/>
    <b v="0"/>
    <b v="0"/>
    <s v="theater/plays"/>
    <x v="3"/>
    <s v="plays"/>
    <x v="792"/>
    <d v="2010-07-14T05:00:00"/>
  </r>
  <r>
    <x v="886"/>
    <x v="865"/>
    <s v="Multi-tiered explicit focus group"/>
    <n v="150600"/>
    <n v="127745"/>
    <n v="85"/>
    <x v="0"/>
    <x v="551"/>
    <n v="70"/>
    <s v="US"/>
    <s v="USD"/>
    <n v="1282798800"/>
    <n v="1284354000"/>
    <b v="0"/>
    <b v="0"/>
    <s v="music/indie rock"/>
    <x v="1"/>
    <s v="indie rock"/>
    <x v="793"/>
    <d v="2010-09-13T05:00:00"/>
  </r>
  <r>
    <x v="887"/>
    <x v="866"/>
    <s v="Multi-layered systematic knowledgebase"/>
    <n v="7800"/>
    <n v="2289"/>
    <n v="29"/>
    <x v="0"/>
    <x v="249"/>
    <n v="73.84"/>
    <s v="US"/>
    <s v="USD"/>
    <n v="1437109200"/>
    <n v="1441170000"/>
    <b v="0"/>
    <b v="1"/>
    <s v="theater/plays"/>
    <x v="3"/>
    <s v="plays"/>
    <x v="794"/>
    <d v="2015-09-02T05:00:00"/>
  </r>
  <r>
    <x v="888"/>
    <x v="867"/>
    <s v="Reverse-engineered uniform knowledge user"/>
    <n v="5800"/>
    <n v="12174"/>
    <n v="210"/>
    <x v="1"/>
    <x v="552"/>
    <n v="41.98"/>
    <s v="US"/>
    <s v="USD"/>
    <n v="1491886800"/>
    <n v="1493528400"/>
    <b v="0"/>
    <b v="0"/>
    <s v="theater/plays"/>
    <x v="3"/>
    <s v="plays"/>
    <x v="795"/>
    <d v="2017-04-30T05:00:00"/>
  </r>
  <r>
    <x v="889"/>
    <x v="868"/>
    <s v="Secured dynamic capacity"/>
    <n v="5600"/>
    <n v="9508"/>
    <n v="170"/>
    <x v="1"/>
    <x v="393"/>
    <n v="77.930000000000007"/>
    <s v="US"/>
    <s v="USD"/>
    <n v="1394600400"/>
    <n v="1395205200"/>
    <b v="0"/>
    <b v="1"/>
    <s v="music/electric music"/>
    <x v="1"/>
    <s v="electric music"/>
    <x v="796"/>
    <d v="2014-03-19T05:00:00"/>
  </r>
  <r>
    <x v="890"/>
    <x v="869"/>
    <s v="Devolved foreground throughput"/>
    <n v="134400"/>
    <n v="155849"/>
    <n v="116"/>
    <x v="1"/>
    <x v="553"/>
    <n v="106.02"/>
    <s v="US"/>
    <s v="USD"/>
    <n v="1561352400"/>
    <n v="1561438800"/>
    <b v="0"/>
    <b v="0"/>
    <s v="music/indie rock"/>
    <x v="1"/>
    <s v="indie rock"/>
    <x v="797"/>
    <d v="2019-06-25T05:00:00"/>
  </r>
  <r>
    <x v="891"/>
    <x v="870"/>
    <s v="Synchronized demand-driven infrastructure"/>
    <n v="3000"/>
    <n v="7758"/>
    <n v="259"/>
    <x v="1"/>
    <x v="34"/>
    <n v="47.02"/>
    <s v="CA"/>
    <s v="CAD"/>
    <n v="1322892000"/>
    <n v="1326693600"/>
    <b v="0"/>
    <b v="0"/>
    <s v="film &amp; video/documentary"/>
    <x v="4"/>
    <s v="documentary"/>
    <x v="798"/>
    <d v="2012-01-16T06:00:00"/>
  </r>
  <r>
    <x v="892"/>
    <x v="871"/>
    <s v="Realigned discrete structure"/>
    <n v="6000"/>
    <n v="13835"/>
    <n v="231"/>
    <x v="1"/>
    <x v="554"/>
    <n v="76.02"/>
    <s v="US"/>
    <s v="USD"/>
    <n v="1274418000"/>
    <n v="1277960400"/>
    <b v="0"/>
    <b v="0"/>
    <s v="publishing/translations"/>
    <x v="5"/>
    <s v="translations"/>
    <x v="799"/>
    <d v="2010-07-01T05:00:00"/>
  </r>
  <r>
    <x v="893"/>
    <x v="872"/>
    <s v="Progressive grid-enabled website"/>
    <n v="8400"/>
    <n v="10770"/>
    <n v="128"/>
    <x v="1"/>
    <x v="134"/>
    <n v="54.12"/>
    <s v="IT"/>
    <s v="EUR"/>
    <n v="1434344400"/>
    <n v="1434690000"/>
    <b v="0"/>
    <b v="1"/>
    <s v="film &amp; video/documentary"/>
    <x v="4"/>
    <s v="documentary"/>
    <x v="800"/>
    <d v="2015-06-19T05:00:00"/>
  </r>
  <r>
    <x v="894"/>
    <x v="873"/>
    <s v="Organic cohesive neural-net"/>
    <n v="1700"/>
    <n v="3208"/>
    <n v="189"/>
    <x v="1"/>
    <x v="75"/>
    <n v="57.29"/>
    <s v="GB"/>
    <s v="GBP"/>
    <n v="1373518800"/>
    <n v="1376110800"/>
    <b v="0"/>
    <b v="1"/>
    <s v="film &amp; video/television"/>
    <x v="4"/>
    <s v="television"/>
    <x v="801"/>
    <d v="2013-08-10T05:00:00"/>
  </r>
  <r>
    <x v="895"/>
    <x v="874"/>
    <s v="Integrated demand-driven info-mediaries"/>
    <n v="159800"/>
    <n v="11108"/>
    <n v="7"/>
    <x v="0"/>
    <x v="37"/>
    <n v="103.81"/>
    <s v="US"/>
    <s v="USD"/>
    <n v="1517637600"/>
    <n v="1518415200"/>
    <b v="0"/>
    <b v="0"/>
    <s v="theater/plays"/>
    <x v="3"/>
    <s v="plays"/>
    <x v="802"/>
    <d v="2018-02-12T06:00:00"/>
  </r>
  <r>
    <x v="896"/>
    <x v="875"/>
    <s v="Reverse-engineered client-server extranet"/>
    <n v="19800"/>
    <n v="153338"/>
    <n v="774"/>
    <x v="1"/>
    <x v="555"/>
    <n v="105.03"/>
    <s v="AU"/>
    <s v="AUD"/>
    <n v="1310619600"/>
    <n v="1310878800"/>
    <b v="0"/>
    <b v="1"/>
    <s v="food/food trucks"/>
    <x v="0"/>
    <s v="food trucks"/>
    <x v="803"/>
    <d v="2011-07-17T05:00:00"/>
  </r>
  <r>
    <x v="897"/>
    <x v="876"/>
    <s v="Organized discrete encoding"/>
    <n v="8800"/>
    <n v="2437"/>
    <n v="28"/>
    <x v="0"/>
    <x v="11"/>
    <n v="90.26"/>
    <s v="US"/>
    <s v="USD"/>
    <n v="1556427600"/>
    <n v="1556600400"/>
    <b v="0"/>
    <b v="0"/>
    <s v="theater/plays"/>
    <x v="3"/>
    <s v="plays"/>
    <x v="212"/>
    <d v="2019-04-30T05:00:00"/>
  </r>
  <r>
    <x v="898"/>
    <x v="877"/>
    <s v="Balanced regional flexibility"/>
    <n v="179100"/>
    <n v="93991"/>
    <n v="52"/>
    <x v="0"/>
    <x v="556"/>
    <n v="76.98"/>
    <s v="US"/>
    <s v="USD"/>
    <n v="1576476000"/>
    <n v="1576994400"/>
    <b v="0"/>
    <b v="0"/>
    <s v="film &amp; video/documentary"/>
    <x v="4"/>
    <s v="documentary"/>
    <x v="804"/>
    <d v="2019-12-22T06:00:00"/>
  </r>
  <r>
    <x v="899"/>
    <x v="878"/>
    <s v="Implemented multimedia time-frame"/>
    <n v="3100"/>
    <n v="12620"/>
    <n v="407"/>
    <x v="1"/>
    <x v="300"/>
    <n v="102.6"/>
    <s v="CH"/>
    <s v="CHF"/>
    <n v="1381122000"/>
    <n v="1382677200"/>
    <b v="0"/>
    <b v="0"/>
    <s v="music/jazz"/>
    <x v="1"/>
    <s v="jazz"/>
    <x v="805"/>
    <d v="2013-10-25T05:00:00"/>
  </r>
  <r>
    <x v="900"/>
    <x v="879"/>
    <s v="Enhanced uniform service-desk"/>
    <n v="100"/>
    <n v="2"/>
    <n v="2"/>
    <x v="0"/>
    <x v="49"/>
    <n v="2"/>
    <s v="US"/>
    <s v="USD"/>
    <n v="1411102800"/>
    <n v="1411189200"/>
    <b v="0"/>
    <b v="1"/>
    <s v="technology/web"/>
    <x v="2"/>
    <s v="web"/>
    <x v="806"/>
    <d v="2014-09-20T05:00:00"/>
  </r>
  <r>
    <x v="901"/>
    <x v="880"/>
    <s v="Versatile bottom-line definition"/>
    <n v="5600"/>
    <n v="8746"/>
    <n v="156"/>
    <x v="1"/>
    <x v="122"/>
    <n v="55.01"/>
    <s v="US"/>
    <s v="USD"/>
    <n v="1531803600"/>
    <n v="1534654800"/>
    <b v="0"/>
    <b v="1"/>
    <s v="music/rock"/>
    <x v="1"/>
    <s v="rock"/>
    <x v="807"/>
    <d v="2018-08-19T05:00:00"/>
  </r>
  <r>
    <x v="902"/>
    <x v="881"/>
    <s v="Integrated bifurcated software"/>
    <n v="1400"/>
    <n v="3534"/>
    <n v="252"/>
    <x v="1"/>
    <x v="460"/>
    <n v="32.130000000000003"/>
    <s v="US"/>
    <s v="USD"/>
    <n v="1454133600"/>
    <n v="1457762400"/>
    <b v="0"/>
    <b v="0"/>
    <s v="technology/web"/>
    <x v="2"/>
    <s v="web"/>
    <x v="722"/>
    <d v="2016-03-12T06:00:00"/>
  </r>
  <r>
    <x v="903"/>
    <x v="882"/>
    <s v="Assimilated next generation instruction set"/>
    <n v="41000"/>
    <n v="709"/>
    <n v="2"/>
    <x v="2"/>
    <x v="443"/>
    <n v="50.64"/>
    <s v="US"/>
    <s v="USD"/>
    <n v="1336194000"/>
    <n v="1337490000"/>
    <b v="0"/>
    <b v="1"/>
    <s v="publishing/nonfiction"/>
    <x v="5"/>
    <s v="nonfiction"/>
    <x v="477"/>
    <d v="2012-05-20T05:00:00"/>
  </r>
  <r>
    <x v="904"/>
    <x v="883"/>
    <s v="Digitized foreground array"/>
    <n v="6500"/>
    <n v="795"/>
    <n v="12"/>
    <x v="0"/>
    <x v="36"/>
    <n v="49.69"/>
    <s v="US"/>
    <s v="USD"/>
    <n v="1349326800"/>
    <n v="1349672400"/>
    <b v="0"/>
    <b v="0"/>
    <s v="publishing/radio &amp; podcasts"/>
    <x v="5"/>
    <s v="radio &amp; podcasts"/>
    <x v="259"/>
    <d v="2012-10-08T05:00:00"/>
  </r>
  <r>
    <x v="905"/>
    <x v="884"/>
    <s v="Re-engineered clear-thinking project"/>
    <n v="7900"/>
    <n v="12955"/>
    <n v="164"/>
    <x v="1"/>
    <x v="64"/>
    <n v="54.89"/>
    <s v="US"/>
    <s v="USD"/>
    <n v="1379566800"/>
    <n v="1379826000"/>
    <b v="0"/>
    <b v="0"/>
    <s v="theater/plays"/>
    <x v="3"/>
    <s v="plays"/>
    <x v="9"/>
    <d v="2013-09-22T05:00:00"/>
  </r>
  <r>
    <x v="906"/>
    <x v="885"/>
    <s v="Implemented even-keeled standardization"/>
    <n v="5500"/>
    <n v="8964"/>
    <n v="163"/>
    <x v="1"/>
    <x v="271"/>
    <n v="46.93"/>
    <s v="US"/>
    <s v="USD"/>
    <n v="1494651600"/>
    <n v="1497762000"/>
    <b v="1"/>
    <b v="1"/>
    <s v="film &amp; video/documentary"/>
    <x v="4"/>
    <s v="documentary"/>
    <x v="808"/>
    <d v="2017-06-18T05:00:00"/>
  </r>
  <r>
    <x v="907"/>
    <x v="886"/>
    <s v="Quality-focused asymmetric adapter"/>
    <n v="9100"/>
    <n v="1843"/>
    <n v="20"/>
    <x v="0"/>
    <x v="142"/>
    <n v="44.95"/>
    <s v="US"/>
    <s v="USD"/>
    <n v="1303880400"/>
    <n v="1304485200"/>
    <b v="0"/>
    <b v="0"/>
    <s v="theater/plays"/>
    <x v="3"/>
    <s v="plays"/>
    <x v="809"/>
    <d v="2011-05-04T05:00:00"/>
  </r>
  <r>
    <x v="908"/>
    <x v="887"/>
    <s v="Networked intangible help-desk"/>
    <n v="38200"/>
    <n v="121950"/>
    <n v="319"/>
    <x v="1"/>
    <x v="557"/>
    <n v="31"/>
    <s v="US"/>
    <s v="USD"/>
    <n v="1335934800"/>
    <n v="1336885200"/>
    <b v="0"/>
    <b v="0"/>
    <s v="games/video games"/>
    <x v="6"/>
    <s v="video games"/>
    <x v="444"/>
    <d v="2012-05-13T05:00:00"/>
  </r>
  <r>
    <x v="909"/>
    <x v="888"/>
    <s v="Synchronized attitude-oriented frame"/>
    <n v="1800"/>
    <n v="8621"/>
    <n v="479"/>
    <x v="1"/>
    <x v="175"/>
    <n v="107.76"/>
    <s v="CA"/>
    <s v="CAD"/>
    <n v="1528088400"/>
    <n v="1530421200"/>
    <b v="0"/>
    <b v="1"/>
    <s v="theater/plays"/>
    <x v="3"/>
    <s v="plays"/>
    <x v="384"/>
    <d v="2018-07-01T05:00:00"/>
  </r>
  <r>
    <x v="910"/>
    <x v="889"/>
    <s v="Proactive incremental architecture"/>
    <n v="154500"/>
    <n v="30215"/>
    <n v="20"/>
    <x v="3"/>
    <x v="102"/>
    <n v="102.08"/>
    <s v="US"/>
    <s v="USD"/>
    <n v="1421906400"/>
    <n v="1421992800"/>
    <b v="0"/>
    <b v="0"/>
    <s v="theater/plays"/>
    <x v="3"/>
    <s v="plays"/>
    <x v="810"/>
    <d v="2015-01-23T06:00:00"/>
  </r>
  <r>
    <x v="911"/>
    <x v="890"/>
    <s v="Cloned responsive standardization"/>
    <n v="5800"/>
    <n v="11539"/>
    <n v="199"/>
    <x v="1"/>
    <x v="558"/>
    <n v="24.98"/>
    <s v="US"/>
    <s v="USD"/>
    <n v="1568005200"/>
    <n v="1568178000"/>
    <b v="1"/>
    <b v="0"/>
    <s v="technology/web"/>
    <x v="2"/>
    <s v="web"/>
    <x v="811"/>
    <d v="2019-09-11T05:00:00"/>
  </r>
  <r>
    <x v="912"/>
    <x v="891"/>
    <s v="Reduced bifurcated pricing structure"/>
    <n v="1800"/>
    <n v="14310"/>
    <n v="795"/>
    <x v="1"/>
    <x v="559"/>
    <n v="79.94"/>
    <s v="US"/>
    <s v="USD"/>
    <n v="1346821200"/>
    <n v="1347944400"/>
    <b v="1"/>
    <b v="0"/>
    <s v="film &amp; video/drama"/>
    <x v="4"/>
    <s v="drama"/>
    <x v="812"/>
    <d v="2012-09-18T05:00:00"/>
  </r>
  <r>
    <x v="913"/>
    <x v="892"/>
    <s v="Re-engineered asymmetric challenge"/>
    <n v="70200"/>
    <n v="35536"/>
    <n v="51"/>
    <x v="0"/>
    <x v="560"/>
    <n v="67.95"/>
    <s v="AU"/>
    <s v="AUD"/>
    <n v="1557637200"/>
    <n v="1558760400"/>
    <b v="0"/>
    <b v="0"/>
    <s v="film &amp; video/drama"/>
    <x v="4"/>
    <s v="drama"/>
    <x v="813"/>
    <d v="2019-05-25T05:00:00"/>
  </r>
  <r>
    <x v="914"/>
    <x v="893"/>
    <s v="Diverse client-driven conglomeration"/>
    <n v="6400"/>
    <n v="3676"/>
    <n v="57"/>
    <x v="0"/>
    <x v="561"/>
    <n v="26.07"/>
    <s v="GB"/>
    <s v="GBP"/>
    <n v="1375592400"/>
    <n v="1376629200"/>
    <b v="0"/>
    <b v="0"/>
    <s v="theater/plays"/>
    <x v="3"/>
    <s v="plays"/>
    <x v="814"/>
    <d v="2013-08-16T05:00:00"/>
  </r>
  <r>
    <x v="915"/>
    <x v="894"/>
    <s v="Configurable upward-trending solution"/>
    <n v="125900"/>
    <n v="195936"/>
    <n v="156"/>
    <x v="1"/>
    <x v="562"/>
    <n v="105"/>
    <s v="GB"/>
    <s v="GBP"/>
    <n v="1503982800"/>
    <n v="1504760400"/>
    <b v="0"/>
    <b v="0"/>
    <s v="film &amp; video/television"/>
    <x v="4"/>
    <s v="television"/>
    <x v="80"/>
    <d v="2017-09-07T05:00:00"/>
  </r>
  <r>
    <x v="916"/>
    <x v="895"/>
    <s v="Persistent bandwidth-monitored framework"/>
    <n v="3700"/>
    <n v="1343"/>
    <n v="36"/>
    <x v="0"/>
    <x v="550"/>
    <n v="25.83"/>
    <s v="US"/>
    <s v="USD"/>
    <n v="1418882400"/>
    <n v="1419660000"/>
    <b v="0"/>
    <b v="0"/>
    <s v="photography/photography books"/>
    <x v="7"/>
    <s v="photography books"/>
    <x v="815"/>
    <d v="2014-12-27T06:00:00"/>
  </r>
  <r>
    <x v="917"/>
    <x v="896"/>
    <s v="Polarized discrete product"/>
    <n v="3600"/>
    <n v="2097"/>
    <n v="58"/>
    <x v="2"/>
    <x v="11"/>
    <n v="77.67"/>
    <s v="GB"/>
    <s v="GBP"/>
    <n v="1309237200"/>
    <n v="1311310800"/>
    <b v="0"/>
    <b v="1"/>
    <s v="film &amp; video/shorts"/>
    <x v="4"/>
    <s v="shorts"/>
    <x v="816"/>
    <d v="2011-07-22T05:00:00"/>
  </r>
  <r>
    <x v="918"/>
    <x v="897"/>
    <s v="Seamless dynamic website"/>
    <n v="3800"/>
    <n v="9021"/>
    <n v="237"/>
    <x v="1"/>
    <x v="388"/>
    <n v="57.83"/>
    <s v="CH"/>
    <s v="CHF"/>
    <n v="1343365200"/>
    <n v="1344315600"/>
    <b v="0"/>
    <b v="0"/>
    <s v="publishing/radio &amp; podcasts"/>
    <x v="5"/>
    <s v="radio &amp; podcasts"/>
    <x v="474"/>
    <d v="2012-08-07T05:00:00"/>
  </r>
  <r>
    <x v="919"/>
    <x v="898"/>
    <s v="Extended multimedia firmware"/>
    <n v="35600"/>
    <n v="20915"/>
    <n v="59"/>
    <x v="0"/>
    <x v="537"/>
    <n v="92.96"/>
    <s v="AU"/>
    <s v="AUD"/>
    <n v="1507957200"/>
    <n v="1510725600"/>
    <b v="0"/>
    <b v="1"/>
    <s v="theater/plays"/>
    <x v="3"/>
    <s v="plays"/>
    <x v="817"/>
    <d v="2017-11-15T06:00:00"/>
  </r>
  <r>
    <x v="920"/>
    <x v="899"/>
    <s v="Versatile directional project"/>
    <n v="5300"/>
    <n v="9676"/>
    <n v="183"/>
    <x v="1"/>
    <x v="563"/>
    <n v="37.950000000000003"/>
    <s v="US"/>
    <s v="USD"/>
    <n v="1549519200"/>
    <n v="1551247200"/>
    <b v="1"/>
    <b v="0"/>
    <s v="film &amp; video/animation"/>
    <x v="4"/>
    <s v="animation"/>
    <x v="818"/>
    <d v="2019-02-27T06:00:00"/>
  </r>
  <r>
    <x v="921"/>
    <x v="900"/>
    <s v="Profound directional knowledge user"/>
    <n v="160400"/>
    <n v="1210"/>
    <n v="1"/>
    <x v="0"/>
    <x v="63"/>
    <n v="31.84"/>
    <s v="US"/>
    <s v="USD"/>
    <n v="1329026400"/>
    <n v="1330236000"/>
    <b v="0"/>
    <b v="0"/>
    <s v="technology/web"/>
    <x v="2"/>
    <s v="web"/>
    <x v="819"/>
    <d v="2012-02-26T06:00:00"/>
  </r>
  <r>
    <x v="922"/>
    <x v="901"/>
    <s v="Ameliorated logistical capability"/>
    <n v="51400"/>
    <n v="90440"/>
    <n v="176"/>
    <x v="1"/>
    <x v="564"/>
    <n v="40"/>
    <s v="US"/>
    <s v="USD"/>
    <n v="1544335200"/>
    <n v="1545112800"/>
    <b v="0"/>
    <b v="1"/>
    <s v="music/world music"/>
    <x v="1"/>
    <s v="world music"/>
    <x v="609"/>
    <d v="2018-12-18T06:00:00"/>
  </r>
  <r>
    <x v="923"/>
    <x v="902"/>
    <s v="Sharable discrete definition"/>
    <n v="1700"/>
    <n v="4044"/>
    <n v="238"/>
    <x v="1"/>
    <x v="174"/>
    <n v="101.1"/>
    <s v="US"/>
    <s v="USD"/>
    <n v="1279083600"/>
    <n v="1279170000"/>
    <b v="0"/>
    <b v="0"/>
    <s v="theater/plays"/>
    <x v="3"/>
    <s v="plays"/>
    <x v="547"/>
    <d v="2010-07-15T05:00:00"/>
  </r>
  <r>
    <x v="924"/>
    <x v="903"/>
    <s v="User-friendly next generation core"/>
    <n v="39400"/>
    <n v="192292"/>
    <n v="488"/>
    <x v="1"/>
    <x v="565"/>
    <n v="84.01"/>
    <s v="IT"/>
    <s v="EUR"/>
    <n v="1572498000"/>
    <n v="1573452000"/>
    <b v="0"/>
    <b v="0"/>
    <s v="theater/plays"/>
    <x v="3"/>
    <s v="plays"/>
    <x v="820"/>
    <d v="2019-11-11T06:00:00"/>
  </r>
  <r>
    <x v="925"/>
    <x v="904"/>
    <s v="Profit-focused empowering system engine"/>
    <n v="3000"/>
    <n v="6722"/>
    <n v="224"/>
    <x v="1"/>
    <x v="167"/>
    <n v="103.42"/>
    <s v="US"/>
    <s v="USD"/>
    <n v="1506056400"/>
    <n v="1507093200"/>
    <b v="0"/>
    <b v="0"/>
    <s v="theater/plays"/>
    <x v="3"/>
    <s v="plays"/>
    <x v="821"/>
    <d v="2017-10-04T05:00:00"/>
  </r>
  <r>
    <x v="926"/>
    <x v="905"/>
    <s v="Synchronized cohesive encoding"/>
    <n v="8700"/>
    <n v="1577"/>
    <n v="18"/>
    <x v="0"/>
    <x v="27"/>
    <n v="105.13"/>
    <s v="US"/>
    <s v="USD"/>
    <n v="1463029200"/>
    <n v="1463374800"/>
    <b v="0"/>
    <b v="0"/>
    <s v="food/food trucks"/>
    <x v="0"/>
    <s v="food trucks"/>
    <x v="151"/>
    <d v="2016-05-16T05:00:00"/>
  </r>
  <r>
    <x v="927"/>
    <x v="906"/>
    <s v="Synergistic dynamic utilization"/>
    <n v="7200"/>
    <n v="3301"/>
    <n v="46"/>
    <x v="0"/>
    <x v="95"/>
    <n v="89.22"/>
    <s v="US"/>
    <s v="USD"/>
    <n v="1342069200"/>
    <n v="1344574800"/>
    <b v="0"/>
    <b v="0"/>
    <s v="theater/plays"/>
    <x v="3"/>
    <s v="plays"/>
    <x v="822"/>
    <d v="2012-08-10T05:00:00"/>
  </r>
  <r>
    <x v="928"/>
    <x v="907"/>
    <s v="Triple-buffered bi-directional model"/>
    <n v="167400"/>
    <n v="196386"/>
    <n v="117"/>
    <x v="1"/>
    <x v="566"/>
    <n v="52"/>
    <s v="IT"/>
    <s v="EUR"/>
    <n v="1388296800"/>
    <n v="1389074400"/>
    <b v="0"/>
    <b v="0"/>
    <s v="technology/web"/>
    <x v="2"/>
    <s v="web"/>
    <x v="823"/>
    <d v="2014-01-07T06:00:00"/>
  </r>
  <r>
    <x v="929"/>
    <x v="908"/>
    <s v="Polarized tertiary function"/>
    <n v="5500"/>
    <n v="11952"/>
    <n v="217"/>
    <x v="1"/>
    <x v="229"/>
    <n v="64.959999999999994"/>
    <s v="GB"/>
    <s v="GBP"/>
    <n v="1493787600"/>
    <n v="1494997200"/>
    <b v="0"/>
    <b v="0"/>
    <s v="theater/plays"/>
    <x v="3"/>
    <s v="plays"/>
    <x v="824"/>
    <d v="2017-05-17T05:00:00"/>
  </r>
  <r>
    <x v="930"/>
    <x v="909"/>
    <s v="Configurable fault-tolerant structure"/>
    <n v="3500"/>
    <n v="3930"/>
    <n v="112"/>
    <x v="1"/>
    <x v="72"/>
    <n v="46.24"/>
    <s v="US"/>
    <s v="USD"/>
    <n v="1424844000"/>
    <n v="1425448800"/>
    <b v="0"/>
    <b v="1"/>
    <s v="theater/plays"/>
    <x v="3"/>
    <s v="plays"/>
    <x v="825"/>
    <d v="2015-03-04T06:00:00"/>
  </r>
  <r>
    <x v="931"/>
    <x v="910"/>
    <s v="Digitized 24/7 budgetary management"/>
    <n v="7900"/>
    <n v="5729"/>
    <n v="73"/>
    <x v="0"/>
    <x v="192"/>
    <n v="51.15"/>
    <s v="US"/>
    <s v="USD"/>
    <n v="1403931600"/>
    <n v="1404104400"/>
    <b v="0"/>
    <b v="1"/>
    <s v="theater/plays"/>
    <x v="3"/>
    <s v="plays"/>
    <x v="826"/>
    <d v="2014-06-30T05:00:00"/>
  </r>
  <r>
    <x v="932"/>
    <x v="911"/>
    <s v="Stand-alone zero tolerance algorithm"/>
    <n v="2300"/>
    <n v="4883"/>
    <n v="212"/>
    <x v="1"/>
    <x v="358"/>
    <n v="33.909999999999997"/>
    <s v="US"/>
    <s v="USD"/>
    <n v="1394514000"/>
    <n v="1394773200"/>
    <b v="0"/>
    <b v="0"/>
    <s v="music/rock"/>
    <x v="1"/>
    <s v="rock"/>
    <x v="827"/>
    <d v="2014-03-14T05:00:00"/>
  </r>
  <r>
    <x v="933"/>
    <x v="912"/>
    <s v="Implemented tangible support"/>
    <n v="73000"/>
    <n v="175015"/>
    <n v="240"/>
    <x v="1"/>
    <x v="567"/>
    <n v="92.02"/>
    <s v="US"/>
    <s v="USD"/>
    <n v="1365397200"/>
    <n v="1366520400"/>
    <b v="0"/>
    <b v="0"/>
    <s v="theater/plays"/>
    <x v="3"/>
    <s v="plays"/>
    <x v="828"/>
    <d v="2013-04-21T05:00:00"/>
  </r>
  <r>
    <x v="934"/>
    <x v="913"/>
    <s v="Reactive radical framework"/>
    <n v="6200"/>
    <n v="11280"/>
    <n v="182"/>
    <x v="1"/>
    <x v="339"/>
    <n v="107.43"/>
    <s v="US"/>
    <s v="USD"/>
    <n v="1456120800"/>
    <n v="1456639200"/>
    <b v="0"/>
    <b v="0"/>
    <s v="theater/plays"/>
    <x v="3"/>
    <s v="plays"/>
    <x v="829"/>
    <d v="2016-02-28T06:00:00"/>
  </r>
  <r>
    <x v="935"/>
    <x v="914"/>
    <s v="Object-based full-range knowledge user"/>
    <n v="6100"/>
    <n v="10012"/>
    <n v="164"/>
    <x v="1"/>
    <x v="227"/>
    <n v="75.849999999999994"/>
    <s v="US"/>
    <s v="USD"/>
    <n v="1437714000"/>
    <n v="1438318800"/>
    <b v="0"/>
    <b v="0"/>
    <s v="theater/plays"/>
    <x v="3"/>
    <s v="plays"/>
    <x v="830"/>
    <d v="2015-07-31T05:00:00"/>
  </r>
  <r>
    <x v="936"/>
    <x v="591"/>
    <s v="Enhanced composite contingency"/>
    <n v="103200"/>
    <n v="1690"/>
    <n v="2"/>
    <x v="0"/>
    <x v="356"/>
    <n v="80.48"/>
    <s v="US"/>
    <s v="USD"/>
    <n v="1563771600"/>
    <n v="1564030800"/>
    <b v="1"/>
    <b v="0"/>
    <s v="theater/plays"/>
    <x v="3"/>
    <s v="plays"/>
    <x v="831"/>
    <d v="2019-07-25T05:00:00"/>
  </r>
  <r>
    <x v="937"/>
    <x v="915"/>
    <s v="Cloned fresh-thinking model"/>
    <n v="171000"/>
    <n v="84891"/>
    <n v="50"/>
    <x v="3"/>
    <x v="568"/>
    <n v="86.98"/>
    <s v="US"/>
    <s v="USD"/>
    <n v="1448517600"/>
    <n v="1449295200"/>
    <b v="0"/>
    <b v="0"/>
    <s v="film &amp; video/documentary"/>
    <x v="4"/>
    <s v="documentary"/>
    <x v="832"/>
    <d v="2015-12-05T06:00:00"/>
  </r>
  <r>
    <x v="938"/>
    <x v="916"/>
    <s v="Total dedicated benchmark"/>
    <n v="9200"/>
    <n v="10093"/>
    <n v="110"/>
    <x v="1"/>
    <x v="87"/>
    <n v="105.14"/>
    <s v="US"/>
    <s v="USD"/>
    <n v="1528779600"/>
    <n v="1531890000"/>
    <b v="0"/>
    <b v="1"/>
    <s v="publishing/fiction"/>
    <x v="5"/>
    <s v="fiction"/>
    <x v="833"/>
    <d v="2018-07-18T05:00:00"/>
  </r>
  <r>
    <x v="939"/>
    <x v="917"/>
    <s v="Streamlined human-resource Graphic Interface"/>
    <n v="7800"/>
    <n v="3839"/>
    <n v="49"/>
    <x v="0"/>
    <x v="109"/>
    <n v="57.3"/>
    <s v="US"/>
    <s v="USD"/>
    <n v="1304744400"/>
    <n v="1306213200"/>
    <b v="0"/>
    <b v="1"/>
    <s v="games/video games"/>
    <x v="6"/>
    <s v="video games"/>
    <x v="834"/>
    <d v="2011-05-24T05:00:00"/>
  </r>
  <r>
    <x v="940"/>
    <x v="918"/>
    <s v="Upgradable analyzing core"/>
    <n v="9900"/>
    <n v="6161"/>
    <n v="62"/>
    <x v="2"/>
    <x v="569"/>
    <n v="93.35"/>
    <s v="CA"/>
    <s v="CAD"/>
    <n v="1354341600"/>
    <n v="1356242400"/>
    <b v="0"/>
    <b v="0"/>
    <s v="technology/web"/>
    <x v="2"/>
    <s v="web"/>
    <x v="835"/>
    <d v="2012-12-23T06:00:00"/>
  </r>
  <r>
    <x v="941"/>
    <x v="919"/>
    <s v="Profound exuding pricing structure"/>
    <n v="43000"/>
    <n v="5615"/>
    <n v="13"/>
    <x v="0"/>
    <x v="373"/>
    <n v="71.989999999999995"/>
    <s v="US"/>
    <s v="USD"/>
    <n v="1294552800"/>
    <n v="1297576800"/>
    <b v="1"/>
    <b v="0"/>
    <s v="theater/plays"/>
    <x v="3"/>
    <s v="plays"/>
    <x v="836"/>
    <d v="2011-02-13T06:00:00"/>
  </r>
  <r>
    <x v="942"/>
    <x v="916"/>
    <s v="Horizontal optimizing model"/>
    <n v="9600"/>
    <n v="6205"/>
    <n v="65"/>
    <x v="0"/>
    <x v="109"/>
    <n v="92.61"/>
    <s v="AU"/>
    <s v="AUD"/>
    <n v="1295935200"/>
    <n v="1296194400"/>
    <b v="0"/>
    <b v="0"/>
    <s v="theater/plays"/>
    <x v="3"/>
    <s v="plays"/>
    <x v="837"/>
    <d v="2011-01-28T06:00:00"/>
  </r>
  <r>
    <x v="943"/>
    <x v="920"/>
    <s v="Synchronized fault-tolerant algorithm"/>
    <n v="7500"/>
    <n v="11969"/>
    <n v="160"/>
    <x v="1"/>
    <x v="493"/>
    <n v="104.99"/>
    <s v="US"/>
    <s v="USD"/>
    <n v="1411534800"/>
    <n v="1414558800"/>
    <b v="0"/>
    <b v="0"/>
    <s v="food/food trucks"/>
    <x v="0"/>
    <s v="food trucks"/>
    <x v="219"/>
    <d v="2014-10-29T05:00:00"/>
  </r>
  <r>
    <x v="944"/>
    <x v="921"/>
    <s v="Streamlined 5thgeneration intranet"/>
    <n v="10000"/>
    <n v="8142"/>
    <n v="81"/>
    <x v="0"/>
    <x v="570"/>
    <n v="30.96"/>
    <s v="AU"/>
    <s v="AUD"/>
    <n v="1486706400"/>
    <n v="1488348000"/>
    <b v="0"/>
    <b v="0"/>
    <s v="photography/photography books"/>
    <x v="7"/>
    <s v="photography books"/>
    <x v="365"/>
    <d v="2017-03-01T06:00:00"/>
  </r>
  <r>
    <x v="945"/>
    <x v="922"/>
    <s v="Cross-group clear-thinking task-force"/>
    <n v="172000"/>
    <n v="55805"/>
    <n v="32"/>
    <x v="0"/>
    <x v="571"/>
    <n v="33"/>
    <s v="US"/>
    <s v="USD"/>
    <n v="1333602000"/>
    <n v="1334898000"/>
    <b v="1"/>
    <b v="0"/>
    <s v="photography/photography books"/>
    <x v="7"/>
    <s v="photography books"/>
    <x v="838"/>
    <d v="2012-04-20T05:00:00"/>
  </r>
  <r>
    <x v="946"/>
    <x v="923"/>
    <s v="Public-key bandwidth-monitored intranet"/>
    <n v="153700"/>
    <n v="15238"/>
    <n v="10"/>
    <x v="0"/>
    <x v="483"/>
    <n v="84.19"/>
    <s v="US"/>
    <s v="USD"/>
    <n v="1308200400"/>
    <n v="1308373200"/>
    <b v="0"/>
    <b v="0"/>
    <s v="theater/plays"/>
    <x v="3"/>
    <s v="plays"/>
    <x v="839"/>
    <d v="2011-06-18T05:00:00"/>
  </r>
  <r>
    <x v="947"/>
    <x v="924"/>
    <s v="Upgradable clear-thinking hardware"/>
    <n v="3600"/>
    <n v="961"/>
    <n v="27"/>
    <x v="0"/>
    <x v="171"/>
    <n v="73.92"/>
    <s v="US"/>
    <s v="USD"/>
    <n v="1411707600"/>
    <n v="1412312400"/>
    <b v="0"/>
    <b v="0"/>
    <s v="theater/plays"/>
    <x v="3"/>
    <s v="plays"/>
    <x v="840"/>
    <d v="2014-10-03T05:00:00"/>
  </r>
  <r>
    <x v="948"/>
    <x v="925"/>
    <s v="Integrated holistic paradigm"/>
    <n v="9400"/>
    <n v="5918"/>
    <n v="63"/>
    <x v="3"/>
    <x v="415"/>
    <n v="36.99"/>
    <s v="US"/>
    <s v="USD"/>
    <n v="1418364000"/>
    <n v="1419228000"/>
    <b v="1"/>
    <b v="1"/>
    <s v="film &amp; video/documentary"/>
    <x v="4"/>
    <s v="documentary"/>
    <x v="841"/>
    <d v="2014-12-22T06:00:00"/>
  </r>
  <r>
    <x v="949"/>
    <x v="926"/>
    <s v="Seamless clear-thinking conglomeration"/>
    <n v="5900"/>
    <n v="9520"/>
    <n v="161"/>
    <x v="1"/>
    <x v="84"/>
    <n v="46.9"/>
    <s v="US"/>
    <s v="USD"/>
    <n v="1429333200"/>
    <n v="1430974800"/>
    <b v="0"/>
    <b v="0"/>
    <s v="technology/web"/>
    <x v="2"/>
    <s v="web"/>
    <x v="842"/>
    <d v="2015-05-07T05:00:00"/>
  </r>
  <r>
    <x v="950"/>
    <x v="927"/>
    <s v="Persistent content-based methodology"/>
    <n v="100"/>
    <n v="5"/>
    <n v="5"/>
    <x v="0"/>
    <x v="49"/>
    <n v="5"/>
    <s v="US"/>
    <s v="USD"/>
    <n v="1555390800"/>
    <n v="1555822800"/>
    <b v="0"/>
    <b v="1"/>
    <s v="theater/plays"/>
    <x v="3"/>
    <s v="plays"/>
    <x v="843"/>
    <d v="2019-04-21T05:00:00"/>
  </r>
  <r>
    <x v="951"/>
    <x v="928"/>
    <s v="Re-engineered 24hour matrix"/>
    <n v="14500"/>
    <n v="159056"/>
    <n v="1097"/>
    <x v="1"/>
    <x v="572"/>
    <n v="102.02"/>
    <s v="US"/>
    <s v="USD"/>
    <n v="1482732000"/>
    <n v="1482818400"/>
    <b v="0"/>
    <b v="1"/>
    <s v="music/rock"/>
    <x v="1"/>
    <s v="rock"/>
    <x v="844"/>
    <d v="2016-12-27T06:00:00"/>
  </r>
  <r>
    <x v="952"/>
    <x v="929"/>
    <s v="Virtual multi-tasking core"/>
    <n v="145500"/>
    <n v="101987"/>
    <n v="70"/>
    <x v="3"/>
    <x v="428"/>
    <n v="45.01"/>
    <s v="US"/>
    <s v="USD"/>
    <n v="1470718800"/>
    <n v="1471928400"/>
    <b v="0"/>
    <b v="0"/>
    <s v="film &amp; video/documentary"/>
    <x v="4"/>
    <s v="documentary"/>
    <x v="845"/>
    <d v="2016-08-23T05:00:00"/>
  </r>
  <r>
    <x v="953"/>
    <x v="930"/>
    <s v="Streamlined fault-tolerant conglomeration"/>
    <n v="3300"/>
    <n v="1980"/>
    <n v="60"/>
    <x v="0"/>
    <x v="356"/>
    <n v="94.29"/>
    <s v="US"/>
    <s v="USD"/>
    <n v="1450591200"/>
    <n v="1453701600"/>
    <b v="0"/>
    <b v="1"/>
    <s v="film &amp; video/science fiction"/>
    <x v="4"/>
    <s v="science fiction"/>
    <x v="846"/>
    <d v="2016-01-25T06:00:00"/>
  </r>
  <r>
    <x v="954"/>
    <x v="931"/>
    <s v="Enterprise-wide client-driven policy"/>
    <n v="42600"/>
    <n v="156384"/>
    <n v="367"/>
    <x v="1"/>
    <x v="573"/>
    <n v="101.02"/>
    <s v="AU"/>
    <s v="AUD"/>
    <n v="1348290000"/>
    <n v="1350363600"/>
    <b v="0"/>
    <b v="0"/>
    <s v="technology/web"/>
    <x v="2"/>
    <s v="web"/>
    <x v="110"/>
    <d v="2012-10-16T05:00:00"/>
  </r>
  <r>
    <x v="955"/>
    <x v="932"/>
    <s v="Function-based next generation emulation"/>
    <n v="700"/>
    <n v="7763"/>
    <n v="1109"/>
    <x v="1"/>
    <x v="175"/>
    <n v="97.04"/>
    <s v="US"/>
    <s v="USD"/>
    <n v="1353823200"/>
    <n v="1353996000"/>
    <b v="0"/>
    <b v="0"/>
    <s v="theater/plays"/>
    <x v="3"/>
    <s v="plays"/>
    <x v="847"/>
    <d v="2012-11-27T06:00:00"/>
  </r>
  <r>
    <x v="956"/>
    <x v="933"/>
    <s v="Re-engineered composite focus group"/>
    <n v="187600"/>
    <n v="35698"/>
    <n v="19"/>
    <x v="0"/>
    <x v="268"/>
    <n v="43.01"/>
    <s v="US"/>
    <s v="USD"/>
    <n v="1450764000"/>
    <n v="1451109600"/>
    <b v="0"/>
    <b v="0"/>
    <s v="film &amp; video/science fiction"/>
    <x v="4"/>
    <s v="science fiction"/>
    <x v="848"/>
    <d v="2015-12-26T06:00:00"/>
  </r>
  <r>
    <x v="957"/>
    <x v="934"/>
    <s v="Profound mission-critical function"/>
    <n v="9800"/>
    <n v="12434"/>
    <n v="127"/>
    <x v="1"/>
    <x v="54"/>
    <n v="94.92"/>
    <s v="US"/>
    <s v="USD"/>
    <n v="1329372000"/>
    <n v="1329631200"/>
    <b v="0"/>
    <b v="0"/>
    <s v="theater/plays"/>
    <x v="3"/>
    <s v="plays"/>
    <x v="849"/>
    <d v="2012-02-19T06:00:00"/>
  </r>
  <r>
    <x v="958"/>
    <x v="935"/>
    <s v="De-engineered zero-defect open system"/>
    <n v="1100"/>
    <n v="8081"/>
    <n v="735"/>
    <x v="1"/>
    <x v="192"/>
    <n v="72.150000000000006"/>
    <s v="US"/>
    <s v="USD"/>
    <n v="1277096400"/>
    <n v="1278997200"/>
    <b v="0"/>
    <b v="0"/>
    <s v="film &amp; video/animation"/>
    <x v="4"/>
    <s v="animation"/>
    <x v="780"/>
    <d v="2010-07-13T05:00:00"/>
  </r>
  <r>
    <x v="959"/>
    <x v="936"/>
    <s v="Operative hybrid utilization"/>
    <n v="145000"/>
    <n v="6631"/>
    <n v="5"/>
    <x v="0"/>
    <x v="406"/>
    <n v="51.01"/>
    <s v="US"/>
    <s v="USD"/>
    <n v="1277701200"/>
    <n v="1280120400"/>
    <b v="0"/>
    <b v="0"/>
    <s v="publishing/translations"/>
    <x v="5"/>
    <s v="translations"/>
    <x v="140"/>
    <d v="2010-07-26T05:00:00"/>
  </r>
  <r>
    <x v="960"/>
    <x v="937"/>
    <s v="Function-based interactive matrix"/>
    <n v="5500"/>
    <n v="4678"/>
    <n v="85"/>
    <x v="0"/>
    <x v="12"/>
    <n v="85.05"/>
    <s v="US"/>
    <s v="USD"/>
    <n v="1454911200"/>
    <n v="1458104400"/>
    <b v="0"/>
    <b v="0"/>
    <s v="technology/web"/>
    <x v="2"/>
    <s v="web"/>
    <x v="850"/>
    <d v="2016-03-16T05:00:00"/>
  </r>
  <r>
    <x v="961"/>
    <x v="938"/>
    <s v="Optimized content-based collaboration"/>
    <n v="5700"/>
    <n v="6800"/>
    <n v="119"/>
    <x v="1"/>
    <x v="287"/>
    <n v="43.87"/>
    <s v="US"/>
    <s v="USD"/>
    <n v="1297922400"/>
    <n v="1298268000"/>
    <b v="0"/>
    <b v="0"/>
    <s v="publishing/translations"/>
    <x v="5"/>
    <s v="translations"/>
    <x v="851"/>
    <d v="2011-02-21T06:00:00"/>
  </r>
  <r>
    <x v="962"/>
    <x v="939"/>
    <s v="User-centric cohesive policy"/>
    <n v="3600"/>
    <n v="10657"/>
    <n v="296"/>
    <x v="1"/>
    <x v="574"/>
    <n v="40.06"/>
    <s v="US"/>
    <s v="USD"/>
    <n v="1384408800"/>
    <n v="1386223200"/>
    <b v="0"/>
    <b v="0"/>
    <s v="food/food trucks"/>
    <x v="0"/>
    <s v="food trucks"/>
    <x v="852"/>
    <d v="2013-12-05T06:00:00"/>
  </r>
  <r>
    <x v="963"/>
    <x v="940"/>
    <s v="Ergonomic methodical hub"/>
    <n v="5900"/>
    <n v="4997"/>
    <n v="85"/>
    <x v="0"/>
    <x v="493"/>
    <n v="43.83"/>
    <s v="IT"/>
    <s v="EUR"/>
    <n v="1299304800"/>
    <n v="1299823200"/>
    <b v="0"/>
    <b v="1"/>
    <s v="photography/photography books"/>
    <x v="7"/>
    <s v="photography books"/>
    <x v="853"/>
    <d v="2011-03-11T06:00:00"/>
  </r>
  <r>
    <x v="964"/>
    <x v="941"/>
    <s v="Devolved disintermediate encryption"/>
    <n v="3700"/>
    <n v="13164"/>
    <n v="356"/>
    <x v="1"/>
    <x v="287"/>
    <n v="84.93"/>
    <s v="US"/>
    <s v="USD"/>
    <n v="1431320400"/>
    <n v="1431752400"/>
    <b v="0"/>
    <b v="0"/>
    <s v="theater/plays"/>
    <x v="3"/>
    <s v="plays"/>
    <x v="854"/>
    <d v="2015-05-16T05:00:00"/>
  </r>
  <r>
    <x v="965"/>
    <x v="942"/>
    <s v="Phased clear-thinking policy"/>
    <n v="2200"/>
    <n v="8501"/>
    <n v="386"/>
    <x v="1"/>
    <x v="512"/>
    <n v="41.07"/>
    <s v="GB"/>
    <s v="GBP"/>
    <n v="1264399200"/>
    <n v="1267855200"/>
    <b v="0"/>
    <b v="0"/>
    <s v="music/rock"/>
    <x v="1"/>
    <s v="rock"/>
    <x v="67"/>
    <d v="2010-03-06T06:00:00"/>
  </r>
  <r>
    <x v="966"/>
    <x v="411"/>
    <s v="Seamless solution-oriented capacity"/>
    <n v="1700"/>
    <n v="13468"/>
    <n v="792"/>
    <x v="1"/>
    <x v="242"/>
    <n v="54.97"/>
    <s v="US"/>
    <s v="USD"/>
    <n v="1497502800"/>
    <n v="1497675600"/>
    <b v="0"/>
    <b v="0"/>
    <s v="theater/plays"/>
    <x v="3"/>
    <s v="plays"/>
    <x v="855"/>
    <d v="2017-06-17T05:00:00"/>
  </r>
  <r>
    <x v="967"/>
    <x v="943"/>
    <s v="Organized human-resource attitude"/>
    <n v="88400"/>
    <n v="121138"/>
    <n v="137"/>
    <x v="1"/>
    <x v="575"/>
    <n v="77.010000000000005"/>
    <s v="US"/>
    <s v="USD"/>
    <n v="1333688400"/>
    <n v="1336885200"/>
    <b v="0"/>
    <b v="0"/>
    <s v="music/world music"/>
    <x v="1"/>
    <s v="world music"/>
    <x v="107"/>
    <d v="2012-05-13T05:00:00"/>
  </r>
  <r>
    <x v="968"/>
    <x v="944"/>
    <s v="Open-architected disintermediate budgetary management"/>
    <n v="2400"/>
    <n v="8117"/>
    <n v="338"/>
    <x v="1"/>
    <x v="493"/>
    <n v="71.2"/>
    <s v="US"/>
    <s v="USD"/>
    <n v="1293861600"/>
    <n v="1295157600"/>
    <b v="0"/>
    <b v="0"/>
    <s v="food/food trucks"/>
    <x v="0"/>
    <s v="food trucks"/>
    <x v="344"/>
    <d v="2011-01-16T06:00:00"/>
  </r>
  <r>
    <x v="969"/>
    <x v="945"/>
    <s v="Multi-lateral radical solution"/>
    <n v="7900"/>
    <n v="8550"/>
    <n v="108"/>
    <x v="1"/>
    <x v="576"/>
    <n v="91.94"/>
    <s v="US"/>
    <s v="USD"/>
    <n v="1576994400"/>
    <n v="1577599200"/>
    <b v="0"/>
    <b v="0"/>
    <s v="theater/plays"/>
    <x v="3"/>
    <s v="plays"/>
    <x v="856"/>
    <d v="2019-12-29T06:00:00"/>
  </r>
  <r>
    <x v="970"/>
    <x v="946"/>
    <s v="Inverse context-sensitive info-mediaries"/>
    <n v="94900"/>
    <n v="57659"/>
    <n v="61"/>
    <x v="0"/>
    <x v="577"/>
    <n v="97.07"/>
    <s v="US"/>
    <s v="USD"/>
    <n v="1304917200"/>
    <n v="1305003600"/>
    <b v="0"/>
    <b v="0"/>
    <s v="theater/plays"/>
    <x v="3"/>
    <s v="plays"/>
    <x v="857"/>
    <d v="2011-05-10T05:00:00"/>
  </r>
  <r>
    <x v="971"/>
    <x v="947"/>
    <s v="Versatile neutral workforce"/>
    <n v="5100"/>
    <n v="1414"/>
    <n v="28"/>
    <x v="0"/>
    <x v="3"/>
    <n v="58.92"/>
    <s v="US"/>
    <s v="USD"/>
    <n v="1381208400"/>
    <n v="1381726800"/>
    <b v="0"/>
    <b v="0"/>
    <s v="film &amp; video/television"/>
    <x v="4"/>
    <s v="television"/>
    <x v="858"/>
    <d v="2013-10-14T05:00:00"/>
  </r>
  <r>
    <x v="972"/>
    <x v="948"/>
    <s v="Multi-tiered systematic knowledge user"/>
    <n v="42700"/>
    <n v="97524"/>
    <n v="228"/>
    <x v="1"/>
    <x v="578"/>
    <n v="58.02"/>
    <s v="US"/>
    <s v="USD"/>
    <n v="1401685200"/>
    <n v="1402462800"/>
    <b v="0"/>
    <b v="1"/>
    <s v="technology/web"/>
    <x v="2"/>
    <s v="web"/>
    <x v="859"/>
    <d v="2014-06-11T05:00:00"/>
  </r>
  <r>
    <x v="973"/>
    <x v="949"/>
    <s v="Programmable multi-state algorithm"/>
    <n v="121100"/>
    <n v="26176"/>
    <n v="22"/>
    <x v="0"/>
    <x v="526"/>
    <n v="103.87"/>
    <s v="US"/>
    <s v="USD"/>
    <n v="1291960800"/>
    <n v="1292133600"/>
    <b v="0"/>
    <b v="1"/>
    <s v="theater/plays"/>
    <x v="3"/>
    <s v="plays"/>
    <x v="860"/>
    <d v="2010-12-12T06:00:00"/>
  </r>
  <r>
    <x v="974"/>
    <x v="950"/>
    <s v="Multi-channeled reciprocal interface"/>
    <n v="800"/>
    <n v="2991"/>
    <n v="374"/>
    <x v="1"/>
    <x v="235"/>
    <n v="93.47"/>
    <s v="US"/>
    <s v="USD"/>
    <n v="1368853200"/>
    <n v="1368939600"/>
    <b v="0"/>
    <b v="0"/>
    <s v="music/indie rock"/>
    <x v="1"/>
    <s v="indie rock"/>
    <x v="170"/>
    <d v="2013-05-19T05:00:00"/>
  </r>
  <r>
    <x v="975"/>
    <x v="951"/>
    <s v="Right-sized maximized migration"/>
    <n v="5400"/>
    <n v="8366"/>
    <n v="155"/>
    <x v="1"/>
    <x v="18"/>
    <n v="61.97"/>
    <s v="US"/>
    <s v="USD"/>
    <n v="1448776800"/>
    <n v="1452146400"/>
    <b v="0"/>
    <b v="1"/>
    <s v="theater/plays"/>
    <x v="3"/>
    <s v="plays"/>
    <x v="861"/>
    <d v="2016-01-07T06:00:00"/>
  </r>
  <r>
    <x v="976"/>
    <x v="952"/>
    <s v="Self-enabling value-added artificial intelligence"/>
    <n v="4000"/>
    <n v="12886"/>
    <n v="322"/>
    <x v="1"/>
    <x v="382"/>
    <n v="92.04"/>
    <s v="US"/>
    <s v="USD"/>
    <n v="1296194400"/>
    <n v="1296712800"/>
    <b v="0"/>
    <b v="1"/>
    <s v="theater/plays"/>
    <x v="3"/>
    <s v="plays"/>
    <x v="862"/>
    <d v="2011-02-03T06:00:00"/>
  </r>
  <r>
    <x v="977"/>
    <x v="597"/>
    <s v="Vision-oriented interactive solution"/>
    <n v="7000"/>
    <n v="5177"/>
    <n v="74"/>
    <x v="0"/>
    <x v="109"/>
    <n v="77.27"/>
    <s v="US"/>
    <s v="USD"/>
    <n v="1517983200"/>
    <n v="1520748000"/>
    <b v="0"/>
    <b v="0"/>
    <s v="food/food trucks"/>
    <x v="0"/>
    <s v="food trucks"/>
    <x v="863"/>
    <d v="2018-03-11T06:00:00"/>
  </r>
  <r>
    <x v="978"/>
    <x v="953"/>
    <s v="Fundamental user-facing productivity"/>
    <n v="1000"/>
    <n v="8641"/>
    <n v="864"/>
    <x v="1"/>
    <x v="45"/>
    <n v="93.92"/>
    <s v="US"/>
    <s v="USD"/>
    <n v="1478930400"/>
    <n v="1480831200"/>
    <b v="0"/>
    <b v="0"/>
    <s v="games/video games"/>
    <x v="6"/>
    <s v="video games"/>
    <x v="864"/>
    <d v="2016-12-04T06:00:00"/>
  </r>
  <r>
    <x v="979"/>
    <x v="954"/>
    <s v="Innovative well-modulated capability"/>
    <n v="60200"/>
    <n v="86244"/>
    <n v="143"/>
    <x v="1"/>
    <x v="579"/>
    <n v="84.97"/>
    <s v="GB"/>
    <s v="GBP"/>
    <n v="1426395600"/>
    <n v="1426914000"/>
    <b v="0"/>
    <b v="0"/>
    <s v="theater/plays"/>
    <x v="3"/>
    <s v="plays"/>
    <x v="527"/>
    <d v="2015-03-21T05:00:00"/>
  </r>
  <r>
    <x v="980"/>
    <x v="955"/>
    <s v="Universal fault-tolerant orchestration"/>
    <n v="195200"/>
    <n v="78630"/>
    <n v="40"/>
    <x v="0"/>
    <x v="580"/>
    <n v="105.97"/>
    <s v="US"/>
    <s v="USD"/>
    <n v="1446181200"/>
    <n v="1446616800"/>
    <b v="1"/>
    <b v="0"/>
    <s v="publishing/nonfiction"/>
    <x v="5"/>
    <s v="nonfiction"/>
    <x v="865"/>
    <d v="2015-11-04T06:00:00"/>
  </r>
  <r>
    <x v="981"/>
    <x v="956"/>
    <s v="Grass-roots executive synergy"/>
    <n v="6700"/>
    <n v="11941"/>
    <n v="178"/>
    <x v="1"/>
    <x v="581"/>
    <n v="36.97"/>
    <s v="US"/>
    <s v="USD"/>
    <n v="1514181600"/>
    <n v="1517032800"/>
    <b v="0"/>
    <b v="0"/>
    <s v="technology/web"/>
    <x v="2"/>
    <s v="web"/>
    <x v="866"/>
    <d v="2018-01-27T06:00:00"/>
  </r>
  <r>
    <x v="982"/>
    <x v="957"/>
    <s v="Multi-layered optimal application"/>
    <n v="7200"/>
    <n v="6115"/>
    <n v="85"/>
    <x v="0"/>
    <x v="51"/>
    <n v="81.53"/>
    <s v="US"/>
    <s v="USD"/>
    <n v="1311051600"/>
    <n v="1311224400"/>
    <b v="0"/>
    <b v="1"/>
    <s v="film &amp; video/documentary"/>
    <x v="4"/>
    <s v="documentary"/>
    <x v="867"/>
    <d v="2011-07-21T05:00:00"/>
  </r>
  <r>
    <x v="983"/>
    <x v="958"/>
    <s v="Business-focused full-range core"/>
    <n v="129100"/>
    <n v="188404"/>
    <n v="146"/>
    <x v="1"/>
    <x v="582"/>
    <n v="81"/>
    <s v="US"/>
    <s v="USD"/>
    <n v="1564894800"/>
    <n v="1566190800"/>
    <b v="0"/>
    <b v="0"/>
    <s v="film &amp; video/documentary"/>
    <x v="4"/>
    <s v="documentary"/>
    <x v="868"/>
    <d v="2019-08-19T05:00:00"/>
  </r>
  <r>
    <x v="984"/>
    <x v="959"/>
    <s v="Exclusive system-worthy Graphic Interface"/>
    <n v="6500"/>
    <n v="9910"/>
    <n v="152"/>
    <x v="1"/>
    <x v="345"/>
    <n v="26.01"/>
    <s v="US"/>
    <s v="USD"/>
    <n v="1567918800"/>
    <n v="1570165200"/>
    <b v="0"/>
    <b v="0"/>
    <s v="theater/plays"/>
    <x v="3"/>
    <s v="plays"/>
    <x v="105"/>
    <d v="2019-10-04T05:00:00"/>
  </r>
  <r>
    <x v="985"/>
    <x v="960"/>
    <s v="Enhanced optimal ability"/>
    <n v="170600"/>
    <n v="114523"/>
    <n v="67"/>
    <x v="0"/>
    <x v="583"/>
    <n v="26"/>
    <s v="US"/>
    <s v="USD"/>
    <n v="1386309600"/>
    <n v="1388556000"/>
    <b v="0"/>
    <b v="1"/>
    <s v="music/rock"/>
    <x v="1"/>
    <s v="rock"/>
    <x v="481"/>
    <d v="2014-01-01T06:00:00"/>
  </r>
  <r>
    <x v="986"/>
    <x v="961"/>
    <s v="Optional zero administration neural-net"/>
    <n v="7800"/>
    <n v="3144"/>
    <n v="40"/>
    <x v="0"/>
    <x v="45"/>
    <n v="34.17"/>
    <s v="US"/>
    <s v="USD"/>
    <n v="1301979600"/>
    <n v="1303189200"/>
    <b v="0"/>
    <b v="0"/>
    <s v="music/rock"/>
    <x v="1"/>
    <s v="rock"/>
    <x v="253"/>
    <d v="2011-04-19T05:00:00"/>
  </r>
  <r>
    <x v="987"/>
    <x v="962"/>
    <s v="Ameliorated foreground focus group"/>
    <n v="6200"/>
    <n v="13441"/>
    <n v="217"/>
    <x v="1"/>
    <x v="584"/>
    <n v="28"/>
    <s v="US"/>
    <s v="USD"/>
    <n v="1493269200"/>
    <n v="1494478800"/>
    <b v="0"/>
    <b v="0"/>
    <s v="film &amp; video/documentary"/>
    <x v="4"/>
    <s v="documentary"/>
    <x v="869"/>
    <d v="2017-05-11T05:00:00"/>
  </r>
  <r>
    <x v="988"/>
    <x v="963"/>
    <s v="Triple-buffered multi-tasking matrices"/>
    <n v="9400"/>
    <n v="4899"/>
    <n v="52"/>
    <x v="0"/>
    <x v="251"/>
    <n v="76.55"/>
    <s v="US"/>
    <s v="USD"/>
    <n v="1478930400"/>
    <n v="1480744800"/>
    <b v="0"/>
    <b v="0"/>
    <s v="publishing/radio &amp; podcasts"/>
    <x v="5"/>
    <s v="radio &amp; podcasts"/>
    <x v="864"/>
    <d v="2016-12-03T06:00:00"/>
  </r>
  <r>
    <x v="989"/>
    <x v="964"/>
    <s v="Versatile dedicated migration"/>
    <n v="2400"/>
    <n v="11990"/>
    <n v="500"/>
    <x v="1"/>
    <x v="31"/>
    <n v="53.05"/>
    <s v="US"/>
    <s v="USD"/>
    <n v="1555390800"/>
    <n v="1555822800"/>
    <b v="0"/>
    <b v="0"/>
    <s v="publishing/translations"/>
    <x v="5"/>
    <s v="translations"/>
    <x v="843"/>
    <d v="2019-04-21T05:00:00"/>
  </r>
  <r>
    <x v="990"/>
    <x v="965"/>
    <s v="Devolved foreground customer loyalty"/>
    <n v="7800"/>
    <n v="6839"/>
    <n v="88"/>
    <x v="0"/>
    <x v="251"/>
    <n v="106.86"/>
    <s v="US"/>
    <s v="USD"/>
    <n v="1456984800"/>
    <n v="1458882000"/>
    <b v="0"/>
    <b v="1"/>
    <s v="film &amp; video/drama"/>
    <x v="4"/>
    <s v="drama"/>
    <x v="289"/>
    <d v="2016-03-25T05:00:00"/>
  </r>
  <r>
    <x v="991"/>
    <x v="509"/>
    <s v="Reduced reciprocal focus group"/>
    <n v="9800"/>
    <n v="11091"/>
    <n v="113"/>
    <x v="1"/>
    <x v="585"/>
    <n v="46.02"/>
    <s v="US"/>
    <s v="USD"/>
    <n v="1411621200"/>
    <n v="1411966800"/>
    <b v="0"/>
    <b v="1"/>
    <s v="music/rock"/>
    <x v="1"/>
    <s v="rock"/>
    <x v="870"/>
    <d v="2014-09-29T05:00:00"/>
  </r>
  <r>
    <x v="992"/>
    <x v="966"/>
    <s v="Networked global migration"/>
    <n v="3100"/>
    <n v="13223"/>
    <n v="427"/>
    <x v="1"/>
    <x v="227"/>
    <n v="100.17"/>
    <s v="US"/>
    <s v="USD"/>
    <n v="1525669200"/>
    <n v="1526878800"/>
    <b v="0"/>
    <b v="1"/>
    <s v="film &amp; video/drama"/>
    <x v="4"/>
    <s v="drama"/>
    <x v="871"/>
    <d v="2018-05-21T05:00:00"/>
  </r>
  <r>
    <x v="993"/>
    <x v="967"/>
    <s v="De-engineered even-keeled definition"/>
    <n v="9800"/>
    <n v="7608"/>
    <n v="78"/>
    <x v="3"/>
    <x v="51"/>
    <n v="101.44"/>
    <s v="IT"/>
    <s v="EUR"/>
    <n v="1450936800"/>
    <n v="1452405600"/>
    <b v="0"/>
    <b v="1"/>
    <s v="photography/photography books"/>
    <x v="7"/>
    <s v="photography books"/>
    <x v="872"/>
    <d v="2016-01-10T06:00:00"/>
  </r>
  <r>
    <x v="994"/>
    <x v="968"/>
    <s v="Implemented bi-directional flexibility"/>
    <n v="141100"/>
    <n v="74073"/>
    <n v="52"/>
    <x v="0"/>
    <x v="586"/>
    <n v="87.97"/>
    <s v="US"/>
    <s v="USD"/>
    <n v="1413522000"/>
    <n v="1414040400"/>
    <b v="0"/>
    <b v="1"/>
    <s v="publishing/translations"/>
    <x v="5"/>
    <s v="translations"/>
    <x v="873"/>
    <d v="2014-10-23T05:00:00"/>
  </r>
  <r>
    <x v="995"/>
    <x v="969"/>
    <s v="Vision-oriented scalable definition"/>
    <n v="97300"/>
    <n v="153216"/>
    <n v="157"/>
    <x v="1"/>
    <x v="587"/>
    <n v="75"/>
    <s v="US"/>
    <s v="USD"/>
    <n v="1541307600"/>
    <n v="1543816800"/>
    <b v="0"/>
    <b v="1"/>
    <s v="food/food trucks"/>
    <x v="0"/>
    <s v="food trucks"/>
    <x v="874"/>
    <d v="2018-12-03T06:00:00"/>
  </r>
  <r>
    <x v="996"/>
    <x v="970"/>
    <s v="Future-proofed upward-trending migration"/>
    <n v="6600"/>
    <n v="4814"/>
    <n v="73"/>
    <x v="0"/>
    <x v="192"/>
    <n v="42.98"/>
    <s v="US"/>
    <s v="USD"/>
    <n v="1357106400"/>
    <n v="1359698400"/>
    <b v="0"/>
    <b v="0"/>
    <s v="theater/plays"/>
    <x v="3"/>
    <s v="plays"/>
    <x v="875"/>
    <d v="2013-02-01T06:00:00"/>
  </r>
  <r>
    <x v="997"/>
    <x v="971"/>
    <s v="Right-sized full-range throughput"/>
    <n v="7600"/>
    <n v="4603"/>
    <n v="61"/>
    <x v="3"/>
    <x v="279"/>
    <n v="33.119999999999997"/>
    <s v="IT"/>
    <s v="EUR"/>
    <n v="1390197600"/>
    <n v="1390629600"/>
    <b v="0"/>
    <b v="0"/>
    <s v="theater/plays"/>
    <x v="3"/>
    <s v="plays"/>
    <x v="876"/>
    <d v="2014-01-25T06:00:00"/>
  </r>
  <r>
    <x v="998"/>
    <x v="972"/>
    <s v="Polarized composite customer loyalty"/>
    <n v="66600"/>
    <n v="37823"/>
    <n v="57"/>
    <x v="0"/>
    <x v="82"/>
    <n v="101.13"/>
    <s v="US"/>
    <s v="USD"/>
    <n v="1265868000"/>
    <n v="1267077600"/>
    <b v="0"/>
    <b v="1"/>
    <s v="music/indie rock"/>
    <x v="1"/>
    <s v="indie rock"/>
    <x v="877"/>
    <d v="2010-02-25T06:00:00"/>
  </r>
  <r>
    <x v="999"/>
    <x v="973"/>
    <s v="Expanded eco-centric policy"/>
    <n v="111100"/>
    <n v="62819"/>
    <n v="57"/>
    <x v="3"/>
    <x v="588"/>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57E0E9-83A6-4113-AD16-DE3342E955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5">
    <format dxfId="249">
      <pivotArea field="6" type="button" dataOnly="0" labelOnly="1" outline="0" axis="axisCol" fieldPosition="0"/>
    </format>
    <format dxfId="248">
      <pivotArea dataOnly="0" labelOnly="1" grandCol="1" outline="0" fieldPosition="0"/>
    </format>
    <format dxfId="247">
      <pivotArea outline="0" collapsedLevelsAreSubtotals="1" fieldPosition="0"/>
    </format>
    <format dxfId="246">
      <pivotArea dataOnly="0" labelOnly="1" fieldPosition="0">
        <references count="1">
          <reference field="6" count="0"/>
        </references>
      </pivotArea>
    </format>
    <format dxfId="245">
      <pivotArea dataOnly="0" labelOnly="1" grandCol="1" outline="0" fieldPosition="0"/>
    </format>
  </format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89327-0347-4DF6-B952-6C81D91002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formats count="13">
    <format dxfId="244">
      <pivotArea outline="0" collapsedLevelsAreSubtotals="1" fieldPosition="0"/>
    </format>
    <format dxfId="243">
      <pivotArea field="6" type="button" dataOnly="0" labelOnly="1" outline="0" axis="axisCol" fieldPosition="0"/>
    </format>
    <format dxfId="242">
      <pivotArea type="topRight" dataOnly="0" labelOnly="1" outline="0" fieldPosition="0"/>
    </format>
    <format dxfId="241">
      <pivotArea dataOnly="0" labelOnly="1" fieldPosition="0">
        <references count="1">
          <reference field="6" count="0"/>
        </references>
      </pivotArea>
    </format>
    <format dxfId="240">
      <pivotArea dataOnly="0" labelOnly="1" grandCol="1" outline="0" fieldPosition="0"/>
    </format>
    <format dxfId="239">
      <pivotArea field="6" type="button" dataOnly="0" labelOnly="1" outline="0" axis="axisCol" fieldPosition="0"/>
    </format>
    <format dxfId="238">
      <pivotArea type="origin" dataOnly="0" labelOnly="1" outline="0" fieldPosition="0"/>
    </format>
    <format dxfId="237">
      <pivotArea field="6" type="button" dataOnly="0" labelOnly="1" outline="0" axis="axisCol" fieldPosition="0"/>
    </format>
    <format dxfId="236">
      <pivotArea type="topRight" dataOnly="0" labelOnly="1" outline="0" fieldPosition="0"/>
    </format>
    <format dxfId="235">
      <pivotArea dataOnly="0" labelOnly="1" grandCol="1" outline="0" fieldPosition="0"/>
    </format>
    <format dxfId="234">
      <pivotArea field="17" type="button" dataOnly="0" labelOnly="1" outline="0" axis="axisRow" fieldPosition="0"/>
    </format>
    <format dxfId="233">
      <pivotArea dataOnly="0" labelOnly="1" fieldPosition="0">
        <references count="1">
          <reference field="6" count="0"/>
        </references>
      </pivotArea>
    </format>
    <format dxfId="232">
      <pivotArea dataOnly="0" labelOnly="1" grandCol="1" outline="0" fieldPosition="0"/>
    </format>
  </format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F6694-24CC-4D54-8FDC-53B0ED31387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2" hier="-1"/>
  </pageFields>
  <dataFields count="1">
    <dataField name="Count of outcome" fld="6" subtotal="count" baseField="0" baseItem="0"/>
  </dataFields>
  <formats count="11">
    <format dxfId="231">
      <pivotArea outline="0" collapsedLevelsAreSubtotals="1" fieldPosition="0"/>
    </format>
    <format dxfId="230">
      <pivotArea field="6" type="button" dataOnly="0" labelOnly="1" outline="0" axis="axisCol" fieldPosition="0"/>
    </format>
    <format dxfId="229">
      <pivotArea type="topRight" dataOnly="0" labelOnly="1" outline="0" fieldPosition="0"/>
    </format>
    <format dxfId="228">
      <pivotArea dataOnly="0" labelOnly="1" fieldPosition="0">
        <references count="1">
          <reference field="6" count="0"/>
        </references>
      </pivotArea>
    </format>
    <format dxfId="227">
      <pivotArea dataOnly="0" labelOnly="1" grandCol="1" outline="0" fieldPosition="0"/>
    </format>
    <format dxfId="226">
      <pivotArea type="origin" dataOnly="0" labelOnly="1" outline="0" fieldPosition="0"/>
    </format>
    <format dxfId="225">
      <pivotArea field="6" type="button" dataOnly="0" labelOnly="1" outline="0" axis="axisCol" fieldPosition="0"/>
    </format>
    <format dxfId="224">
      <pivotArea type="topRight" dataOnly="0" labelOnly="1" outline="0" fieldPosition="0"/>
    </format>
    <format dxfId="223">
      <pivotArea field="20" type="button" dataOnly="0" labelOnly="1" outline="0" axis="axisRow" fieldPosition="0"/>
    </format>
    <format dxfId="222">
      <pivotArea dataOnly="0" labelOnly="1" fieldPosition="0">
        <references count="1">
          <reference field="6" count="0"/>
        </references>
      </pivotArea>
    </format>
    <format dxfId="221">
      <pivotArea dataOnly="0" labelOnly="1" grandCol="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C1" workbookViewId="0">
      <pane xSplit="1" ySplit="1" topLeftCell="D2" activePane="bottomRight" state="frozen"/>
      <selection activeCell="C1" sqref="C1"/>
      <selection pane="topRight" activeCell="D1" sqref="D1"/>
      <selection pane="bottomLeft" activeCell="C2" sqref="C2"/>
      <selection pane="bottomRight" activeCell="I3" sqref="I3"/>
    </sheetView>
  </sheetViews>
  <sheetFormatPr defaultColWidth="11" defaultRowHeight="15.75" x14ac:dyDescent="0.25"/>
  <cols>
    <col min="1" max="1" width="5" bestFit="1" customWidth="1"/>
    <col min="2" max="2" width="30.375" bestFit="1" customWidth="1"/>
    <col min="3" max="3" width="46.375" style="1" bestFit="1" customWidth="1"/>
    <col min="4" max="5" width="12.125" style="2" customWidth="1"/>
    <col min="6" max="6" width="11.875" style="2" customWidth="1"/>
    <col min="7" max="7" width="12.125" style="2" customWidth="1"/>
    <col min="8" max="8" width="15.5" style="2" bestFit="1" customWidth="1"/>
    <col min="9" max="9" width="18.125" style="2" bestFit="1" customWidth="1"/>
    <col min="10" max="15" width="12.125" style="2" customWidth="1"/>
    <col min="16" max="16" width="27.75" style="2" bestFit="1" customWidth="1"/>
    <col min="17" max="17" width="14.75" bestFit="1" customWidth="1"/>
    <col min="18" max="18" width="16.375" bestFit="1" customWidth="1"/>
    <col min="19" max="19" width="11.75" style="2" customWidth="1"/>
    <col min="20" max="20" width="11.875" style="2" customWidth="1"/>
  </cols>
  <sheetData>
    <row r="1" spans="1:20" s="3" customFormat="1" ht="36.75" customHeight="1" x14ac:dyDescent="0.25">
      <c r="A1" s="30" t="s">
        <v>2017</v>
      </c>
      <c r="B1" s="30" t="s">
        <v>0</v>
      </c>
      <c r="C1" s="31" t="s">
        <v>2090</v>
      </c>
      <c r="D1" s="32" t="s">
        <v>2070</v>
      </c>
      <c r="E1" s="32" t="s">
        <v>2091</v>
      </c>
      <c r="F1" s="31" t="s">
        <v>2092</v>
      </c>
      <c r="G1" s="32" t="s">
        <v>2093</v>
      </c>
      <c r="H1" s="32" t="s">
        <v>2094</v>
      </c>
      <c r="I1" s="32" t="s">
        <v>2095</v>
      </c>
      <c r="J1" s="32" t="s">
        <v>2096</v>
      </c>
      <c r="K1" s="32" t="s">
        <v>2097</v>
      </c>
      <c r="L1" s="32" t="s">
        <v>2098</v>
      </c>
      <c r="M1" s="32" t="s">
        <v>2099</v>
      </c>
      <c r="N1" s="32" t="s">
        <v>2100</v>
      </c>
      <c r="O1" s="32" t="s">
        <v>2101</v>
      </c>
      <c r="P1" s="32" t="s">
        <v>2102</v>
      </c>
      <c r="Q1" s="32" t="s">
        <v>2103</v>
      </c>
      <c r="R1" s="32" t="s">
        <v>2104</v>
      </c>
      <c r="S1" s="31" t="s">
        <v>2105</v>
      </c>
      <c r="T1" s="31" t="s">
        <v>2106</v>
      </c>
    </row>
    <row r="2" spans="1:20" x14ac:dyDescent="0.25">
      <c r="A2" s="25">
        <v>0</v>
      </c>
      <c r="B2" s="25" t="s">
        <v>2</v>
      </c>
      <c r="C2" s="33" t="s">
        <v>3</v>
      </c>
      <c r="D2" s="34">
        <v>100</v>
      </c>
      <c r="E2" s="34">
        <v>0</v>
      </c>
      <c r="F2" s="35">
        <f>ROUND(E2*100/D2,0)</f>
        <v>0</v>
      </c>
      <c r="G2" s="34" t="s">
        <v>4</v>
      </c>
      <c r="H2" s="34">
        <v>0</v>
      </c>
      <c r="I2" s="36">
        <f>IF(H2=0,0,ROUND(E2/H2,2))</f>
        <v>0</v>
      </c>
      <c r="J2" s="34" t="s">
        <v>5</v>
      </c>
      <c r="K2" s="34" t="s">
        <v>6</v>
      </c>
      <c r="L2" s="34">
        <v>1448690400</v>
      </c>
      <c r="M2" s="34">
        <v>1450159200</v>
      </c>
      <c r="N2" s="34" t="b">
        <v>0</v>
      </c>
      <c r="O2" s="34" t="b">
        <v>0</v>
      </c>
      <c r="P2" s="34" t="s">
        <v>7</v>
      </c>
      <c r="Q2" s="25" t="str">
        <f>LEFT(P2,FIND("/",P2)-1)</f>
        <v>food</v>
      </c>
      <c r="R2" s="25" t="str">
        <f>RIGHT(P2,LEN(P2)-FIND("/",P2))</f>
        <v>food trucks</v>
      </c>
      <c r="S2" s="37">
        <f>(((L2/60)/60)/24)+DATE(1970,1,1)</f>
        <v>42336.25</v>
      </c>
      <c r="T2" s="37">
        <f>(((M2/60)/60)/24)+DATE(1970,1,1)</f>
        <v>42353.25</v>
      </c>
    </row>
    <row r="3" spans="1:20" x14ac:dyDescent="0.25">
      <c r="A3" s="25">
        <v>1</v>
      </c>
      <c r="B3" s="25" t="s">
        <v>8</v>
      </c>
      <c r="C3" s="33" t="s">
        <v>9</v>
      </c>
      <c r="D3" s="34">
        <v>1400</v>
      </c>
      <c r="E3" s="34">
        <v>14560</v>
      </c>
      <c r="F3" s="35">
        <f t="shared" ref="F3:F66" si="0">ROUND(E3*100/D3,0)</f>
        <v>1040</v>
      </c>
      <c r="G3" s="34" t="s">
        <v>10</v>
      </c>
      <c r="H3" s="34">
        <v>158</v>
      </c>
      <c r="I3" s="36">
        <f>IF(H3=0,0,ROUND(E3/H3,2))</f>
        <v>92.15</v>
      </c>
      <c r="J3" s="34" t="s">
        <v>11</v>
      </c>
      <c r="K3" s="34" t="s">
        <v>12</v>
      </c>
      <c r="L3" s="34">
        <v>1408424400</v>
      </c>
      <c r="M3" s="34">
        <v>1408597200</v>
      </c>
      <c r="N3" s="34" t="b">
        <v>0</v>
      </c>
      <c r="O3" s="34" t="b">
        <v>1</v>
      </c>
      <c r="P3" s="34" t="s">
        <v>13</v>
      </c>
      <c r="Q3" s="25" t="str">
        <f t="shared" ref="Q3:Q66" si="1">LEFT(P3,FIND("/",P3)-1)</f>
        <v>music</v>
      </c>
      <c r="R3" s="25" t="str">
        <f t="shared" ref="R3:R66" si="2">RIGHT(P3,LEN(P3)-FIND("/",P3))</f>
        <v>rock</v>
      </c>
      <c r="S3" s="37">
        <f t="shared" ref="S3:S66" si="3">(((L3/60)/60)/24)+DATE(1970,1,1)</f>
        <v>41870.208333333336</v>
      </c>
      <c r="T3" s="37">
        <f t="shared" ref="T3:T66" si="4">(((M3/60)/60)/24)+DATE(1970,1,1)</f>
        <v>41872.208333333336</v>
      </c>
    </row>
    <row r="4" spans="1:20" x14ac:dyDescent="0.25">
      <c r="A4" s="25">
        <v>2</v>
      </c>
      <c r="B4" s="25" t="s">
        <v>14</v>
      </c>
      <c r="C4" s="33" t="s">
        <v>15</v>
      </c>
      <c r="D4" s="34">
        <v>108400</v>
      </c>
      <c r="E4" s="34">
        <v>142523</v>
      </c>
      <c r="F4" s="35">
        <f t="shared" si="0"/>
        <v>131</v>
      </c>
      <c r="G4" s="34" t="s">
        <v>10</v>
      </c>
      <c r="H4" s="34">
        <v>1425</v>
      </c>
      <c r="I4" s="36">
        <f t="shared" ref="I4:I67" si="5">IF(H4=0,0,ROUND(E4/H4,2))</f>
        <v>100.02</v>
      </c>
      <c r="J4" s="34" t="s">
        <v>16</v>
      </c>
      <c r="K4" s="34" t="s">
        <v>17</v>
      </c>
      <c r="L4" s="34">
        <v>1384668000</v>
      </c>
      <c r="M4" s="34">
        <v>1384840800</v>
      </c>
      <c r="N4" s="34" t="b">
        <v>0</v>
      </c>
      <c r="O4" s="34" t="b">
        <v>0</v>
      </c>
      <c r="P4" s="34" t="s">
        <v>18</v>
      </c>
      <c r="Q4" s="25" t="str">
        <f t="shared" si="1"/>
        <v>technology</v>
      </c>
      <c r="R4" s="25" t="str">
        <f t="shared" si="2"/>
        <v>web</v>
      </c>
      <c r="S4" s="37">
        <f t="shared" si="3"/>
        <v>41595.25</v>
      </c>
      <c r="T4" s="37">
        <f t="shared" si="4"/>
        <v>41597.25</v>
      </c>
    </row>
    <row r="5" spans="1:20" x14ac:dyDescent="0.25">
      <c r="A5" s="25">
        <v>3</v>
      </c>
      <c r="B5" s="25" t="s">
        <v>19</v>
      </c>
      <c r="C5" s="33" t="s">
        <v>20</v>
      </c>
      <c r="D5" s="34">
        <v>4200</v>
      </c>
      <c r="E5" s="34">
        <v>2477</v>
      </c>
      <c r="F5" s="35">
        <f t="shared" si="0"/>
        <v>59</v>
      </c>
      <c r="G5" s="34" t="s">
        <v>4</v>
      </c>
      <c r="H5" s="34">
        <v>24</v>
      </c>
      <c r="I5" s="36">
        <f t="shared" si="5"/>
        <v>103.21</v>
      </c>
      <c r="J5" s="34" t="s">
        <v>11</v>
      </c>
      <c r="K5" s="34" t="s">
        <v>12</v>
      </c>
      <c r="L5" s="34">
        <v>1565499600</v>
      </c>
      <c r="M5" s="34">
        <v>1568955600</v>
      </c>
      <c r="N5" s="34" t="b">
        <v>0</v>
      </c>
      <c r="O5" s="34" t="b">
        <v>0</v>
      </c>
      <c r="P5" s="34" t="s">
        <v>13</v>
      </c>
      <c r="Q5" s="25" t="str">
        <f t="shared" si="1"/>
        <v>music</v>
      </c>
      <c r="R5" s="25" t="str">
        <f t="shared" si="2"/>
        <v>rock</v>
      </c>
      <c r="S5" s="37">
        <f t="shared" si="3"/>
        <v>43688.208333333328</v>
      </c>
      <c r="T5" s="37">
        <f t="shared" si="4"/>
        <v>43728.208333333328</v>
      </c>
    </row>
    <row r="6" spans="1:20" x14ac:dyDescent="0.25">
      <c r="A6" s="25">
        <v>4</v>
      </c>
      <c r="B6" s="25" t="s">
        <v>21</v>
      </c>
      <c r="C6" s="33" t="s">
        <v>22</v>
      </c>
      <c r="D6" s="34">
        <v>7600</v>
      </c>
      <c r="E6" s="34">
        <v>5265</v>
      </c>
      <c r="F6" s="35">
        <f t="shared" si="0"/>
        <v>69</v>
      </c>
      <c r="G6" s="34" t="s">
        <v>4</v>
      </c>
      <c r="H6" s="34">
        <v>53</v>
      </c>
      <c r="I6" s="36">
        <f t="shared" si="5"/>
        <v>99.34</v>
      </c>
      <c r="J6" s="34" t="s">
        <v>11</v>
      </c>
      <c r="K6" s="34" t="s">
        <v>12</v>
      </c>
      <c r="L6" s="34">
        <v>1547964000</v>
      </c>
      <c r="M6" s="34">
        <v>1548309600</v>
      </c>
      <c r="N6" s="34" t="b">
        <v>0</v>
      </c>
      <c r="O6" s="34" t="b">
        <v>0</v>
      </c>
      <c r="P6" s="34" t="s">
        <v>23</v>
      </c>
      <c r="Q6" s="25" t="str">
        <f t="shared" si="1"/>
        <v>theater</v>
      </c>
      <c r="R6" s="25" t="str">
        <f t="shared" si="2"/>
        <v>plays</v>
      </c>
      <c r="S6" s="37">
        <f t="shared" si="3"/>
        <v>43485.25</v>
      </c>
      <c r="T6" s="37">
        <f t="shared" si="4"/>
        <v>43489.25</v>
      </c>
    </row>
    <row r="7" spans="1:20" x14ac:dyDescent="0.25">
      <c r="A7" s="25">
        <v>5</v>
      </c>
      <c r="B7" s="25" t="s">
        <v>24</v>
      </c>
      <c r="C7" s="33" t="s">
        <v>25</v>
      </c>
      <c r="D7" s="34">
        <v>7600</v>
      </c>
      <c r="E7" s="34">
        <v>13195</v>
      </c>
      <c r="F7" s="35">
        <f t="shared" si="0"/>
        <v>174</v>
      </c>
      <c r="G7" s="34" t="s">
        <v>10</v>
      </c>
      <c r="H7" s="34">
        <v>174</v>
      </c>
      <c r="I7" s="36">
        <f t="shared" si="5"/>
        <v>75.83</v>
      </c>
      <c r="J7" s="34" t="s">
        <v>26</v>
      </c>
      <c r="K7" s="34" t="s">
        <v>27</v>
      </c>
      <c r="L7" s="34">
        <v>1346130000</v>
      </c>
      <c r="M7" s="34">
        <v>1347080400</v>
      </c>
      <c r="N7" s="34" t="b">
        <v>0</v>
      </c>
      <c r="O7" s="34" t="b">
        <v>0</v>
      </c>
      <c r="P7" s="34" t="s">
        <v>23</v>
      </c>
      <c r="Q7" s="25" t="str">
        <f t="shared" si="1"/>
        <v>theater</v>
      </c>
      <c r="R7" s="25" t="str">
        <f t="shared" si="2"/>
        <v>plays</v>
      </c>
      <c r="S7" s="37">
        <f t="shared" si="3"/>
        <v>41149.208333333336</v>
      </c>
      <c r="T7" s="37">
        <f t="shared" si="4"/>
        <v>41160.208333333336</v>
      </c>
    </row>
    <row r="8" spans="1:20" x14ac:dyDescent="0.25">
      <c r="A8" s="25">
        <v>6</v>
      </c>
      <c r="B8" s="25" t="s">
        <v>28</v>
      </c>
      <c r="C8" s="33" t="s">
        <v>29</v>
      </c>
      <c r="D8" s="34">
        <v>5200</v>
      </c>
      <c r="E8" s="34">
        <v>1090</v>
      </c>
      <c r="F8" s="35">
        <f t="shared" si="0"/>
        <v>21</v>
      </c>
      <c r="G8" s="34" t="s">
        <v>4</v>
      </c>
      <c r="H8" s="34">
        <v>18</v>
      </c>
      <c r="I8" s="36">
        <f t="shared" si="5"/>
        <v>60.56</v>
      </c>
      <c r="J8" s="34" t="s">
        <v>30</v>
      </c>
      <c r="K8" s="34" t="s">
        <v>31</v>
      </c>
      <c r="L8" s="34">
        <v>1505278800</v>
      </c>
      <c r="M8" s="34">
        <v>1505365200</v>
      </c>
      <c r="N8" s="34" t="b">
        <v>0</v>
      </c>
      <c r="O8" s="34" t="b">
        <v>0</v>
      </c>
      <c r="P8" s="34" t="s">
        <v>32</v>
      </c>
      <c r="Q8" s="25" t="str">
        <f t="shared" si="1"/>
        <v>film &amp; video</v>
      </c>
      <c r="R8" s="25" t="str">
        <f t="shared" si="2"/>
        <v>documentary</v>
      </c>
      <c r="S8" s="37">
        <f t="shared" si="3"/>
        <v>42991.208333333328</v>
      </c>
      <c r="T8" s="37">
        <f t="shared" si="4"/>
        <v>42992.208333333328</v>
      </c>
    </row>
    <row r="9" spans="1:20" x14ac:dyDescent="0.25">
      <c r="A9" s="25">
        <v>7</v>
      </c>
      <c r="B9" s="25" t="s">
        <v>33</v>
      </c>
      <c r="C9" s="33" t="s">
        <v>34</v>
      </c>
      <c r="D9" s="34">
        <v>4500</v>
      </c>
      <c r="E9" s="34">
        <v>14741</v>
      </c>
      <c r="F9" s="35">
        <f t="shared" si="0"/>
        <v>328</v>
      </c>
      <c r="G9" s="34" t="s">
        <v>10</v>
      </c>
      <c r="H9" s="34">
        <v>227</v>
      </c>
      <c r="I9" s="36">
        <f t="shared" si="5"/>
        <v>64.94</v>
      </c>
      <c r="J9" s="34" t="s">
        <v>26</v>
      </c>
      <c r="K9" s="34" t="s">
        <v>27</v>
      </c>
      <c r="L9" s="34">
        <v>1439442000</v>
      </c>
      <c r="M9" s="34">
        <v>1439614800</v>
      </c>
      <c r="N9" s="34" t="b">
        <v>0</v>
      </c>
      <c r="O9" s="34" t="b">
        <v>0</v>
      </c>
      <c r="P9" s="34" t="s">
        <v>23</v>
      </c>
      <c r="Q9" s="25" t="str">
        <f t="shared" si="1"/>
        <v>theater</v>
      </c>
      <c r="R9" s="25" t="str">
        <f t="shared" si="2"/>
        <v>plays</v>
      </c>
      <c r="S9" s="37">
        <f t="shared" si="3"/>
        <v>42229.208333333328</v>
      </c>
      <c r="T9" s="37">
        <f t="shared" si="4"/>
        <v>42231.208333333328</v>
      </c>
    </row>
    <row r="10" spans="1:20" x14ac:dyDescent="0.25">
      <c r="A10" s="25">
        <v>8</v>
      </c>
      <c r="B10" s="25" t="s">
        <v>35</v>
      </c>
      <c r="C10" s="33" t="s">
        <v>36</v>
      </c>
      <c r="D10" s="34">
        <v>110100</v>
      </c>
      <c r="E10" s="34">
        <v>21946</v>
      </c>
      <c r="F10" s="35">
        <f t="shared" si="0"/>
        <v>20</v>
      </c>
      <c r="G10" s="34" t="s">
        <v>37</v>
      </c>
      <c r="H10" s="34">
        <v>708</v>
      </c>
      <c r="I10" s="36">
        <f t="shared" si="5"/>
        <v>31</v>
      </c>
      <c r="J10" s="34" t="s">
        <v>26</v>
      </c>
      <c r="K10" s="34" t="s">
        <v>27</v>
      </c>
      <c r="L10" s="34">
        <v>1281330000</v>
      </c>
      <c r="M10" s="34">
        <v>1281502800</v>
      </c>
      <c r="N10" s="34" t="b">
        <v>0</v>
      </c>
      <c r="O10" s="34" t="b">
        <v>0</v>
      </c>
      <c r="P10" s="34" t="s">
        <v>23</v>
      </c>
      <c r="Q10" s="25" t="str">
        <f t="shared" si="1"/>
        <v>theater</v>
      </c>
      <c r="R10" s="25" t="str">
        <f t="shared" si="2"/>
        <v>plays</v>
      </c>
      <c r="S10" s="37">
        <f t="shared" si="3"/>
        <v>40399.208333333336</v>
      </c>
      <c r="T10" s="37">
        <f t="shared" si="4"/>
        <v>40401.208333333336</v>
      </c>
    </row>
    <row r="11" spans="1:20" x14ac:dyDescent="0.25">
      <c r="A11" s="25">
        <v>9</v>
      </c>
      <c r="B11" s="25" t="s">
        <v>38</v>
      </c>
      <c r="C11" s="33" t="s">
        <v>39</v>
      </c>
      <c r="D11" s="34">
        <v>6200</v>
      </c>
      <c r="E11" s="34">
        <v>3208</v>
      </c>
      <c r="F11" s="35">
        <f t="shared" si="0"/>
        <v>52</v>
      </c>
      <c r="G11" s="34" t="s">
        <v>4</v>
      </c>
      <c r="H11" s="34">
        <v>44</v>
      </c>
      <c r="I11" s="36">
        <f t="shared" si="5"/>
        <v>72.91</v>
      </c>
      <c r="J11" s="34" t="s">
        <v>11</v>
      </c>
      <c r="K11" s="34" t="s">
        <v>12</v>
      </c>
      <c r="L11" s="34">
        <v>1379566800</v>
      </c>
      <c r="M11" s="34">
        <v>1383804000</v>
      </c>
      <c r="N11" s="34" t="b">
        <v>0</v>
      </c>
      <c r="O11" s="34" t="b">
        <v>0</v>
      </c>
      <c r="P11" s="34" t="s">
        <v>40</v>
      </c>
      <c r="Q11" s="25" t="str">
        <f t="shared" si="1"/>
        <v>music</v>
      </c>
      <c r="R11" s="25" t="str">
        <f t="shared" si="2"/>
        <v>electric music</v>
      </c>
      <c r="S11" s="37">
        <f t="shared" si="3"/>
        <v>41536.208333333336</v>
      </c>
      <c r="T11" s="37">
        <f t="shared" si="4"/>
        <v>41585.25</v>
      </c>
    </row>
    <row r="12" spans="1:20" x14ac:dyDescent="0.25">
      <c r="A12" s="25">
        <v>10</v>
      </c>
      <c r="B12" s="25" t="s">
        <v>41</v>
      </c>
      <c r="C12" s="33" t="s">
        <v>42</v>
      </c>
      <c r="D12" s="34">
        <v>5200</v>
      </c>
      <c r="E12" s="34">
        <v>13838</v>
      </c>
      <c r="F12" s="35">
        <f t="shared" si="0"/>
        <v>266</v>
      </c>
      <c r="G12" s="34" t="s">
        <v>10</v>
      </c>
      <c r="H12" s="34">
        <v>220</v>
      </c>
      <c r="I12" s="36">
        <f t="shared" si="5"/>
        <v>62.9</v>
      </c>
      <c r="J12" s="34" t="s">
        <v>11</v>
      </c>
      <c r="K12" s="34" t="s">
        <v>12</v>
      </c>
      <c r="L12" s="34">
        <v>1281762000</v>
      </c>
      <c r="M12" s="34">
        <v>1285909200</v>
      </c>
      <c r="N12" s="34" t="b">
        <v>0</v>
      </c>
      <c r="O12" s="34" t="b">
        <v>0</v>
      </c>
      <c r="P12" s="34" t="s">
        <v>43</v>
      </c>
      <c r="Q12" s="25" t="str">
        <f t="shared" si="1"/>
        <v>film &amp; video</v>
      </c>
      <c r="R12" s="25" t="str">
        <f t="shared" si="2"/>
        <v>drama</v>
      </c>
      <c r="S12" s="37">
        <f t="shared" si="3"/>
        <v>40404.208333333336</v>
      </c>
      <c r="T12" s="37">
        <f t="shared" si="4"/>
        <v>40452.208333333336</v>
      </c>
    </row>
    <row r="13" spans="1:20" x14ac:dyDescent="0.25">
      <c r="A13" s="25">
        <v>11</v>
      </c>
      <c r="B13" s="25" t="s">
        <v>44</v>
      </c>
      <c r="C13" s="33" t="s">
        <v>45</v>
      </c>
      <c r="D13" s="34">
        <v>6300</v>
      </c>
      <c r="E13" s="34">
        <v>3030</v>
      </c>
      <c r="F13" s="35">
        <f t="shared" si="0"/>
        <v>48</v>
      </c>
      <c r="G13" s="34" t="s">
        <v>4</v>
      </c>
      <c r="H13" s="34">
        <v>27</v>
      </c>
      <c r="I13" s="36">
        <f t="shared" si="5"/>
        <v>112.22</v>
      </c>
      <c r="J13" s="34" t="s">
        <v>11</v>
      </c>
      <c r="K13" s="34" t="s">
        <v>12</v>
      </c>
      <c r="L13" s="34">
        <v>1285045200</v>
      </c>
      <c r="M13" s="34">
        <v>1285563600</v>
      </c>
      <c r="N13" s="34" t="b">
        <v>0</v>
      </c>
      <c r="O13" s="34" t="b">
        <v>1</v>
      </c>
      <c r="P13" s="34" t="s">
        <v>23</v>
      </c>
      <c r="Q13" s="25" t="str">
        <f t="shared" si="1"/>
        <v>theater</v>
      </c>
      <c r="R13" s="25" t="str">
        <f t="shared" si="2"/>
        <v>plays</v>
      </c>
      <c r="S13" s="37">
        <f t="shared" si="3"/>
        <v>40442.208333333336</v>
      </c>
      <c r="T13" s="37">
        <f t="shared" si="4"/>
        <v>40448.208333333336</v>
      </c>
    </row>
    <row r="14" spans="1:20" x14ac:dyDescent="0.25">
      <c r="A14" s="25">
        <v>12</v>
      </c>
      <c r="B14" s="25" t="s">
        <v>46</v>
      </c>
      <c r="C14" s="33" t="s">
        <v>47</v>
      </c>
      <c r="D14" s="34">
        <v>6300</v>
      </c>
      <c r="E14" s="34">
        <v>5629</v>
      </c>
      <c r="F14" s="35">
        <f t="shared" si="0"/>
        <v>89</v>
      </c>
      <c r="G14" s="34" t="s">
        <v>4</v>
      </c>
      <c r="H14" s="34">
        <v>55</v>
      </c>
      <c r="I14" s="36">
        <f t="shared" si="5"/>
        <v>102.35</v>
      </c>
      <c r="J14" s="34" t="s">
        <v>11</v>
      </c>
      <c r="K14" s="34" t="s">
        <v>12</v>
      </c>
      <c r="L14" s="34">
        <v>1571720400</v>
      </c>
      <c r="M14" s="34">
        <v>1572411600</v>
      </c>
      <c r="N14" s="34" t="b">
        <v>0</v>
      </c>
      <c r="O14" s="34" t="b">
        <v>0</v>
      </c>
      <c r="P14" s="34" t="s">
        <v>43</v>
      </c>
      <c r="Q14" s="25" t="str">
        <f t="shared" si="1"/>
        <v>film &amp; video</v>
      </c>
      <c r="R14" s="25" t="str">
        <f t="shared" si="2"/>
        <v>drama</v>
      </c>
      <c r="S14" s="37">
        <f t="shared" si="3"/>
        <v>43760.208333333328</v>
      </c>
      <c r="T14" s="37">
        <f t="shared" si="4"/>
        <v>43768.208333333328</v>
      </c>
    </row>
    <row r="15" spans="1:20" x14ac:dyDescent="0.25">
      <c r="A15" s="25">
        <v>13</v>
      </c>
      <c r="B15" s="25" t="s">
        <v>48</v>
      </c>
      <c r="C15" s="33" t="s">
        <v>49</v>
      </c>
      <c r="D15" s="34">
        <v>4200</v>
      </c>
      <c r="E15" s="34">
        <v>10295</v>
      </c>
      <c r="F15" s="35">
        <f t="shared" si="0"/>
        <v>245</v>
      </c>
      <c r="G15" s="34" t="s">
        <v>10</v>
      </c>
      <c r="H15" s="34">
        <v>98</v>
      </c>
      <c r="I15" s="36">
        <f t="shared" si="5"/>
        <v>105.05</v>
      </c>
      <c r="J15" s="34" t="s">
        <v>11</v>
      </c>
      <c r="K15" s="34" t="s">
        <v>12</v>
      </c>
      <c r="L15" s="34">
        <v>1465621200</v>
      </c>
      <c r="M15" s="34">
        <v>1466658000</v>
      </c>
      <c r="N15" s="34" t="b">
        <v>0</v>
      </c>
      <c r="O15" s="34" t="b">
        <v>0</v>
      </c>
      <c r="P15" s="34" t="s">
        <v>50</v>
      </c>
      <c r="Q15" s="25" t="str">
        <f t="shared" si="1"/>
        <v>music</v>
      </c>
      <c r="R15" s="25" t="str">
        <f t="shared" si="2"/>
        <v>indie rock</v>
      </c>
      <c r="S15" s="37">
        <f t="shared" si="3"/>
        <v>42532.208333333328</v>
      </c>
      <c r="T15" s="37">
        <f t="shared" si="4"/>
        <v>42544.208333333328</v>
      </c>
    </row>
    <row r="16" spans="1:20" x14ac:dyDescent="0.25">
      <c r="A16" s="25">
        <v>14</v>
      </c>
      <c r="B16" s="25" t="s">
        <v>51</v>
      </c>
      <c r="C16" s="33" t="s">
        <v>52</v>
      </c>
      <c r="D16" s="34">
        <v>28200</v>
      </c>
      <c r="E16" s="34">
        <v>18829</v>
      </c>
      <c r="F16" s="35">
        <f t="shared" si="0"/>
        <v>67</v>
      </c>
      <c r="G16" s="34" t="s">
        <v>4</v>
      </c>
      <c r="H16" s="34">
        <v>200</v>
      </c>
      <c r="I16" s="36">
        <f t="shared" si="5"/>
        <v>94.15</v>
      </c>
      <c r="J16" s="34" t="s">
        <v>11</v>
      </c>
      <c r="K16" s="34" t="s">
        <v>12</v>
      </c>
      <c r="L16" s="34">
        <v>1331013600</v>
      </c>
      <c r="M16" s="34">
        <v>1333342800</v>
      </c>
      <c r="N16" s="34" t="b">
        <v>0</v>
      </c>
      <c r="O16" s="34" t="b">
        <v>0</v>
      </c>
      <c r="P16" s="34" t="s">
        <v>50</v>
      </c>
      <c r="Q16" s="25" t="str">
        <f t="shared" si="1"/>
        <v>music</v>
      </c>
      <c r="R16" s="25" t="str">
        <f t="shared" si="2"/>
        <v>indie rock</v>
      </c>
      <c r="S16" s="37">
        <f t="shared" si="3"/>
        <v>40974.25</v>
      </c>
      <c r="T16" s="37">
        <f t="shared" si="4"/>
        <v>41001.208333333336</v>
      </c>
    </row>
    <row r="17" spans="1:20" x14ac:dyDescent="0.25">
      <c r="A17" s="25">
        <v>15</v>
      </c>
      <c r="B17" s="25" t="s">
        <v>53</v>
      </c>
      <c r="C17" s="33" t="s">
        <v>54</v>
      </c>
      <c r="D17" s="34">
        <v>81200</v>
      </c>
      <c r="E17" s="34">
        <v>38414</v>
      </c>
      <c r="F17" s="35">
        <f t="shared" si="0"/>
        <v>47</v>
      </c>
      <c r="G17" s="34" t="s">
        <v>4</v>
      </c>
      <c r="H17" s="34">
        <v>452</v>
      </c>
      <c r="I17" s="36">
        <f t="shared" si="5"/>
        <v>84.99</v>
      </c>
      <c r="J17" s="34" t="s">
        <v>11</v>
      </c>
      <c r="K17" s="34" t="s">
        <v>12</v>
      </c>
      <c r="L17" s="34">
        <v>1575957600</v>
      </c>
      <c r="M17" s="34">
        <v>1576303200</v>
      </c>
      <c r="N17" s="34" t="b">
        <v>0</v>
      </c>
      <c r="O17" s="34" t="b">
        <v>0</v>
      </c>
      <c r="P17" s="34" t="s">
        <v>55</v>
      </c>
      <c r="Q17" s="25" t="str">
        <f t="shared" si="1"/>
        <v>technology</v>
      </c>
      <c r="R17" s="25" t="str">
        <f t="shared" si="2"/>
        <v>wearables</v>
      </c>
      <c r="S17" s="37">
        <f t="shared" si="3"/>
        <v>43809.25</v>
      </c>
      <c r="T17" s="37">
        <f t="shared" si="4"/>
        <v>43813.25</v>
      </c>
    </row>
    <row r="18" spans="1:20" x14ac:dyDescent="0.25">
      <c r="A18" s="25">
        <v>16</v>
      </c>
      <c r="B18" s="25" t="s">
        <v>56</v>
      </c>
      <c r="C18" s="33" t="s">
        <v>57</v>
      </c>
      <c r="D18" s="34">
        <v>1700</v>
      </c>
      <c r="E18" s="34">
        <v>11041</v>
      </c>
      <c r="F18" s="35">
        <f t="shared" si="0"/>
        <v>649</v>
      </c>
      <c r="G18" s="34" t="s">
        <v>10</v>
      </c>
      <c r="H18" s="34">
        <v>100</v>
      </c>
      <c r="I18" s="36">
        <f t="shared" si="5"/>
        <v>110.41</v>
      </c>
      <c r="J18" s="34" t="s">
        <v>11</v>
      </c>
      <c r="K18" s="34" t="s">
        <v>12</v>
      </c>
      <c r="L18" s="34">
        <v>1390370400</v>
      </c>
      <c r="M18" s="34">
        <v>1392271200</v>
      </c>
      <c r="N18" s="34" t="b">
        <v>0</v>
      </c>
      <c r="O18" s="34" t="b">
        <v>0</v>
      </c>
      <c r="P18" s="34" t="s">
        <v>58</v>
      </c>
      <c r="Q18" s="25" t="str">
        <f t="shared" si="1"/>
        <v>publishing</v>
      </c>
      <c r="R18" s="25" t="str">
        <f t="shared" si="2"/>
        <v>nonfiction</v>
      </c>
      <c r="S18" s="37">
        <f t="shared" si="3"/>
        <v>41661.25</v>
      </c>
      <c r="T18" s="37">
        <f t="shared" si="4"/>
        <v>41683.25</v>
      </c>
    </row>
    <row r="19" spans="1:20" x14ac:dyDescent="0.25">
      <c r="A19" s="25">
        <v>17</v>
      </c>
      <c r="B19" s="25" t="s">
        <v>59</v>
      </c>
      <c r="C19" s="33" t="s">
        <v>60</v>
      </c>
      <c r="D19" s="34">
        <v>84600</v>
      </c>
      <c r="E19" s="34">
        <v>134845</v>
      </c>
      <c r="F19" s="35">
        <f t="shared" si="0"/>
        <v>159</v>
      </c>
      <c r="G19" s="34" t="s">
        <v>10</v>
      </c>
      <c r="H19" s="34">
        <v>1249</v>
      </c>
      <c r="I19" s="36">
        <f t="shared" si="5"/>
        <v>107.96</v>
      </c>
      <c r="J19" s="34" t="s">
        <v>11</v>
      </c>
      <c r="K19" s="34" t="s">
        <v>12</v>
      </c>
      <c r="L19" s="34">
        <v>1294812000</v>
      </c>
      <c r="M19" s="34">
        <v>1294898400</v>
      </c>
      <c r="N19" s="34" t="b">
        <v>0</v>
      </c>
      <c r="O19" s="34" t="b">
        <v>0</v>
      </c>
      <c r="P19" s="34" t="s">
        <v>61</v>
      </c>
      <c r="Q19" s="25" t="str">
        <f t="shared" si="1"/>
        <v>film &amp; video</v>
      </c>
      <c r="R19" s="25" t="str">
        <f t="shared" si="2"/>
        <v>animation</v>
      </c>
      <c r="S19" s="37">
        <f t="shared" si="3"/>
        <v>40555.25</v>
      </c>
      <c r="T19" s="37">
        <f t="shared" si="4"/>
        <v>40556.25</v>
      </c>
    </row>
    <row r="20" spans="1:20" x14ac:dyDescent="0.25">
      <c r="A20" s="25">
        <v>18</v>
      </c>
      <c r="B20" s="25" t="s">
        <v>62</v>
      </c>
      <c r="C20" s="33" t="s">
        <v>63</v>
      </c>
      <c r="D20" s="34">
        <v>9100</v>
      </c>
      <c r="E20" s="34">
        <v>6089</v>
      </c>
      <c r="F20" s="35">
        <f t="shared" si="0"/>
        <v>67</v>
      </c>
      <c r="G20" s="34" t="s">
        <v>64</v>
      </c>
      <c r="H20" s="34">
        <v>135</v>
      </c>
      <c r="I20" s="36">
        <f t="shared" si="5"/>
        <v>45.1</v>
      </c>
      <c r="J20" s="34" t="s">
        <v>11</v>
      </c>
      <c r="K20" s="34" t="s">
        <v>12</v>
      </c>
      <c r="L20" s="34">
        <v>1536382800</v>
      </c>
      <c r="M20" s="34">
        <v>1537074000</v>
      </c>
      <c r="N20" s="34" t="b">
        <v>0</v>
      </c>
      <c r="O20" s="34" t="b">
        <v>0</v>
      </c>
      <c r="P20" s="34" t="s">
        <v>23</v>
      </c>
      <c r="Q20" s="25" t="str">
        <f t="shared" si="1"/>
        <v>theater</v>
      </c>
      <c r="R20" s="25" t="str">
        <f t="shared" si="2"/>
        <v>plays</v>
      </c>
      <c r="S20" s="37">
        <f t="shared" si="3"/>
        <v>43351.208333333328</v>
      </c>
      <c r="T20" s="37">
        <f t="shared" si="4"/>
        <v>43359.208333333328</v>
      </c>
    </row>
    <row r="21" spans="1:20" x14ac:dyDescent="0.25">
      <c r="A21" s="25">
        <v>19</v>
      </c>
      <c r="B21" s="25" t="s">
        <v>65</v>
      </c>
      <c r="C21" s="33" t="s">
        <v>66</v>
      </c>
      <c r="D21" s="34">
        <v>62500</v>
      </c>
      <c r="E21" s="34">
        <v>30331</v>
      </c>
      <c r="F21" s="35">
        <f t="shared" si="0"/>
        <v>49</v>
      </c>
      <c r="G21" s="34" t="s">
        <v>4</v>
      </c>
      <c r="H21" s="34">
        <v>674</v>
      </c>
      <c r="I21" s="36">
        <f t="shared" si="5"/>
        <v>45</v>
      </c>
      <c r="J21" s="34" t="s">
        <v>11</v>
      </c>
      <c r="K21" s="34" t="s">
        <v>12</v>
      </c>
      <c r="L21" s="34">
        <v>1551679200</v>
      </c>
      <c r="M21" s="34">
        <v>1553490000</v>
      </c>
      <c r="N21" s="34" t="b">
        <v>0</v>
      </c>
      <c r="O21" s="34" t="b">
        <v>1</v>
      </c>
      <c r="P21" s="34" t="s">
        <v>23</v>
      </c>
      <c r="Q21" s="25" t="str">
        <f t="shared" si="1"/>
        <v>theater</v>
      </c>
      <c r="R21" s="25" t="str">
        <f t="shared" si="2"/>
        <v>plays</v>
      </c>
      <c r="S21" s="37">
        <f t="shared" si="3"/>
        <v>43528.25</v>
      </c>
      <c r="T21" s="37">
        <f t="shared" si="4"/>
        <v>43549.208333333328</v>
      </c>
    </row>
    <row r="22" spans="1:20" x14ac:dyDescent="0.25">
      <c r="A22" s="25">
        <v>20</v>
      </c>
      <c r="B22" s="25" t="s">
        <v>67</v>
      </c>
      <c r="C22" s="33" t="s">
        <v>68</v>
      </c>
      <c r="D22" s="34">
        <v>131800</v>
      </c>
      <c r="E22" s="34">
        <v>147936</v>
      </c>
      <c r="F22" s="35">
        <f t="shared" si="0"/>
        <v>112</v>
      </c>
      <c r="G22" s="34" t="s">
        <v>10</v>
      </c>
      <c r="H22" s="34">
        <v>1396</v>
      </c>
      <c r="I22" s="36">
        <f t="shared" si="5"/>
        <v>105.97</v>
      </c>
      <c r="J22" s="34" t="s">
        <v>11</v>
      </c>
      <c r="K22" s="34" t="s">
        <v>12</v>
      </c>
      <c r="L22" s="34">
        <v>1406523600</v>
      </c>
      <c r="M22" s="34">
        <v>1406523600</v>
      </c>
      <c r="N22" s="34" t="b">
        <v>0</v>
      </c>
      <c r="O22" s="34" t="b">
        <v>0</v>
      </c>
      <c r="P22" s="34" t="s">
        <v>43</v>
      </c>
      <c r="Q22" s="25" t="str">
        <f t="shared" si="1"/>
        <v>film &amp; video</v>
      </c>
      <c r="R22" s="25" t="str">
        <f t="shared" si="2"/>
        <v>drama</v>
      </c>
      <c r="S22" s="37">
        <f t="shared" si="3"/>
        <v>41848.208333333336</v>
      </c>
      <c r="T22" s="37">
        <f t="shared" si="4"/>
        <v>41848.208333333336</v>
      </c>
    </row>
    <row r="23" spans="1:20" x14ac:dyDescent="0.25">
      <c r="A23" s="25">
        <v>21</v>
      </c>
      <c r="B23" s="25" t="s">
        <v>69</v>
      </c>
      <c r="C23" s="33" t="s">
        <v>70</v>
      </c>
      <c r="D23" s="34">
        <v>94000</v>
      </c>
      <c r="E23" s="34">
        <v>38533</v>
      </c>
      <c r="F23" s="35">
        <f t="shared" si="0"/>
        <v>41</v>
      </c>
      <c r="G23" s="34" t="s">
        <v>4</v>
      </c>
      <c r="H23" s="34">
        <v>558</v>
      </c>
      <c r="I23" s="36">
        <f t="shared" si="5"/>
        <v>69.06</v>
      </c>
      <c r="J23" s="34" t="s">
        <v>11</v>
      </c>
      <c r="K23" s="34" t="s">
        <v>12</v>
      </c>
      <c r="L23" s="34">
        <v>1313384400</v>
      </c>
      <c r="M23" s="34">
        <v>1316322000</v>
      </c>
      <c r="N23" s="34" t="b">
        <v>0</v>
      </c>
      <c r="O23" s="34" t="b">
        <v>0</v>
      </c>
      <c r="P23" s="34" t="s">
        <v>23</v>
      </c>
      <c r="Q23" s="25" t="str">
        <f t="shared" si="1"/>
        <v>theater</v>
      </c>
      <c r="R23" s="25" t="str">
        <f t="shared" si="2"/>
        <v>plays</v>
      </c>
      <c r="S23" s="37">
        <f t="shared" si="3"/>
        <v>40770.208333333336</v>
      </c>
      <c r="T23" s="37">
        <f t="shared" si="4"/>
        <v>40804.208333333336</v>
      </c>
    </row>
    <row r="24" spans="1:20" x14ac:dyDescent="0.25">
      <c r="A24" s="25">
        <v>22</v>
      </c>
      <c r="B24" s="25" t="s">
        <v>71</v>
      </c>
      <c r="C24" s="33" t="s">
        <v>72</v>
      </c>
      <c r="D24" s="34">
        <v>59100</v>
      </c>
      <c r="E24" s="34">
        <v>75690</v>
      </c>
      <c r="F24" s="35">
        <f t="shared" si="0"/>
        <v>128</v>
      </c>
      <c r="G24" s="34" t="s">
        <v>10</v>
      </c>
      <c r="H24" s="34">
        <v>890</v>
      </c>
      <c r="I24" s="36">
        <f t="shared" si="5"/>
        <v>85.04</v>
      </c>
      <c r="J24" s="34" t="s">
        <v>11</v>
      </c>
      <c r="K24" s="34" t="s">
        <v>12</v>
      </c>
      <c r="L24" s="34">
        <v>1522731600</v>
      </c>
      <c r="M24" s="34">
        <v>1524027600</v>
      </c>
      <c r="N24" s="34" t="b">
        <v>0</v>
      </c>
      <c r="O24" s="34" t="b">
        <v>0</v>
      </c>
      <c r="P24" s="34" t="s">
        <v>23</v>
      </c>
      <c r="Q24" s="25" t="str">
        <f t="shared" si="1"/>
        <v>theater</v>
      </c>
      <c r="R24" s="25" t="str">
        <f t="shared" si="2"/>
        <v>plays</v>
      </c>
      <c r="S24" s="37">
        <f t="shared" si="3"/>
        <v>43193.208333333328</v>
      </c>
      <c r="T24" s="37">
        <f t="shared" si="4"/>
        <v>43208.208333333328</v>
      </c>
    </row>
    <row r="25" spans="1:20" x14ac:dyDescent="0.25">
      <c r="A25" s="25">
        <v>23</v>
      </c>
      <c r="B25" s="25" t="s">
        <v>73</v>
      </c>
      <c r="C25" s="33" t="s">
        <v>74</v>
      </c>
      <c r="D25" s="34">
        <v>4500</v>
      </c>
      <c r="E25" s="34">
        <v>14942</v>
      </c>
      <c r="F25" s="35">
        <f t="shared" si="0"/>
        <v>332</v>
      </c>
      <c r="G25" s="34" t="s">
        <v>10</v>
      </c>
      <c r="H25" s="34">
        <v>142</v>
      </c>
      <c r="I25" s="36">
        <f t="shared" si="5"/>
        <v>105.23</v>
      </c>
      <c r="J25" s="34" t="s">
        <v>30</v>
      </c>
      <c r="K25" s="34" t="s">
        <v>31</v>
      </c>
      <c r="L25" s="34">
        <v>1550124000</v>
      </c>
      <c r="M25" s="34">
        <v>1554699600</v>
      </c>
      <c r="N25" s="34" t="b">
        <v>0</v>
      </c>
      <c r="O25" s="34" t="b">
        <v>0</v>
      </c>
      <c r="P25" s="34" t="s">
        <v>32</v>
      </c>
      <c r="Q25" s="25" t="str">
        <f t="shared" si="1"/>
        <v>film &amp; video</v>
      </c>
      <c r="R25" s="25" t="str">
        <f t="shared" si="2"/>
        <v>documentary</v>
      </c>
      <c r="S25" s="37">
        <f t="shared" si="3"/>
        <v>43510.25</v>
      </c>
      <c r="T25" s="37">
        <f t="shared" si="4"/>
        <v>43563.208333333328</v>
      </c>
    </row>
    <row r="26" spans="1:20" x14ac:dyDescent="0.25">
      <c r="A26" s="25">
        <v>24</v>
      </c>
      <c r="B26" s="25" t="s">
        <v>75</v>
      </c>
      <c r="C26" s="33" t="s">
        <v>76</v>
      </c>
      <c r="D26" s="34">
        <v>92400</v>
      </c>
      <c r="E26" s="34">
        <v>104257</v>
      </c>
      <c r="F26" s="35">
        <f t="shared" si="0"/>
        <v>113</v>
      </c>
      <c r="G26" s="34" t="s">
        <v>10</v>
      </c>
      <c r="H26" s="34">
        <v>2673</v>
      </c>
      <c r="I26" s="36">
        <f t="shared" si="5"/>
        <v>39</v>
      </c>
      <c r="J26" s="34" t="s">
        <v>11</v>
      </c>
      <c r="K26" s="34" t="s">
        <v>12</v>
      </c>
      <c r="L26" s="34">
        <v>1403326800</v>
      </c>
      <c r="M26" s="34">
        <v>1403499600</v>
      </c>
      <c r="N26" s="34" t="b">
        <v>0</v>
      </c>
      <c r="O26" s="34" t="b">
        <v>0</v>
      </c>
      <c r="P26" s="34" t="s">
        <v>55</v>
      </c>
      <c r="Q26" s="25" t="str">
        <f t="shared" si="1"/>
        <v>technology</v>
      </c>
      <c r="R26" s="25" t="str">
        <f t="shared" si="2"/>
        <v>wearables</v>
      </c>
      <c r="S26" s="37">
        <f t="shared" si="3"/>
        <v>41811.208333333336</v>
      </c>
      <c r="T26" s="37">
        <f t="shared" si="4"/>
        <v>41813.208333333336</v>
      </c>
    </row>
    <row r="27" spans="1:20" x14ac:dyDescent="0.25">
      <c r="A27" s="25">
        <v>25</v>
      </c>
      <c r="B27" s="25" t="s">
        <v>77</v>
      </c>
      <c r="C27" s="33" t="s">
        <v>78</v>
      </c>
      <c r="D27" s="34">
        <v>5500</v>
      </c>
      <c r="E27" s="34">
        <v>11904</v>
      </c>
      <c r="F27" s="35">
        <f t="shared" si="0"/>
        <v>216</v>
      </c>
      <c r="G27" s="34" t="s">
        <v>10</v>
      </c>
      <c r="H27" s="34">
        <v>163</v>
      </c>
      <c r="I27" s="36">
        <f t="shared" si="5"/>
        <v>73.03</v>
      </c>
      <c r="J27" s="34" t="s">
        <v>11</v>
      </c>
      <c r="K27" s="34" t="s">
        <v>12</v>
      </c>
      <c r="L27" s="34">
        <v>1305694800</v>
      </c>
      <c r="M27" s="34">
        <v>1307422800</v>
      </c>
      <c r="N27" s="34" t="b">
        <v>0</v>
      </c>
      <c r="O27" s="34" t="b">
        <v>1</v>
      </c>
      <c r="P27" s="34" t="s">
        <v>79</v>
      </c>
      <c r="Q27" s="25" t="str">
        <f t="shared" si="1"/>
        <v>games</v>
      </c>
      <c r="R27" s="25" t="str">
        <f t="shared" si="2"/>
        <v>video games</v>
      </c>
      <c r="S27" s="37">
        <f t="shared" si="3"/>
        <v>40681.208333333336</v>
      </c>
      <c r="T27" s="37">
        <f t="shared" si="4"/>
        <v>40701.208333333336</v>
      </c>
    </row>
    <row r="28" spans="1:20" x14ac:dyDescent="0.25">
      <c r="A28" s="25">
        <v>26</v>
      </c>
      <c r="B28" s="25" t="s">
        <v>80</v>
      </c>
      <c r="C28" s="33" t="s">
        <v>81</v>
      </c>
      <c r="D28" s="34">
        <v>107500</v>
      </c>
      <c r="E28" s="34">
        <v>51814</v>
      </c>
      <c r="F28" s="35">
        <f t="shared" si="0"/>
        <v>48</v>
      </c>
      <c r="G28" s="34" t="s">
        <v>64</v>
      </c>
      <c r="H28" s="34">
        <v>1480</v>
      </c>
      <c r="I28" s="36">
        <f t="shared" si="5"/>
        <v>35.01</v>
      </c>
      <c r="J28" s="34" t="s">
        <v>11</v>
      </c>
      <c r="K28" s="34" t="s">
        <v>12</v>
      </c>
      <c r="L28" s="34">
        <v>1533013200</v>
      </c>
      <c r="M28" s="34">
        <v>1535346000</v>
      </c>
      <c r="N28" s="34" t="b">
        <v>0</v>
      </c>
      <c r="O28" s="34" t="b">
        <v>0</v>
      </c>
      <c r="P28" s="34" t="s">
        <v>23</v>
      </c>
      <c r="Q28" s="25" t="str">
        <f t="shared" si="1"/>
        <v>theater</v>
      </c>
      <c r="R28" s="25" t="str">
        <f t="shared" si="2"/>
        <v>plays</v>
      </c>
      <c r="S28" s="37">
        <f t="shared" si="3"/>
        <v>43312.208333333328</v>
      </c>
      <c r="T28" s="37">
        <f t="shared" si="4"/>
        <v>43339.208333333328</v>
      </c>
    </row>
    <row r="29" spans="1:20" x14ac:dyDescent="0.25">
      <c r="A29" s="25">
        <v>27</v>
      </c>
      <c r="B29" s="25" t="s">
        <v>82</v>
      </c>
      <c r="C29" s="33" t="s">
        <v>83</v>
      </c>
      <c r="D29" s="34">
        <v>2000</v>
      </c>
      <c r="E29" s="34">
        <v>1599</v>
      </c>
      <c r="F29" s="35">
        <f t="shared" si="0"/>
        <v>80</v>
      </c>
      <c r="G29" s="34" t="s">
        <v>4</v>
      </c>
      <c r="H29" s="34">
        <v>15</v>
      </c>
      <c r="I29" s="36">
        <f t="shared" si="5"/>
        <v>106.6</v>
      </c>
      <c r="J29" s="34" t="s">
        <v>11</v>
      </c>
      <c r="K29" s="34" t="s">
        <v>12</v>
      </c>
      <c r="L29" s="34">
        <v>1443848400</v>
      </c>
      <c r="M29" s="34">
        <v>1444539600</v>
      </c>
      <c r="N29" s="34" t="b">
        <v>0</v>
      </c>
      <c r="O29" s="34" t="b">
        <v>0</v>
      </c>
      <c r="P29" s="34" t="s">
        <v>13</v>
      </c>
      <c r="Q29" s="25" t="str">
        <f t="shared" si="1"/>
        <v>music</v>
      </c>
      <c r="R29" s="25" t="str">
        <f t="shared" si="2"/>
        <v>rock</v>
      </c>
      <c r="S29" s="37">
        <f t="shared" si="3"/>
        <v>42280.208333333328</v>
      </c>
      <c r="T29" s="37">
        <f t="shared" si="4"/>
        <v>42288.208333333328</v>
      </c>
    </row>
    <row r="30" spans="1:20" x14ac:dyDescent="0.25">
      <c r="A30" s="25">
        <v>28</v>
      </c>
      <c r="B30" s="25" t="s">
        <v>84</v>
      </c>
      <c r="C30" s="33" t="s">
        <v>85</v>
      </c>
      <c r="D30" s="34">
        <v>130800</v>
      </c>
      <c r="E30" s="34">
        <v>137635</v>
      </c>
      <c r="F30" s="35">
        <f t="shared" si="0"/>
        <v>105</v>
      </c>
      <c r="G30" s="34" t="s">
        <v>10</v>
      </c>
      <c r="H30" s="34">
        <v>2220</v>
      </c>
      <c r="I30" s="36">
        <f t="shared" si="5"/>
        <v>62</v>
      </c>
      <c r="J30" s="34" t="s">
        <v>11</v>
      </c>
      <c r="K30" s="34" t="s">
        <v>12</v>
      </c>
      <c r="L30" s="34">
        <v>1265695200</v>
      </c>
      <c r="M30" s="34">
        <v>1267682400</v>
      </c>
      <c r="N30" s="34" t="b">
        <v>0</v>
      </c>
      <c r="O30" s="34" t="b">
        <v>1</v>
      </c>
      <c r="P30" s="34" t="s">
        <v>23</v>
      </c>
      <c r="Q30" s="25" t="str">
        <f t="shared" si="1"/>
        <v>theater</v>
      </c>
      <c r="R30" s="25" t="str">
        <f t="shared" si="2"/>
        <v>plays</v>
      </c>
      <c r="S30" s="37">
        <f t="shared" si="3"/>
        <v>40218.25</v>
      </c>
      <c r="T30" s="37">
        <f t="shared" si="4"/>
        <v>40241.25</v>
      </c>
    </row>
    <row r="31" spans="1:20" x14ac:dyDescent="0.25">
      <c r="A31" s="25">
        <v>29</v>
      </c>
      <c r="B31" s="25" t="s">
        <v>86</v>
      </c>
      <c r="C31" s="33" t="s">
        <v>87</v>
      </c>
      <c r="D31" s="34">
        <v>45900</v>
      </c>
      <c r="E31" s="34">
        <v>150965</v>
      </c>
      <c r="F31" s="35">
        <f t="shared" si="0"/>
        <v>329</v>
      </c>
      <c r="G31" s="34" t="s">
        <v>10</v>
      </c>
      <c r="H31" s="34">
        <v>1606</v>
      </c>
      <c r="I31" s="36">
        <f t="shared" si="5"/>
        <v>94</v>
      </c>
      <c r="J31" s="34" t="s">
        <v>88</v>
      </c>
      <c r="K31" s="34" t="s">
        <v>89</v>
      </c>
      <c r="L31" s="34">
        <v>1532062800</v>
      </c>
      <c r="M31" s="34">
        <v>1535518800</v>
      </c>
      <c r="N31" s="34" t="b">
        <v>0</v>
      </c>
      <c r="O31" s="34" t="b">
        <v>0</v>
      </c>
      <c r="P31" s="34" t="s">
        <v>90</v>
      </c>
      <c r="Q31" s="25" t="str">
        <f t="shared" si="1"/>
        <v>film &amp; video</v>
      </c>
      <c r="R31" s="25" t="str">
        <f t="shared" si="2"/>
        <v>shorts</v>
      </c>
      <c r="S31" s="37">
        <f t="shared" si="3"/>
        <v>43301.208333333328</v>
      </c>
      <c r="T31" s="37">
        <f t="shared" si="4"/>
        <v>43341.208333333328</v>
      </c>
    </row>
    <row r="32" spans="1:20" x14ac:dyDescent="0.25">
      <c r="A32" s="25">
        <v>30</v>
      </c>
      <c r="B32" s="25" t="s">
        <v>91</v>
      </c>
      <c r="C32" s="33" t="s">
        <v>92</v>
      </c>
      <c r="D32" s="34">
        <v>9000</v>
      </c>
      <c r="E32" s="34">
        <v>14455</v>
      </c>
      <c r="F32" s="35">
        <f t="shared" si="0"/>
        <v>161</v>
      </c>
      <c r="G32" s="34" t="s">
        <v>10</v>
      </c>
      <c r="H32" s="34">
        <v>129</v>
      </c>
      <c r="I32" s="36">
        <f t="shared" si="5"/>
        <v>112.05</v>
      </c>
      <c r="J32" s="34" t="s">
        <v>11</v>
      </c>
      <c r="K32" s="34" t="s">
        <v>12</v>
      </c>
      <c r="L32" s="34">
        <v>1558674000</v>
      </c>
      <c r="M32" s="34">
        <v>1559106000</v>
      </c>
      <c r="N32" s="34" t="b">
        <v>0</v>
      </c>
      <c r="O32" s="34" t="b">
        <v>0</v>
      </c>
      <c r="P32" s="34" t="s">
        <v>61</v>
      </c>
      <c r="Q32" s="25" t="str">
        <f t="shared" si="1"/>
        <v>film &amp; video</v>
      </c>
      <c r="R32" s="25" t="str">
        <f t="shared" si="2"/>
        <v>animation</v>
      </c>
      <c r="S32" s="37">
        <f t="shared" si="3"/>
        <v>43609.208333333328</v>
      </c>
      <c r="T32" s="37">
        <f t="shared" si="4"/>
        <v>43614.208333333328</v>
      </c>
    </row>
    <row r="33" spans="1:20" x14ac:dyDescent="0.25">
      <c r="A33" s="25">
        <v>31</v>
      </c>
      <c r="B33" s="25" t="s">
        <v>93</v>
      </c>
      <c r="C33" s="33" t="s">
        <v>94</v>
      </c>
      <c r="D33" s="34">
        <v>3500</v>
      </c>
      <c r="E33" s="34">
        <v>10850</v>
      </c>
      <c r="F33" s="35">
        <f t="shared" si="0"/>
        <v>310</v>
      </c>
      <c r="G33" s="34" t="s">
        <v>10</v>
      </c>
      <c r="H33" s="34">
        <v>226</v>
      </c>
      <c r="I33" s="36">
        <f t="shared" si="5"/>
        <v>48.01</v>
      </c>
      <c r="J33" s="34" t="s">
        <v>30</v>
      </c>
      <c r="K33" s="34" t="s">
        <v>31</v>
      </c>
      <c r="L33" s="34">
        <v>1451973600</v>
      </c>
      <c r="M33" s="34">
        <v>1454392800</v>
      </c>
      <c r="N33" s="34" t="b">
        <v>0</v>
      </c>
      <c r="O33" s="34" t="b">
        <v>0</v>
      </c>
      <c r="P33" s="34" t="s">
        <v>79</v>
      </c>
      <c r="Q33" s="25" t="str">
        <f t="shared" si="1"/>
        <v>games</v>
      </c>
      <c r="R33" s="25" t="str">
        <f t="shared" si="2"/>
        <v>video games</v>
      </c>
      <c r="S33" s="37">
        <f t="shared" si="3"/>
        <v>42374.25</v>
      </c>
      <c r="T33" s="37">
        <f t="shared" si="4"/>
        <v>42402.25</v>
      </c>
    </row>
    <row r="34" spans="1:20" x14ac:dyDescent="0.25">
      <c r="A34" s="25">
        <v>32</v>
      </c>
      <c r="B34" s="25" t="s">
        <v>95</v>
      </c>
      <c r="C34" s="33" t="s">
        <v>96</v>
      </c>
      <c r="D34" s="34">
        <v>101000</v>
      </c>
      <c r="E34" s="34">
        <v>87676</v>
      </c>
      <c r="F34" s="35">
        <f t="shared" si="0"/>
        <v>87</v>
      </c>
      <c r="G34" s="34" t="s">
        <v>4</v>
      </c>
      <c r="H34" s="34">
        <v>2307</v>
      </c>
      <c r="I34" s="36">
        <f t="shared" si="5"/>
        <v>38</v>
      </c>
      <c r="J34" s="34" t="s">
        <v>97</v>
      </c>
      <c r="K34" s="34" t="s">
        <v>98</v>
      </c>
      <c r="L34" s="34">
        <v>1515564000</v>
      </c>
      <c r="M34" s="34">
        <v>1517896800</v>
      </c>
      <c r="N34" s="34" t="b">
        <v>0</v>
      </c>
      <c r="O34" s="34" t="b">
        <v>0</v>
      </c>
      <c r="P34" s="34" t="s">
        <v>32</v>
      </c>
      <c r="Q34" s="25" t="str">
        <f t="shared" si="1"/>
        <v>film &amp; video</v>
      </c>
      <c r="R34" s="25" t="str">
        <f t="shared" si="2"/>
        <v>documentary</v>
      </c>
      <c r="S34" s="37">
        <f t="shared" si="3"/>
        <v>43110.25</v>
      </c>
      <c r="T34" s="37">
        <f t="shared" si="4"/>
        <v>43137.25</v>
      </c>
    </row>
    <row r="35" spans="1:20" x14ac:dyDescent="0.25">
      <c r="A35" s="25">
        <v>33</v>
      </c>
      <c r="B35" s="25" t="s">
        <v>99</v>
      </c>
      <c r="C35" s="33" t="s">
        <v>100</v>
      </c>
      <c r="D35" s="34">
        <v>50200</v>
      </c>
      <c r="E35" s="34">
        <v>189666</v>
      </c>
      <c r="F35" s="35">
        <f t="shared" si="0"/>
        <v>378</v>
      </c>
      <c r="G35" s="34" t="s">
        <v>10</v>
      </c>
      <c r="H35" s="34">
        <v>5419</v>
      </c>
      <c r="I35" s="36">
        <f t="shared" si="5"/>
        <v>35</v>
      </c>
      <c r="J35" s="34" t="s">
        <v>11</v>
      </c>
      <c r="K35" s="34" t="s">
        <v>12</v>
      </c>
      <c r="L35" s="34">
        <v>1412485200</v>
      </c>
      <c r="M35" s="34">
        <v>1415685600</v>
      </c>
      <c r="N35" s="34" t="b">
        <v>0</v>
      </c>
      <c r="O35" s="34" t="b">
        <v>0</v>
      </c>
      <c r="P35" s="34" t="s">
        <v>23</v>
      </c>
      <c r="Q35" s="25" t="str">
        <f t="shared" si="1"/>
        <v>theater</v>
      </c>
      <c r="R35" s="25" t="str">
        <f t="shared" si="2"/>
        <v>plays</v>
      </c>
      <c r="S35" s="37">
        <f t="shared" si="3"/>
        <v>41917.208333333336</v>
      </c>
      <c r="T35" s="37">
        <f t="shared" si="4"/>
        <v>41954.25</v>
      </c>
    </row>
    <row r="36" spans="1:20" x14ac:dyDescent="0.25">
      <c r="A36" s="25">
        <v>34</v>
      </c>
      <c r="B36" s="25" t="s">
        <v>101</v>
      </c>
      <c r="C36" s="33" t="s">
        <v>102</v>
      </c>
      <c r="D36" s="34">
        <v>9300</v>
      </c>
      <c r="E36" s="34">
        <v>14025</v>
      </c>
      <c r="F36" s="35">
        <f t="shared" si="0"/>
        <v>151</v>
      </c>
      <c r="G36" s="34" t="s">
        <v>10</v>
      </c>
      <c r="H36" s="34">
        <v>165</v>
      </c>
      <c r="I36" s="36">
        <f t="shared" si="5"/>
        <v>85</v>
      </c>
      <c r="J36" s="34" t="s">
        <v>11</v>
      </c>
      <c r="K36" s="34" t="s">
        <v>12</v>
      </c>
      <c r="L36" s="34">
        <v>1490245200</v>
      </c>
      <c r="M36" s="34">
        <v>1490677200</v>
      </c>
      <c r="N36" s="34" t="b">
        <v>0</v>
      </c>
      <c r="O36" s="34" t="b">
        <v>0</v>
      </c>
      <c r="P36" s="34" t="s">
        <v>32</v>
      </c>
      <c r="Q36" s="25" t="str">
        <f t="shared" si="1"/>
        <v>film &amp; video</v>
      </c>
      <c r="R36" s="25" t="str">
        <f t="shared" si="2"/>
        <v>documentary</v>
      </c>
      <c r="S36" s="37">
        <f t="shared" si="3"/>
        <v>42817.208333333328</v>
      </c>
      <c r="T36" s="37">
        <f t="shared" si="4"/>
        <v>42822.208333333328</v>
      </c>
    </row>
    <row r="37" spans="1:20" x14ac:dyDescent="0.25">
      <c r="A37" s="25">
        <v>35</v>
      </c>
      <c r="B37" s="25" t="s">
        <v>103</v>
      </c>
      <c r="C37" s="33" t="s">
        <v>104</v>
      </c>
      <c r="D37" s="34">
        <v>125500</v>
      </c>
      <c r="E37" s="34">
        <v>188628</v>
      </c>
      <c r="F37" s="35">
        <f t="shared" si="0"/>
        <v>150</v>
      </c>
      <c r="G37" s="34" t="s">
        <v>10</v>
      </c>
      <c r="H37" s="34">
        <v>1965</v>
      </c>
      <c r="I37" s="36">
        <f t="shared" si="5"/>
        <v>95.99</v>
      </c>
      <c r="J37" s="34" t="s">
        <v>26</v>
      </c>
      <c r="K37" s="34" t="s">
        <v>27</v>
      </c>
      <c r="L37" s="34">
        <v>1547877600</v>
      </c>
      <c r="M37" s="34">
        <v>1551506400</v>
      </c>
      <c r="N37" s="34" t="b">
        <v>0</v>
      </c>
      <c r="O37" s="34" t="b">
        <v>1</v>
      </c>
      <c r="P37" s="34" t="s">
        <v>43</v>
      </c>
      <c r="Q37" s="25" t="str">
        <f t="shared" si="1"/>
        <v>film &amp; video</v>
      </c>
      <c r="R37" s="25" t="str">
        <f t="shared" si="2"/>
        <v>drama</v>
      </c>
      <c r="S37" s="37">
        <f t="shared" si="3"/>
        <v>43484.25</v>
      </c>
      <c r="T37" s="37">
        <f t="shared" si="4"/>
        <v>43526.25</v>
      </c>
    </row>
    <row r="38" spans="1:20" x14ac:dyDescent="0.25">
      <c r="A38" s="25">
        <v>36</v>
      </c>
      <c r="B38" s="25" t="s">
        <v>105</v>
      </c>
      <c r="C38" s="33" t="s">
        <v>106</v>
      </c>
      <c r="D38" s="34">
        <v>700</v>
      </c>
      <c r="E38" s="34">
        <v>1101</v>
      </c>
      <c r="F38" s="35">
        <f t="shared" si="0"/>
        <v>157</v>
      </c>
      <c r="G38" s="34" t="s">
        <v>10</v>
      </c>
      <c r="H38" s="34">
        <v>16</v>
      </c>
      <c r="I38" s="36">
        <f t="shared" si="5"/>
        <v>68.81</v>
      </c>
      <c r="J38" s="34" t="s">
        <v>11</v>
      </c>
      <c r="K38" s="34" t="s">
        <v>12</v>
      </c>
      <c r="L38" s="34">
        <v>1298700000</v>
      </c>
      <c r="M38" s="34">
        <v>1300856400</v>
      </c>
      <c r="N38" s="34" t="b">
        <v>0</v>
      </c>
      <c r="O38" s="34" t="b">
        <v>0</v>
      </c>
      <c r="P38" s="34" t="s">
        <v>23</v>
      </c>
      <c r="Q38" s="25" t="str">
        <f t="shared" si="1"/>
        <v>theater</v>
      </c>
      <c r="R38" s="25" t="str">
        <f t="shared" si="2"/>
        <v>plays</v>
      </c>
      <c r="S38" s="37">
        <f t="shared" si="3"/>
        <v>40600.25</v>
      </c>
      <c r="T38" s="37">
        <f t="shared" si="4"/>
        <v>40625.208333333336</v>
      </c>
    </row>
    <row r="39" spans="1:20" x14ac:dyDescent="0.25">
      <c r="A39" s="25">
        <v>37</v>
      </c>
      <c r="B39" s="25" t="s">
        <v>107</v>
      </c>
      <c r="C39" s="33" t="s">
        <v>108</v>
      </c>
      <c r="D39" s="34">
        <v>8100</v>
      </c>
      <c r="E39" s="34">
        <v>11339</v>
      </c>
      <c r="F39" s="35">
        <f t="shared" si="0"/>
        <v>140</v>
      </c>
      <c r="G39" s="34" t="s">
        <v>10</v>
      </c>
      <c r="H39" s="34">
        <v>107</v>
      </c>
      <c r="I39" s="36">
        <f t="shared" si="5"/>
        <v>105.97</v>
      </c>
      <c r="J39" s="34" t="s">
        <v>11</v>
      </c>
      <c r="K39" s="34" t="s">
        <v>12</v>
      </c>
      <c r="L39" s="34">
        <v>1570338000</v>
      </c>
      <c r="M39" s="34">
        <v>1573192800</v>
      </c>
      <c r="N39" s="34" t="b">
        <v>0</v>
      </c>
      <c r="O39" s="34" t="b">
        <v>1</v>
      </c>
      <c r="P39" s="34" t="s">
        <v>109</v>
      </c>
      <c r="Q39" s="25" t="str">
        <f t="shared" si="1"/>
        <v>publishing</v>
      </c>
      <c r="R39" s="25" t="str">
        <f t="shared" si="2"/>
        <v>fiction</v>
      </c>
      <c r="S39" s="37">
        <f t="shared" si="3"/>
        <v>43744.208333333328</v>
      </c>
      <c r="T39" s="37">
        <f t="shared" si="4"/>
        <v>43777.25</v>
      </c>
    </row>
    <row r="40" spans="1:20" x14ac:dyDescent="0.25">
      <c r="A40" s="25">
        <v>38</v>
      </c>
      <c r="B40" s="25" t="s">
        <v>110</v>
      </c>
      <c r="C40" s="33" t="s">
        <v>111</v>
      </c>
      <c r="D40" s="34">
        <v>3100</v>
      </c>
      <c r="E40" s="34">
        <v>10085</v>
      </c>
      <c r="F40" s="35">
        <f t="shared" si="0"/>
        <v>325</v>
      </c>
      <c r="G40" s="34" t="s">
        <v>10</v>
      </c>
      <c r="H40" s="34">
        <v>134</v>
      </c>
      <c r="I40" s="36">
        <f t="shared" si="5"/>
        <v>75.260000000000005</v>
      </c>
      <c r="J40" s="34" t="s">
        <v>11</v>
      </c>
      <c r="K40" s="34" t="s">
        <v>12</v>
      </c>
      <c r="L40" s="34">
        <v>1287378000</v>
      </c>
      <c r="M40" s="34">
        <v>1287810000</v>
      </c>
      <c r="N40" s="34" t="b">
        <v>0</v>
      </c>
      <c r="O40" s="34" t="b">
        <v>0</v>
      </c>
      <c r="P40" s="34" t="s">
        <v>112</v>
      </c>
      <c r="Q40" s="25" t="str">
        <f t="shared" si="1"/>
        <v>photography</v>
      </c>
      <c r="R40" s="25" t="str">
        <f t="shared" si="2"/>
        <v>photography books</v>
      </c>
      <c r="S40" s="37">
        <f t="shared" si="3"/>
        <v>40469.208333333336</v>
      </c>
      <c r="T40" s="37">
        <f t="shared" si="4"/>
        <v>40474.208333333336</v>
      </c>
    </row>
    <row r="41" spans="1:20" x14ac:dyDescent="0.25">
      <c r="A41" s="25">
        <v>39</v>
      </c>
      <c r="B41" s="25" t="s">
        <v>113</v>
      </c>
      <c r="C41" s="33" t="s">
        <v>114</v>
      </c>
      <c r="D41" s="34">
        <v>9900</v>
      </c>
      <c r="E41" s="34">
        <v>5027</v>
      </c>
      <c r="F41" s="35">
        <f t="shared" si="0"/>
        <v>51</v>
      </c>
      <c r="G41" s="34" t="s">
        <v>4</v>
      </c>
      <c r="H41" s="34">
        <v>88</v>
      </c>
      <c r="I41" s="36">
        <f t="shared" si="5"/>
        <v>57.13</v>
      </c>
      <c r="J41" s="34" t="s">
        <v>26</v>
      </c>
      <c r="K41" s="34" t="s">
        <v>27</v>
      </c>
      <c r="L41" s="34">
        <v>1361772000</v>
      </c>
      <c r="M41" s="34">
        <v>1362978000</v>
      </c>
      <c r="N41" s="34" t="b">
        <v>0</v>
      </c>
      <c r="O41" s="34" t="b">
        <v>0</v>
      </c>
      <c r="P41" s="34" t="s">
        <v>23</v>
      </c>
      <c r="Q41" s="25" t="str">
        <f t="shared" si="1"/>
        <v>theater</v>
      </c>
      <c r="R41" s="25" t="str">
        <f t="shared" si="2"/>
        <v>plays</v>
      </c>
      <c r="S41" s="37">
        <f t="shared" si="3"/>
        <v>41330.25</v>
      </c>
      <c r="T41" s="37">
        <f t="shared" si="4"/>
        <v>41344.208333333336</v>
      </c>
    </row>
    <row r="42" spans="1:20" x14ac:dyDescent="0.25">
      <c r="A42" s="25">
        <v>40</v>
      </c>
      <c r="B42" s="25" t="s">
        <v>115</v>
      </c>
      <c r="C42" s="33" t="s">
        <v>116</v>
      </c>
      <c r="D42" s="34">
        <v>8800</v>
      </c>
      <c r="E42" s="34">
        <v>14878</v>
      </c>
      <c r="F42" s="35">
        <f t="shared" si="0"/>
        <v>169</v>
      </c>
      <c r="G42" s="34" t="s">
        <v>10</v>
      </c>
      <c r="H42" s="34">
        <v>198</v>
      </c>
      <c r="I42" s="36">
        <f t="shared" si="5"/>
        <v>75.14</v>
      </c>
      <c r="J42" s="34" t="s">
        <v>11</v>
      </c>
      <c r="K42" s="34" t="s">
        <v>12</v>
      </c>
      <c r="L42" s="34">
        <v>1275714000</v>
      </c>
      <c r="M42" s="34">
        <v>1277355600</v>
      </c>
      <c r="N42" s="34" t="b">
        <v>0</v>
      </c>
      <c r="O42" s="34" t="b">
        <v>1</v>
      </c>
      <c r="P42" s="34" t="s">
        <v>55</v>
      </c>
      <c r="Q42" s="25" t="str">
        <f t="shared" si="1"/>
        <v>technology</v>
      </c>
      <c r="R42" s="25" t="str">
        <f t="shared" si="2"/>
        <v>wearables</v>
      </c>
      <c r="S42" s="37">
        <f t="shared" si="3"/>
        <v>40334.208333333336</v>
      </c>
      <c r="T42" s="37">
        <f t="shared" si="4"/>
        <v>40353.208333333336</v>
      </c>
    </row>
    <row r="43" spans="1:20" x14ac:dyDescent="0.25">
      <c r="A43" s="25">
        <v>41</v>
      </c>
      <c r="B43" s="25" t="s">
        <v>117</v>
      </c>
      <c r="C43" s="33" t="s">
        <v>118</v>
      </c>
      <c r="D43" s="34">
        <v>5600</v>
      </c>
      <c r="E43" s="34">
        <v>11924</v>
      </c>
      <c r="F43" s="35">
        <f t="shared" si="0"/>
        <v>213</v>
      </c>
      <c r="G43" s="34" t="s">
        <v>10</v>
      </c>
      <c r="H43" s="34">
        <v>111</v>
      </c>
      <c r="I43" s="36">
        <f t="shared" si="5"/>
        <v>107.42</v>
      </c>
      <c r="J43" s="34" t="s">
        <v>97</v>
      </c>
      <c r="K43" s="34" t="s">
        <v>98</v>
      </c>
      <c r="L43" s="34">
        <v>1346734800</v>
      </c>
      <c r="M43" s="34">
        <v>1348981200</v>
      </c>
      <c r="N43" s="34" t="b">
        <v>0</v>
      </c>
      <c r="O43" s="34" t="b">
        <v>1</v>
      </c>
      <c r="P43" s="34" t="s">
        <v>13</v>
      </c>
      <c r="Q43" s="25" t="str">
        <f t="shared" si="1"/>
        <v>music</v>
      </c>
      <c r="R43" s="25" t="str">
        <f t="shared" si="2"/>
        <v>rock</v>
      </c>
      <c r="S43" s="37">
        <f t="shared" si="3"/>
        <v>41156.208333333336</v>
      </c>
      <c r="T43" s="37">
        <f t="shared" si="4"/>
        <v>41182.208333333336</v>
      </c>
    </row>
    <row r="44" spans="1:20" x14ac:dyDescent="0.25">
      <c r="A44" s="25">
        <v>42</v>
      </c>
      <c r="B44" s="25" t="s">
        <v>119</v>
      </c>
      <c r="C44" s="33" t="s">
        <v>120</v>
      </c>
      <c r="D44" s="34">
        <v>1800</v>
      </c>
      <c r="E44" s="34">
        <v>7991</v>
      </c>
      <c r="F44" s="35">
        <f t="shared" si="0"/>
        <v>444</v>
      </c>
      <c r="G44" s="34" t="s">
        <v>10</v>
      </c>
      <c r="H44" s="34">
        <v>222</v>
      </c>
      <c r="I44" s="36">
        <f t="shared" si="5"/>
        <v>36</v>
      </c>
      <c r="J44" s="34" t="s">
        <v>11</v>
      </c>
      <c r="K44" s="34" t="s">
        <v>12</v>
      </c>
      <c r="L44" s="34">
        <v>1309755600</v>
      </c>
      <c r="M44" s="34">
        <v>1310533200</v>
      </c>
      <c r="N44" s="34" t="b">
        <v>0</v>
      </c>
      <c r="O44" s="34" t="b">
        <v>0</v>
      </c>
      <c r="P44" s="34" t="s">
        <v>7</v>
      </c>
      <c r="Q44" s="25" t="str">
        <f t="shared" si="1"/>
        <v>food</v>
      </c>
      <c r="R44" s="25" t="str">
        <f t="shared" si="2"/>
        <v>food trucks</v>
      </c>
      <c r="S44" s="37">
        <f t="shared" si="3"/>
        <v>40728.208333333336</v>
      </c>
      <c r="T44" s="37">
        <f t="shared" si="4"/>
        <v>40737.208333333336</v>
      </c>
    </row>
    <row r="45" spans="1:20" x14ac:dyDescent="0.25">
      <c r="A45" s="25">
        <v>43</v>
      </c>
      <c r="B45" s="25" t="s">
        <v>121</v>
      </c>
      <c r="C45" s="33" t="s">
        <v>122</v>
      </c>
      <c r="D45" s="34">
        <v>90200</v>
      </c>
      <c r="E45" s="34">
        <v>167717</v>
      </c>
      <c r="F45" s="35">
        <f t="shared" si="0"/>
        <v>186</v>
      </c>
      <c r="G45" s="34" t="s">
        <v>10</v>
      </c>
      <c r="H45" s="34">
        <v>6212</v>
      </c>
      <c r="I45" s="36">
        <f t="shared" si="5"/>
        <v>27</v>
      </c>
      <c r="J45" s="34" t="s">
        <v>11</v>
      </c>
      <c r="K45" s="34" t="s">
        <v>12</v>
      </c>
      <c r="L45" s="34">
        <v>1406178000</v>
      </c>
      <c r="M45" s="34">
        <v>1407560400</v>
      </c>
      <c r="N45" s="34" t="b">
        <v>0</v>
      </c>
      <c r="O45" s="34" t="b">
        <v>0</v>
      </c>
      <c r="P45" s="34" t="s">
        <v>123</v>
      </c>
      <c r="Q45" s="25" t="str">
        <f t="shared" si="1"/>
        <v>publishing</v>
      </c>
      <c r="R45" s="25" t="str">
        <f t="shared" si="2"/>
        <v>radio &amp; podcasts</v>
      </c>
      <c r="S45" s="37">
        <f t="shared" si="3"/>
        <v>41844.208333333336</v>
      </c>
      <c r="T45" s="37">
        <f t="shared" si="4"/>
        <v>41860.208333333336</v>
      </c>
    </row>
    <row r="46" spans="1:20" x14ac:dyDescent="0.25">
      <c r="A46" s="25">
        <v>44</v>
      </c>
      <c r="B46" s="25" t="s">
        <v>124</v>
      </c>
      <c r="C46" s="33" t="s">
        <v>125</v>
      </c>
      <c r="D46" s="34">
        <v>1600</v>
      </c>
      <c r="E46" s="34">
        <v>10541</v>
      </c>
      <c r="F46" s="35">
        <f t="shared" si="0"/>
        <v>659</v>
      </c>
      <c r="G46" s="34" t="s">
        <v>10</v>
      </c>
      <c r="H46" s="34">
        <v>98</v>
      </c>
      <c r="I46" s="36">
        <f t="shared" si="5"/>
        <v>107.56</v>
      </c>
      <c r="J46" s="34" t="s">
        <v>26</v>
      </c>
      <c r="K46" s="34" t="s">
        <v>27</v>
      </c>
      <c r="L46" s="34">
        <v>1552798800</v>
      </c>
      <c r="M46" s="34">
        <v>1552885200</v>
      </c>
      <c r="N46" s="34" t="b">
        <v>0</v>
      </c>
      <c r="O46" s="34" t="b">
        <v>0</v>
      </c>
      <c r="P46" s="34" t="s">
        <v>109</v>
      </c>
      <c r="Q46" s="25" t="str">
        <f t="shared" si="1"/>
        <v>publishing</v>
      </c>
      <c r="R46" s="25" t="str">
        <f t="shared" si="2"/>
        <v>fiction</v>
      </c>
      <c r="S46" s="37">
        <f t="shared" si="3"/>
        <v>43541.208333333328</v>
      </c>
      <c r="T46" s="37">
        <f t="shared" si="4"/>
        <v>43542.208333333328</v>
      </c>
    </row>
    <row r="47" spans="1:20" x14ac:dyDescent="0.25">
      <c r="A47" s="25">
        <v>45</v>
      </c>
      <c r="B47" s="25" t="s">
        <v>126</v>
      </c>
      <c r="C47" s="33" t="s">
        <v>127</v>
      </c>
      <c r="D47" s="34">
        <v>9500</v>
      </c>
      <c r="E47" s="34">
        <v>4530</v>
      </c>
      <c r="F47" s="35">
        <f t="shared" si="0"/>
        <v>48</v>
      </c>
      <c r="G47" s="34" t="s">
        <v>4</v>
      </c>
      <c r="H47" s="34">
        <v>48</v>
      </c>
      <c r="I47" s="36">
        <f t="shared" si="5"/>
        <v>94.38</v>
      </c>
      <c r="J47" s="34" t="s">
        <v>11</v>
      </c>
      <c r="K47" s="34" t="s">
        <v>12</v>
      </c>
      <c r="L47" s="34">
        <v>1478062800</v>
      </c>
      <c r="M47" s="34">
        <v>1479362400</v>
      </c>
      <c r="N47" s="34" t="b">
        <v>0</v>
      </c>
      <c r="O47" s="34" t="b">
        <v>1</v>
      </c>
      <c r="P47" s="34" t="s">
        <v>23</v>
      </c>
      <c r="Q47" s="25" t="str">
        <f t="shared" si="1"/>
        <v>theater</v>
      </c>
      <c r="R47" s="25" t="str">
        <f t="shared" si="2"/>
        <v>plays</v>
      </c>
      <c r="S47" s="37">
        <f t="shared" si="3"/>
        <v>42676.208333333328</v>
      </c>
      <c r="T47" s="37">
        <f t="shared" si="4"/>
        <v>42691.25</v>
      </c>
    </row>
    <row r="48" spans="1:20" x14ac:dyDescent="0.25">
      <c r="A48" s="25">
        <v>46</v>
      </c>
      <c r="B48" s="25" t="s">
        <v>128</v>
      </c>
      <c r="C48" s="33" t="s">
        <v>129</v>
      </c>
      <c r="D48" s="34">
        <v>3700</v>
      </c>
      <c r="E48" s="34">
        <v>4247</v>
      </c>
      <c r="F48" s="35">
        <f t="shared" si="0"/>
        <v>115</v>
      </c>
      <c r="G48" s="34" t="s">
        <v>10</v>
      </c>
      <c r="H48" s="34">
        <v>92</v>
      </c>
      <c r="I48" s="36">
        <f t="shared" si="5"/>
        <v>46.16</v>
      </c>
      <c r="J48" s="34" t="s">
        <v>11</v>
      </c>
      <c r="K48" s="34" t="s">
        <v>12</v>
      </c>
      <c r="L48" s="34">
        <v>1278565200</v>
      </c>
      <c r="M48" s="34">
        <v>1280552400</v>
      </c>
      <c r="N48" s="34" t="b">
        <v>0</v>
      </c>
      <c r="O48" s="34" t="b">
        <v>0</v>
      </c>
      <c r="P48" s="34" t="s">
        <v>13</v>
      </c>
      <c r="Q48" s="25" t="str">
        <f t="shared" si="1"/>
        <v>music</v>
      </c>
      <c r="R48" s="25" t="str">
        <f t="shared" si="2"/>
        <v>rock</v>
      </c>
      <c r="S48" s="37">
        <f t="shared" si="3"/>
        <v>40367.208333333336</v>
      </c>
      <c r="T48" s="37">
        <f t="shared" si="4"/>
        <v>40390.208333333336</v>
      </c>
    </row>
    <row r="49" spans="1:20" x14ac:dyDescent="0.25">
      <c r="A49" s="25">
        <v>47</v>
      </c>
      <c r="B49" s="25" t="s">
        <v>130</v>
      </c>
      <c r="C49" s="33" t="s">
        <v>131</v>
      </c>
      <c r="D49" s="34">
        <v>1500</v>
      </c>
      <c r="E49" s="34">
        <v>7129</v>
      </c>
      <c r="F49" s="35">
        <f t="shared" si="0"/>
        <v>475</v>
      </c>
      <c r="G49" s="34" t="s">
        <v>10</v>
      </c>
      <c r="H49" s="34">
        <v>149</v>
      </c>
      <c r="I49" s="36">
        <f t="shared" si="5"/>
        <v>47.85</v>
      </c>
      <c r="J49" s="34" t="s">
        <v>11</v>
      </c>
      <c r="K49" s="34" t="s">
        <v>12</v>
      </c>
      <c r="L49" s="34">
        <v>1396069200</v>
      </c>
      <c r="M49" s="34">
        <v>1398661200</v>
      </c>
      <c r="N49" s="34" t="b">
        <v>0</v>
      </c>
      <c r="O49" s="34" t="b">
        <v>0</v>
      </c>
      <c r="P49" s="34" t="s">
        <v>23</v>
      </c>
      <c r="Q49" s="25" t="str">
        <f t="shared" si="1"/>
        <v>theater</v>
      </c>
      <c r="R49" s="25" t="str">
        <f t="shared" si="2"/>
        <v>plays</v>
      </c>
      <c r="S49" s="37">
        <f t="shared" si="3"/>
        <v>41727.208333333336</v>
      </c>
      <c r="T49" s="37">
        <f t="shared" si="4"/>
        <v>41757.208333333336</v>
      </c>
    </row>
    <row r="50" spans="1:20" x14ac:dyDescent="0.25">
      <c r="A50" s="25">
        <v>48</v>
      </c>
      <c r="B50" s="25" t="s">
        <v>132</v>
      </c>
      <c r="C50" s="33" t="s">
        <v>133</v>
      </c>
      <c r="D50" s="34">
        <v>33300</v>
      </c>
      <c r="E50" s="34">
        <v>128862</v>
      </c>
      <c r="F50" s="35">
        <f t="shared" si="0"/>
        <v>387</v>
      </c>
      <c r="G50" s="34" t="s">
        <v>10</v>
      </c>
      <c r="H50" s="34">
        <v>2431</v>
      </c>
      <c r="I50" s="36">
        <f t="shared" si="5"/>
        <v>53.01</v>
      </c>
      <c r="J50" s="34" t="s">
        <v>11</v>
      </c>
      <c r="K50" s="34" t="s">
        <v>12</v>
      </c>
      <c r="L50" s="34">
        <v>1435208400</v>
      </c>
      <c r="M50" s="34">
        <v>1436245200</v>
      </c>
      <c r="N50" s="34" t="b">
        <v>0</v>
      </c>
      <c r="O50" s="34" t="b">
        <v>0</v>
      </c>
      <c r="P50" s="34" t="s">
        <v>23</v>
      </c>
      <c r="Q50" s="25" t="str">
        <f t="shared" si="1"/>
        <v>theater</v>
      </c>
      <c r="R50" s="25" t="str">
        <f t="shared" si="2"/>
        <v>plays</v>
      </c>
      <c r="S50" s="37">
        <f t="shared" si="3"/>
        <v>42180.208333333328</v>
      </c>
      <c r="T50" s="37">
        <f t="shared" si="4"/>
        <v>42192.208333333328</v>
      </c>
    </row>
    <row r="51" spans="1:20" x14ac:dyDescent="0.25">
      <c r="A51" s="25">
        <v>49</v>
      </c>
      <c r="B51" s="25" t="s">
        <v>134</v>
      </c>
      <c r="C51" s="33" t="s">
        <v>135</v>
      </c>
      <c r="D51" s="34">
        <v>7200</v>
      </c>
      <c r="E51" s="34">
        <v>13653</v>
      </c>
      <c r="F51" s="35">
        <f t="shared" si="0"/>
        <v>190</v>
      </c>
      <c r="G51" s="34" t="s">
        <v>10</v>
      </c>
      <c r="H51" s="34">
        <v>303</v>
      </c>
      <c r="I51" s="36">
        <f t="shared" si="5"/>
        <v>45.06</v>
      </c>
      <c r="J51" s="34" t="s">
        <v>11</v>
      </c>
      <c r="K51" s="34" t="s">
        <v>12</v>
      </c>
      <c r="L51" s="34">
        <v>1571547600</v>
      </c>
      <c r="M51" s="34">
        <v>1575439200</v>
      </c>
      <c r="N51" s="34" t="b">
        <v>0</v>
      </c>
      <c r="O51" s="34" t="b">
        <v>0</v>
      </c>
      <c r="P51" s="34" t="s">
        <v>13</v>
      </c>
      <c r="Q51" s="25" t="str">
        <f t="shared" si="1"/>
        <v>music</v>
      </c>
      <c r="R51" s="25" t="str">
        <f t="shared" si="2"/>
        <v>rock</v>
      </c>
      <c r="S51" s="37">
        <f t="shared" si="3"/>
        <v>43758.208333333328</v>
      </c>
      <c r="T51" s="37">
        <f t="shared" si="4"/>
        <v>43803.25</v>
      </c>
    </row>
    <row r="52" spans="1:20" x14ac:dyDescent="0.25">
      <c r="A52" s="25">
        <v>50</v>
      </c>
      <c r="B52" s="25" t="s">
        <v>136</v>
      </c>
      <c r="C52" s="33" t="s">
        <v>137</v>
      </c>
      <c r="D52" s="34">
        <v>100</v>
      </c>
      <c r="E52" s="34">
        <v>2</v>
      </c>
      <c r="F52" s="35">
        <f t="shared" si="0"/>
        <v>2</v>
      </c>
      <c r="G52" s="34" t="s">
        <v>4</v>
      </c>
      <c r="H52" s="34">
        <v>1</v>
      </c>
      <c r="I52" s="36">
        <f t="shared" si="5"/>
        <v>2</v>
      </c>
      <c r="J52" s="34" t="s">
        <v>97</v>
      </c>
      <c r="K52" s="34" t="s">
        <v>98</v>
      </c>
      <c r="L52" s="34">
        <v>1375333200</v>
      </c>
      <c r="M52" s="34">
        <v>1377752400</v>
      </c>
      <c r="N52" s="34" t="b">
        <v>0</v>
      </c>
      <c r="O52" s="34" t="b">
        <v>0</v>
      </c>
      <c r="P52" s="34" t="s">
        <v>138</v>
      </c>
      <c r="Q52" s="25" t="str">
        <f t="shared" si="1"/>
        <v>music</v>
      </c>
      <c r="R52" s="25" t="str">
        <f t="shared" si="2"/>
        <v>metal</v>
      </c>
      <c r="S52" s="37">
        <f t="shared" si="3"/>
        <v>41487.208333333336</v>
      </c>
      <c r="T52" s="37">
        <f t="shared" si="4"/>
        <v>41515.208333333336</v>
      </c>
    </row>
    <row r="53" spans="1:20" x14ac:dyDescent="0.25">
      <c r="A53" s="25">
        <v>51</v>
      </c>
      <c r="B53" s="25" t="s">
        <v>139</v>
      </c>
      <c r="C53" s="33" t="s">
        <v>140</v>
      </c>
      <c r="D53" s="34">
        <v>158100</v>
      </c>
      <c r="E53" s="34">
        <v>145243</v>
      </c>
      <c r="F53" s="35">
        <f t="shared" si="0"/>
        <v>92</v>
      </c>
      <c r="G53" s="34" t="s">
        <v>4</v>
      </c>
      <c r="H53" s="34">
        <v>1467</v>
      </c>
      <c r="I53" s="36">
        <f t="shared" si="5"/>
        <v>99.01</v>
      </c>
      <c r="J53" s="34" t="s">
        <v>30</v>
      </c>
      <c r="K53" s="34" t="s">
        <v>31</v>
      </c>
      <c r="L53" s="34">
        <v>1332824400</v>
      </c>
      <c r="M53" s="34">
        <v>1334206800</v>
      </c>
      <c r="N53" s="34" t="b">
        <v>0</v>
      </c>
      <c r="O53" s="34" t="b">
        <v>1</v>
      </c>
      <c r="P53" s="34" t="s">
        <v>55</v>
      </c>
      <c r="Q53" s="25" t="str">
        <f t="shared" si="1"/>
        <v>technology</v>
      </c>
      <c r="R53" s="25" t="str">
        <f t="shared" si="2"/>
        <v>wearables</v>
      </c>
      <c r="S53" s="37">
        <f t="shared" si="3"/>
        <v>40995.208333333336</v>
      </c>
      <c r="T53" s="37">
        <f t="shared" si="4"/>
        <v>41011.208333333336</v>
      </c>
    </row>
    <row r="54" spans="1:20" x14ac:dyDescent="0.25">
      <c r="A54" s="25">
        <v>52</v>
      </c>
      <c r="B54" s="25" t="s">
        <v>141</v>
      </c>
      <c r="C54" s="33" t="s">
        <v>142</v>
      </c>
      <c r="D54" s="34">
        <v>7200</v>
      </c>
      <c r="E54" s="34">
        <v>2459</v>
      </c>
      <c r="F54" s="35">
        <f t="shared" si="0"/>
        <v>34</v>
      </c>
      <c r="G54" s="34" t="s">
        <v>4</v>
      </c>
      <c r="H54" s="34">
        <v>75</v>
      </c>
      <c r="I54" s="36">
        <f t="shared" si="5"/>
        <v>32.79</v>
      </c>
      <c r="J54" s="34" t="s">
        <v>11</v>
      </c>
      <c r="K54" s="34" t="s">
        <v>12</v>
      </c>
      <c r="L54" s="34">
        <v>1284526800</v>
      </c>
      <c r="M54" s="34">
        <v>1284872400</v>
      </c>
      <c r="N54" s="34" t="b">
        <v>0</v>
      </c>
      <c r="O54" s="34" t="b">
        <v>0</v>
      </c>
      <c r="P54" s="34" t="s">
        <v>23</v>
      </c>
      <c r="Q54" s="25" t="str">
        <f t="shared" si="1"/>
        <v>theater</v>
      </c>
      <c r="R54" s="25" t="str">
        <f t="shared" si="2"/>
        <v>plays</v>
      </c>
      <c r="S54" s="37">
        <f t="shared" si="3"/>
        <v>40436.208333333336</v>
      </c>
      <c r="T54" s="37">
        <f t="shared" si="4"/>
        <v>40440.208333333336</v>
      </c>
    </row>
    <row r="55" spans="1:20" x14ac:dyDescent="0.25">
      <c r="A55" s="25">
        <v>53</v>
      </c>
      <c r="B55" s="25" t="s">
        <v>143</v>
      </c>
      <c r="C55" s="33" t="s">
        <v>144</v>
      </c>
      <c r="D55" s="34">
        <v>8800</v>
      </c>
      <c r="E55" s="34">
        <v>12356</v>
      </c>
      <c r="F55" s="35">
        <f t="shared" si="0"/>
        <v>140</v>
      </c>
      <c r="G55" s="34" t="s">
        <v>10</v>
      </c>
      <c r="H55" s="34">
        <v>209</v>
      </c>
      <c r="I55" s="36">
        <f t="shared" si="5"/>
        <v>59.12</v>
      </c>
      <c r="J55" s="34" t="s">
        <v>11</v>
      </c>
      <c r="K55" s="34" t="s">
        <v>12</v>
      </c>
      <c r="L55" s="34">
        <v>1400562000</v>
      </c>
      <c r="M55" s="34">
        <v>1403931600</v>
      </c>
      <c r="N55" s="34" t="b">
        <v>0</v>
      </c>
      <c r="O55" s="34" t="b">
        <v>0</v>
      </c>
      <c r="P55" s="34" t="s">
        <v>43</v>
      </c>
      <c r="Q55" s="25" t="str">
        <f t="shared" si="1"/>
        <v>film &amp; video</v>
      </c>
      <c r="R55" s="25" t="str">
        <f t="shared" si="2"/>
        <v>drama</v>
      </c>
      <c r="S55" s="37">
        <f t="shared" si="3"/>
        <v>41779.208333333336</v>
      </c>
      <c r="T55" s="37">
        <f t="shared" si="4"/>
        <v>41818.208333333336</v>
      </c>
    </row>
    <row r="56" spans="1:20" x14ac:dyDescent="0.25">
      <c r="A56" s="25">
        <v>54</v>
      </c>
      <c r="B56" s="25" t="s">
        <v>145</v>
      </c>
      <c r="C56" s="33" t="s">
        <v>146</v>
      </c>
      <c r="D56" s="34">
        <v>6000</v>
      </c>
      <c r="E56" s="34">
        <v>5392</v>
      </c>
      <c r="F56" s="35">
        <f t="shared" si="0"/>
        <v>90</v>
      </c>
      <c r="G56" s="34" t="s">
        <v>4</v>
      </c>
      <c r="H56" s="34">
        <v>120</v>
      </c>
      <c r="I56" s="36">
        <f t="shared" si="5"/>
        <v>44.93</v>
      </c>
      <c r="J56" s="34" t="s">
        <v>11</v>
      </c>
      <c r="K56" s="34" t="s">
        <v>12</v>
      </c>
      <c r="L56" s="34">
        <v>1520748000</v>
      </c>
      <c r="M56" s="34">
        <v>1521262800</v>
      </c>
      <c r="N56" s="34" t="b">
        <v>0</v>
      </c>
      <c r="O56" s="34" t="b">
        <v>0</v>
      </c>
      <c r="P56" s="34" t="s">
        <v>55</v>
      </c>
      <c r="Q56" s="25" t="str">
        <f t="shared" si="1"/>
        <v>technology</v>
      </c>
      <c r="R56" s="25" t="str">
        <f t="shared" si="2"/>
        <v>wearables</v>
      </c>
      <c r="S56" s="37">
        <f t="shared" si="3"/>
        <v>43170.25</v>
      </c>
      <c r="T56" s="37">
        <f t="shared" si="4"/>
        <v>43176.208333333328</v>
      </c>
    </row>
    <row r="57" spans="1:20" x14ac:dyDescent="0.25">
      <c r="A57" s="25">
        <v>55</v>
      </c>
      <c r="B57" s="25" t="s">
        <v>147</v>
      </c>
      <c r="C57" s="33" t="s">
        <v>148</v>
      </c>
      <c r="D57" s="34">
        <v>6600</v>
      </c>
      <c r="E57" s="34">
        <v>11746</v>
      </c>
      <c r="F57" s="35">
        <f t="shared" si="0"/>
        <v>178</v>
      </c>
      <c r="G57" s="34" t="s">
        <v>10</v>
      </c>
      <c r="H57" s="34">
        <v>131</v>
      </c>
      <c r="I57" s="36">
        <f t="shared" si="5"/>
        <v>89.66</v>
      </c>
      <c r="J57" s="34" t="s">
        <v>11</v>
      </c>
      <c r="K57" s="34" t="s">
        <v>12</v>
      </c>
      <c r="L57" s="34">
        <v>1532926800</v>
      </c>
      <c r="M57" s="34">
        <v>1533358800</v>
      </c>
      <c r="N57" s="34" t="b">
        <v>0</v>
      </c>
      <c r="O57" s="34" t="b">
        <v>0</v>
      </c>
      <c r="P57" s="34" t="s">
        <v>149</v>
      </c>
      <c r="Q57" s="25" t="str">
        <f t="shared" si="1"/>
        <v>music</v>
      </c>
      <c r="R57" s="25" t="str">
        <f t="shared" si="2"/>
        <v>jazz</v>
      </c>
      <c r="S57" s="37">
        <f t="shared" si="3"/>
        <v>43311.208333333328</v>
      </c>
      <c r="T57" s="37">
        <f t="shared" si="4"/>
        <v>43316.208333333328</v>
      </c>
    </row>
    <row r="58" spans="1:20" x14ac:dyDescent="0.25">
      <c r="A58" s="25">
        <v>56</v>
      </c>
      <c r="B58" s="25" t="s">
        <v>150</v>
      </c>
      <c r="C58" s="33" t="s">
        <v>151</v>
      </c>
      <c r="D58" s="34">
        <v>8000</v>
      </c>
      <c r="E58" s="34">
        <v>11493</v>
      </c>
      <c r="F58" s="35">
        <f t="shared" si="0"/>
        <v>144</v>
      </c>
      <c r="G58" s="34" t="s">
        <v>10</v>
      </c>
      <c r="H58" s="34">
        <v>164</v>
      </c>
      <c r="I58" s="36">
        <f t="shared" si="5"/>
        <v>70.08</v>
      </c>
      <c r="J58" s="34" t="s">
        <v>11</v>
      </c>
      <c r="K58" s="34" t="s">
        <v>12</v>
      </c>
      <c r="L58" s="34">
        <v>1420869600</v>
      </c>
      <c r="M58" s="34">
        <v>1421474400</v>
      </c>
      <c r="N58" s="34" t="b">
        <v>0</v>
      </c>
      <c r="O58" s="34" t="b">
        <v>0</v>
      </c>
      <c r="P58" s="34" t="s">
        <v>55</v>
      </c>
      <c r="Q58" s="25" t="str">
        <f t="shared" si="1"/>
        <v>technology</v>
      </c>
      <c r="R58" s="25" t="str">
        <f t="shared" si="2"/>
        <v>wearables</v>
      </c>
      <c r="S58" s="37">
        <f t="shared" si="3"/>
        <v>42014.25</v>
      </c>
      <c r="T58" s="37">
        <f t="shared" si="4"/>
        <v>42021.25</v>
      </c>
    </row>
    <row r="59" spans="1:20" x14ac:dyDescent="0.25">
      <c r="A59" s="25">
        <v>57</v>
      </c>
      <c r="B59" s="25" t="s">
        <v>152</v>
      </c>
      <c r="C59" s="33" t="s">
        <v>153</v>
      </c>
      <c r="D59" s="34">
        <v>2900</v>
      </c>
      <c r="E59" s="34">
        <v>6243</v>
      </c>
      <c r="F59" s="35">
        <f t="shared" si="0"/>
        <v>215</v>
      </c>
      <c r="G59" s="34" t="s">
        <v>10</v>
      </c>
      <c r="H59" s="34">
        <v>201</v>
      </c>
      <c r="I59" s="36">
        <f t="shared" si="5"/>
        <v>31.06</v>
      </c>
      <c r="J59" s="34" t="s">
        <v>11</v>
      </c>
      <c r="K59" s="34" t="s">
        <v>12</v>
      </c>
      <c r="L59" s="34">
        <v>1504242000</v>
      </c>
      <c r="M59" s="34">
        <v>1505278800</v>
      </c>
      <c r="N59" s="34" t="b">
        <v>0</v>
      </c>
      <c r="O59" s="34" t="b">
        <v>0</v>
      </c>
      <c r="P59" s="34" t="s">
        <v>79</v>
      </c>
      <c r="Q59" s="25" t="str">
        <f t="shared" si="1"/>
        <v>games</v>
      </c>
      <c r="R59" s="25" t="str">
        <f t="shared" si="2"/>
        <v>video games</v>
      </c>
      <c r="S59" s="37">
        <f t="shared" si="3"/>
        <v>42979.208333333328</v>
      </c>
      <c r="T59" s="37">
        <f t="shared" si="4"/>
        <v>42991.208333333328</v>
      </c>
    </row>
    <row r="60" spans="1:20" x14ac:dyDescent="0.25">
      <c r="A60" s="25">
        <v>58</v>
      </c>
      <c r="B60" s="25" t="s">
        <v>154</v>
      </c>
      <c r="C60" s="33" t="s">
        <v>155</v>
      </c>
      <c r="D60" s="34">
        <v>2700</v>
      </c>
      <c r="E60" s="34">
        <v>6132</v>
      </c>
      <c r="F60" s="35">
        <f t="shared" si="0"/>
        <v>227</v>
      </c>
      <c r="G60" s="34" t="s">
        <v>10</v>
      </c>
      <c r="H60" s="34">
        <v>211</v>
      </c>
      <c r="I60" s="36">
        <f t="shared" si="5"/>
        <v>29.06</v>
      </c>
      <c r="J60" s="34" t="s">
        <v>11</v>
      </c>
      <c r="K60" s="34" t="s">
        <v>12</v>
      </c>
      <c r="L60" s="34">
        <v>1442811600</v>
      </c>
      <c r="M60" s="34">
        <v>1443934800</v>
      </c>
      <c r="N60" s="34" t="b">
        <v>0</v>
      </c>
      <c r="O60" s="34" t="b">
        <v>0</v>
      </c>
      <c r="P60" s="34" t="s">
        <v>23</v>
      </c>
      <c r="Q60" s="25" t="str">
        <f t="shared" si="1"/>
        <v>theater</v>
      </c>
      <c r="R60" s="25" t="str">
        <f t="shared" si="2"/>
        <v>plays</v>
      </c>
      <c r="S60" s="37">
        <f t="shared" si="3"/>
        <v>42268.208333333328</v>
      </c>
      <c r="T60" s="37">
        <f t="shared" si="4"/>
        <v>42281.208333333328</v>
      </c>
    </row>
    <row r="61" spans="1:20" x14ac:dyDescent="0.25">
      <c r="A61" s="25">
        <v>59</v>
      </c>
      <c r="B61" s="25" t="s">
        <v>156</v>
      </c>
      <c r="C61" s="33" t="s">
        <v>157</v>
      </c>
      <c r="D61" s="34">
        <v>1400</v>
      </c>
      <c r="E61" s="34">
        <v>3851</v>
      </c>
      <c r="F61" s="35">
        <f t="shared" si="0"/>
        <v>275</v>
      </c>
      <c r="G61" s="34" t="s">
        <v>10</v>
      </c>
      <c r="H61" s="34">
        <v>128</v>
      </c>
      <c r="I61" s="36">
        <f t="shared" si="5"/>
        <v>30.09</v>
      </c>
      <c r="J61" s="34" t="s">
        <v>11</v>
      </c>
      <c r="K61" s="34" t="s">
        <v>12</v>
      </c>
      <c r="L61" s="34">
        <v>1497243600</v>
      </c>
      <c r="M61" s="34">
        <v>1498539600</v>
      </c>
      <c r="N61" s="34" t="b">
        <v>0</v>
      </c>
      <c r="O61" s="34" t="b">
        <v>1</v>
      </c>
      <c r="P61" s="34" t="s">
        <v>23</v>
      </c>
      <c r="Q61" s="25" t="str">
        <f t="shared" si="1"/>
        <v>theater</v>
      </c>
      <c r="R61" s="25" t="str">
        <f t="shared" si="2"/>
        <v>plays</v>
      </c>
      <c r="S61" s="37">
        <f t="shared" si="3"/>
        <v>42898.208333333328</v>
      </c>
      <c r="T61" s="37">
        <f t="shared" si="4"/>
        <v>42913.208333333328</v>
      </c>
    </row>
    <row r="62" spans="1:20" x14ac:dyDescent="0.25">
      <c r="A62" s="25">
        <v>60</v>
      </c>
      <c r="B62" s="25" t="s">
        <v>158</v>
      </c>
      <c r="C62" s="33" t="s">
        <v>159</v>
      </c>
      <c r="D62" s="34">
        <v>94200</v>
      </c>
      <c r="E62" s="34">
        <v>135997</v>
      </c>
      <c r="F62" s="35">
        <f t="shared" si="0"/>
        <v>144</v>
      </c>
      <c r="G62" s="34" t="s">
        <v>10</v>
      </c>
      <c r="H62" s="34">
        <v>1600</v>
      </c>
      <c r="I62" s="36">
        <f t="shared" si="5"/>
        <v>85</v>
      </c>
      <c r="J62" s="34" t="s">
        <v>5</v>
      </c>
      <c r="K62" s="34" t="s">
        <v>6</v>
      </c>
      <c r="L62" s="34">
        <v>1342501200</v>
      </c>
      <c r="M62" s="34">
        <v>1342760400</v>
      </c>
      <c r="N62" s="34" t="b">
        <v>0</v>
      </c>
      <c r="O62" s="34" t="b">
        <v>0</v>
      </c>
      <c r="P62" s="34" t="s">
        <v>23</v>
      </c>
      <c r="Q62" s="25" t="str">
        <f t="shared" si="1"/>
        <v>theater</v>
      </c>
      <c r="R62" s="25" t="str">
        <f t="shared" si="2"/>
        <v>plays</v>
      </c>
      <c r="S62" s="37">
        <f t="shared" si="3"/>
        <v>41107.208333333336</v>
      </c>
      <c r="T62" s="37">
        <f t="shared" si="4"/>
        <v>41110.208333333336</v>
      </c>
    </row>
    <row r="63" spans="1:20" x14ac:dyDescent="0.25">
      <c r="A63" s="25">
        <v>61</v>
      </c>
      <c r="B63" s="25" t="s">
        <v>160</v>
      </c>
      <c r="C63" s="33" t="s">
        <v>161</v>
      </c>
      <c r="D63" s="34">
        <v>199200</v>
      </c>
      <c r="E63" s="34">
        <v>184750</v>
      </c>
      <c r="F63" s="35">
        <f t="shared" si="0"/>
        <v>93</v>
      </c>
      <c r="G63" s="34" t="s">
        <v>4</v>
      </c>
      <c r="H63" s="34">
        <v>2253</v>
      </c>
      <c r="I63" s="36">
        <f t="shared" si="5"/>
        <v>82</v>
      </c>
      <c r="J63" s="34" t="s">
        <v>5</v>
      </c>
      <c r="K63" s="34" t="s">
        <v>6</v>
      </c>
      <c r="L63" s="34">
        <v>1298268000</v>
      </c>
      <c r="M63" s="34">
        <v>1301720400</v>
      </c>
      <c r="N63" s="34" t="b">
        <v>0</v>
      </c>
      <c r="O63" s="34" t="b">
        <v>0</v>
      </c>
      <c r="P63" s="34" t="s">
        <v>23</v>
      </c>
      <c r="Q63" s="25" t="str">
        <f t="shared" si="1"/>
        <v>theater</v>
      </c>
      <c r="R63" s="25" t="str">
        <f t="shared" si="2"/>
        <v>plays</v>
      </c>
      <c r="S63" s="37">
        <f t="shared" si="3"/>
        <v>40595.25</v>
      </c>
      <c r="T63" s="37">
        <f t="shared" si="4"/>
        <v>40635.208333333336</v>
      </c>
    </row>
    <row r="64" spans="1:20" x14ac:dyDescent="0.25">
      <c r="A64" s="25">
        <v>62</v>
      </c>
      <c r="B64" s="25" t="s">
        <v>162</v>
      </c>
      <c r="C64" s="33" t="s">
        <v>163</v>
      </c>
      <c r="D64" s="34">
        <v>2000</v>
      </c>
      <c r="E64" s="34">
        <v>14452</v>
      </c>
      <c r="F64" s="35">
        <f t="shared" si="0"/>
        <v>723</v>
      </c>
      <c r="G64" s="34" t="s">
        <v>10</v>
      </c>
      <c r="H64" s="34">
        <v>249</v>
      </c>
      <c r="I64" s="36">
        <f t="shared" si="5"/>
        <v>58.04</v>
      </c>
      <c r="J64" s="34" t="s">
        <v>11</v>
      </c>
      <c r="K64" s="34" t="s">
        <v>12</v>
      </c>
      <c r="L64" s="34">
        <v>1433480400</v>
      </c>
      <c r="M64" s="34">
        <v>1433566800</v>
      </c>
      <c r="N64" s="34" t="b">
        <v>0</v>
      </c>
      <c r="O64" s="34" t="b">
        <v>0</v>
      </c>
      <c r="P64" s="34" t="s">
        <v>18</v>
      </c>
      <c r="Q64" s="25" t="str">
        <f t="shared" si="1"/>
        <v>technology</v>
      </c>
      <c r="R64" s="25" t="str">
        <f t="shared" si="2"/>
        <v>web</v>
      </c>
      <c r="S64" s="37">
        <f t="shared" si="3"/>
        <v>42160.208333333328</v>
      </c>
      <c r="T64" s="37">
        <f t="shared" si="4"/>
        <v>42161.208333333328</v>
      </c>
    </row>
    <row r="65" spans="1:20" x14ac:dyDescent="0.25">
      <c r="A65" s="25">
        <v>63</v>
      </c>
      <c r="B65" s="25" t="s">
        <v>164</v>
      </c>
      <c r="C65" s="33" t="s">
        <v>165</v>
      </c>
      <c r="D65" s="34">
        <v>4700</v>
      </c>
      <c r="E65" s="34">
        <v>557</v>
      </c>
      <c r="F65" s="35">
        <f t="shared" si="0"/>
        <v>12</v>
      </c>
      <c r="G65" s="34" t="s">
        <v>4</v>
      </c>
      <c r="H65" s="34">
        <v>5</v>
      </c>
      <c r="I65" s="36">
        <f t="shared" si="5"/>
        <v>111.4</v>
      </c>
      <c r="J65" s="34" t="s">
        <v>11</v>
      </c>
      <c r="K65" s="34" t="s">
        <v>12</v>
      </c>
      <c r="L65" s="34">
        <v>1493355600</v>
      </c>
      <c r="M65" s="34">
        <v>1493874000</v>
      </c>
      <c r="N65" s="34" t="b">
        <v>0</v>
      </c>
      <c r="O65" s="34" t="b">
        <v>0</v>
      </c>
      <c r="P65" s="34" t="s">
        <v>23</v>
      </c>
      <c r="Q65" s="25" t="str">
        <f t="shared" si="1"/>
        <v>theater</v>
      </c>
      <c r="R65" s="25" t="str">
        <f t="shared" si="2"/>
        <v>plays</v>
      </c>
      <c r="S65" s="37">
        <f t="shared" si="3"/>
        <v>42853.208333333328</v>
      </c>
      <c r="T65" s="37">
        <f t="shared" si="4"/>
        <v>42859.208333333328</v>
      </c>
    </row>
    <row r="66" spans="1:20" x14ac:dyDescent="0.25">
      <c r="A66" s="25">
        <v>64</v>
      </c>
      <c r="B66" s="25" t="s">
        <v>166</v>
      </c>
      <c r="C66" s="33" t="s">
        <v>167</v>
      </c>
      <c r="D66" s="34">
        <v>2800</v>
      </c>
      <c r="E66" s="34">
        <v>2734</v>
      </c>
      <c r="F66" s="35">
        <f t="shared" si="0"/>
        <v>98</v>
      </c>
      <c r="G66" s="34" t="s">
        <v>4</v>
      </c>
      <c r="H66" s="34">
        <v>38</v>
      </c>
      <c r="I66" s="36">
        <f t="shared" si="5"/>
        <v>71.95</v>
      </c>
      <c r="J66" s="34" t="s">
        <v>11</v>
      </c>
      <c r="K66" s="34" t="s">
        <v>12</v>
      </c>
      <c r="L66" s="34">
        <v>1530507600</v>
      </c>
      <c r="M66" s="34">
        <v>1531803600</v>
      </c>
      <c r="N66" s="34" t="b">
        <v>0</v>
      </c>
      <c r="O66" s="34" t="b">
        <v>1</v>
      </c>
      <c r="P66" s="34" t="s">
        <v>18</v>
      </c>
      <c r="Q66" s="25" t="str">
        <f t="shared" si="1"/>
        <v>technology</v>
      </c>
      <c r="R66" s="25" t="str">
        <f t="shared" si="2"/>
        <v>web</v>
      </c>
      <c r="S66" s="37">
        <f t="shared" si="3"/>
        <v>43283.208333333328</v>
      </c>
      <c r="T66" s="37">
        <f t="shared" si="4"/>
        <v>43298.208333333328</v>
      </c>
    </row>
    <row r="67" spans="1:20" x14ac:dyDescent="0.25">
      <c r="A67" s="25">
        <v>65</v>
      </c>
      <c r="B67" s="25" t="s">
        <v>168</v>
      </c>
      <c r="C67" s="33" t="s">
        <v>169</v>
      </c>
      <c r="D67" s="34">
        <v>6100</v>
      </c>
      <c r="E67" s="34">
        <v>14405</v>
      </c>
      <c r="F67" s="35">
        <f t="shared" ref="F67:F130" si="6">ROUND(E67*100/D67,0)</f>
        <v>236</v>
      </c>
      <c r="G67" s="34" t="s">
        <v>10</v>
      </c>
      <c r="H67" s="34">
        <v>236</v>
      </c>
      <c r="I67" s="36">
        <f t="shared" si="5"/>
        <v>61.04</v>
      </c>
      <c r="J67" s="34" t="s">
        <v>11</v>
      </c>
      <c r="K67" s="34" t="s">
        <v>12</v>
      </c>
      <c r="L67" s="34">
        <v>1296108000</v>
      </c>
      <c r="M67" s="34">
        <v>1296712800</v>
      </c>
      <c r="N67" s="34" t="b">
        <v>0</v>
      </c>
      <c r="O67" s="34" t="b">
        <v>0</v>
      </c>
      <c r="P67" s="34" t="s">
        <v>23</v>
      </c>
      <c r="Q67" s="25" t="str">
        <f t="shared" ref="Q67:Q130" si="7">LEFT(P67,FIND("/",P67)-1)</f>
        <v>theater</v>
      </c>
      <c r="R67" s="25" t="str">
        <f t="shared" ref="R67:R130" si="8">RIGHT(P67,LEN(P67)-FIND("/",P67))</f>
        <v>plays</v>
      </c>
      <c r="S67" s="37">
        <f t="shared" ref="S67:S130" si="9">(((L67/60)/60)/24)+DATE(1970,1,1)</f>
        <v>40570.25</v>
      </c>
      <c r="T67" s="37">
        <f t="shared" ref="T67:T130" si="10">(((M67/60)/60)/24)+DATE(1970,1,1)</f>
        <v>40577.25</v>
      </c>
    </row>
    <row r="68" spans="1:20" x14ac:dyDescent="0.25">
      <c r="A68" s="25">
        <v>66</v>
      </c>
      <c r="B68" s="25" t="s">
        <v>170</v>
      </c>
      <c r="C68" s="33" t="s">
        <v>171</v>
      </c>
      <c r="D68" s="34">
        <v>2900</v>
      </c>
      <c r="E68" s="34">
        <v>1307</v>
      </c>
      <c r="F68" s="35">
        <f t="shared" si="6"/>
        <v>45</v>
      </c>
      <c r="G68" s="34" t="s">
        <v>4</v>
      </c>
      <c r="H68" s="34">
        <v>12</v>
      </c>
      <c r="I68" s="36">
        <f t="shared" ref="I68:I131" si="11">IF(H68=0,0,ROUND(E68/H68,2))</f>
        <v>108.92</v>
      </c>
      <c r="J68" s="34" t="s">
        <v>11</v>
      </c>
      <c r="K68" s="34" t="s">
        <v>12</v>
      </c>
      <c r="L68" s="34">
        <v>1428469200</v>
      </c>
      <c r="M68" s="34">
        <v>1428901200</v>
      </c>
      <c r="N68" s="34" t="b">
        <v>0</v>
      </c>
      <c r="O68" s="34" t="b">
        <v>1</v>
      </c>
      <c r="P68" s="34" t="s">
        <v>23</v>
      </c>
      <c r="Q68" s="25" t="str">
        <f t="shared" si="7"/>
        <v>theater</v>
      </c>
      <c r="R68" s="25" t="str">
        <f t="shared" si="8"/>
        <v>plays</v>
      </c>
      <c r="S68" s="37">
        <f t="shared" si="9"/>
        <v>42102.208333333328</v>
      </c>
      <c r="T68" s="37">
        <f t="shared" si="10"/>
        <v>42107.208333333328</v>
      </c>
    </row>
    <row r="69" spans="1:20" x14ac:dyDescent="0.25">
      <c r="A69" s="25">
        <v>67</v>
      </c>
      <c r="B69" s="25" t="s">
        <v>172</v>
      </c>
      <c r="C69" s="33" t="s">
        <v>173</v>
      </c>
      <c r="D69" s="34">
        <v>72600</v>
      </c>
      <c r="E69" s="34">
        <v>117892</v>
      </c>
      <c r="F69" s="35">
        <f t="shared" si="6"/>
        <v>162</v>
      </c>
      <c r="G69" s="34" t="s">
        <v>10</v>
      </c>
      <c r="H69" s="34">
        <v>4065</v>
      </c>
      <c r="I69" s="36">
        <f t="shared" si="11"/>
        <v>29</v>
      </c>
      <c r="J69" s="34" t="s">
        <v>30</v>
      </c>
      <c r="K69" s="34" t="s">
        <v>31</v>
      </c>
      <c r="L69" s="34">
        <v>1264399200</v>
      </c>
      <c r="M69" s="34">
        <v>1264831200</v>
      </c>
      <c r="N69" s="34" t="b">
        <v>0</v>
      </c>
      <c r="O69" s="34" t="b">
        <v>1</v>
      </c>
      <c r="P69" s="34" t="s">
        <v>55</v>
      </c>
      <c r="Q69" s="25" t="str">
        <f t="shared" si="7"/>
        <v>technology</v>
      </c>
      <c r="R69" s="25" t="str">
        <f t="shared" si="8"/>
        <v>wearables</v>
      </c>
      <c r="S69" s="37">
        <f t="shared" si="9"/>
        <v>40203.25</v>
      </c>
      <c r="T69" s="37">
        <f t="shared" si="10"/>
        <v>40208.25</v>
      </c>
    </row>
    <row r="70" spans="1:20" x14ac:dyDescent="0.25">
      <c r="A70" s="25">
        <v>68</v>
      </c>
      <c r="B70" s="25" t="s">
        <v>174</v>
      </c>
      <c r="C70" s="33" t="s">
        <v>175</v>
      </c>
      <c r="D70" s="34">
        <v>5700</v>
      </c>
      <c r="E70" s="34">
        <v>14508</v>
      </c>
      <c r="F70" s="35">
        <f t="shared" si="6"/>
        <v>255</v>
      </c>
      <c r="G70" s="34" t="s">
        <v>10</v>
      </c>
      <c r="H70" s="34">
        <v>246</v>
      </c>
      <c r="I70" s="36">
        <f t="shared" si="11"/>
        <v>58.98</v>
      </c>
      <c r="J70" s="34" t="s">
        <v>97</v>
      </c>
      <c r="K70" s="34" t="s">
        <v>98</v>
      </c>
      <c r="L70" s="34">
        <v>1501131600</v>
      </c>
      <c r="M70" s="34">
        <v>1505192400</v>
      </c>
      <c r="N70" s="34" t="b">
        <v>0</v>
      </c>
      <c r="O70" s="34" t="b">
        <v>1</v>
      </c>
      <c r="P70" s="34" t="s">
        <v>23</v>
      </c>
      <c r="Q70" s="25" t="str">
        <f t="shared" si="7"/>
        <v>theater</v>
      </c>
      <c r="R70" s="25" t="str">
        <f t="shared" si="8"/>
        <v>plays</v>
      </c>
      <c r="S70" s="37">
        <f t="shared" si="9"/>
        <v>42943.208333333328</v>
      </c>
      <c r="T70" s="37">
        <f t="shared" si="10"/>
        <v>42990.208333333328</v>
      </c>
    </row>
    <row r="71" spans="1:20" x14ac:dyDescent="0.25">
      <c r="A71" s="25">
        <v>69</v>
      </c>
      <c r="B71" s="25" t="s">
        <v>176</v>
      </c>
      <c r="C71" s="33" t="s">
        <v>177</v>
      </c>
      <c r="D71" s="34">
        <v>7900</v>
      </c>
      <c r="E71" s="34">
        <v>1901</v>
      </c>
      <c r="F71" s="35">
        <f t="shared" si="6"/>
        <v>24</v>
      </c>
      <c r="G71" s="34" t="s">
        <v>64</v>
      </c>
      <c r="H71" s="34">
        <v>17</v>
      </c>
      <c r="I71" s="36">
        <f t="shared" si="11"/>
        <v>111.82</v>
      </c>
      <c r="J71" s="34" t="s">
        <v>11</v>
      </c>
      <c r="K71" s="34" t="s">
        <v>12</v>
      </c>
      <c r="L71" s="34">
        <v>1292738400</v>
      </c>
      <c r="M71" s="34">
        <v>1295676000</v>
      </c>
      <c r="N71" s="34" t="b">
        <v>0</v>
      </c>
      <c r="O71" s="34" t="b">
        <v>0</v>
      </c>
      <c r="P71" s="34" t="s">
        <v>23</v>
      </c>
      <c r="Q71" s="25" t="str">
        <f t="shared" si="7"/>
        <v>theater</v>
      </c>
      <c r="R71" s="25" t="str">
        <f t="shared" si="8"/>
        <v>plays</v>
      </c>
      <c r="S71" s="37">
        <f t="shared" si="9"/>
        <v>40531.25</v>
      </c>
      <c r="T71" s="37">
        <f t="shared" si="10"/>
        <v>40565.25</v>
      </c>
    </row>
    <row r="72" spans="1:20" x14ac:dyDescent="0.25">
      <c r="A72" s="25">
        <v>70</v>
      </c>
      <c r="B72" s="25" t="s">
        <v>178</v>
      </c>
      <c r="C72" s="33" t="s">
        <v>179</v>
      </c>
      <c r="D72" s="34">
        <v>128000</v>
      </c>
      <c r="E72" s="34">
        <v>158389</v>
      </c>
      <c r="F72" s="35">
        <f t="shared" si="6"/>
        <v>124</v>
      </c>
      <c r="G72" s="34" t="s">
        <v>10</v>
      </c>
      <c r="H72" s="34">
        <v>2475</v>
      </c>
      <c r="I72" s="36">
        <f t="shared" si="11"/>
        <v>64</v>
      </c>
      <c r="J72" s="34" t="s">
        <v>97</v>
      </c>
      <c r="K72" s="34" t="s">
        <v>98</v>
      </c>
      <c r="L72" s="34">
        <v>1288674000</v>
      </c>
      <c r="M72" s="34">
        <v>1292911200</v>
      </c>
      <c r="N72" s="34" t="b">
        <v>0</v>
      </c>
      <c r="O72" s="34" t="b">
        <v>1</v>
      </c>
      <c r="P72" s="34" t="s">
        <v>23</v>
      </c>
      <c r="Q72" s="25" t="str">
        <f t="shared" si="7"/>
        <v>theater</v>
      </c>
      <c r="R72" s="25" t="str">
        <f t="shared" si="8"/>
        <v>plays</v>
      </c>
      <c r="S72" s="37">
        <f t="shared" si="9"/>
        <v>40484.208333333336</v>
      </c>
      <c r="T72" s="37">
        <f t="shared" si="10"/>
        <v>40533.25</v>
      </c>
    </row>
    <row r="73" spans="1:20" x14ac:dyDescent="0.25">
      <c r="A73" s="25">
        <v>71</v>
      </c>
      <c r="B73" s="25" t="s">
        <v>180</v>
      </c>
      <c r="C73" s="33" t="s">
        <v>181</v>
      </c>
      <c r="D73" s="34">
        <v>6000</v>
      </c>
      <c r="E73" s="34">
        <v>6484</v>
      </c>
      <c r="F73" s="35">
        <f t="shared" si="6"/>
        <v>108</v>
      </c>
      <c r="G73" s="34" t="s">
        <v>10</v>
      </c>
      <c r="H73" s="34">
        <v>76</v>
      </c>
      <c r="I73" s="36">
        <f t="shared" si="11"/>
        <v>85.32</v>
      </c>
      <c r="J73" s="34" t="s">
        <v>11</v>
      </c>
      <c r="K73" s="34" t="s">
        <v>12</v>
      </c>
      <c r="L73" s="34">
        <v>1575093600</v>
      </c>
      <c r="M73" s="34">
        <v>1575439200</v>
      </c>
      <c r="N73" s="34" t="b">
        <v>0</v>
      </c>
      <c r="O73" s="34" t="b">
        <v>0</v>
      </c>
      <c r="P73" s="34" t="s">
        <v>23</v>
      </c>
      <c r="Q73" s="25" t="str">
        <f t="shared" si="7"/>
        <v>theater</v>
      </c>
      <c r="R73" s="25" t="str">
        <f t="shared" si="8"/>
        <v>plays</v>
      </c>
      <c r="S73" s="37">
        <f t="shared" si="9"/>
        <v>43799.25</v>
      </c>
      <c r="T73" s="37">
        <f t="shared" si="10"/>
        <v>43803.25</v>
      </c>
    </row>
    <row r="74" spans="1:20" x14ac:dyDescent="0.25">
      <c r="A74" s="25">
        <v>72</v>
      </c>
      <c r="B74" s="25" t="s">
        <v>182</v>
      </c>
      <c r="C74" s="33" t="s">
        <v>183</v>
      </c>
      <c r="D74" s="34">
        <v>600</v>
      </c>
      <c r="E74" s="34">
        <v>4022</v>
      </c>
      <c r="F74" s="35">
        <f t="shared" si="6"/>
        <v>670</v>
      </c>
      <c r="G74" s="34" t="s">
        <v>10</v>
      </c>
      <c r="H74" s="34">
        <v>54</v>
      </c>
      <c r="I74" s="36">
        <f t="shared" si="11"/>
        <v>74.48</v>
      </c>
      <c r="J74" s="34" t="s">
        <v>11</v>
      </c>
      <c r="K74" s="34" t="s">
        <v>12</v>
      </c>
      <c r="L74" s="34">
        <v>1435726800</v>
      </c>
      <c r="M74" s="34">
        <v>1438837200</v>
      </c>
      <c r="N74" s="34" t="b">
        <v>0</v>
      </c>
      <c r="O74" s="34" t="b">
        <v>0</v>
      </c>
      <c r="P74" s="34" t="s">
        <v>61</v>
      </c>
      <c r="Q74" s="25" t="str">
        <f t="shared" si="7"/>
        <v>film &amp; video</v>
      </c>
      <c r="R74" s="25" t="str">
        <f t="shared" si="8"/>
        <v>animation</v>
      </c>
      <c r="S74" s="37">
        <f t="shared" si="9"/>
        <v>42186.208333333328</v>
      </c>
      <c r="T74" s="37">
        <f t="shared" si="10"/>
        <v>42222.208333333328</v>
      </c>
    </row>
    <row r="75" spans="1:20" x14ac:dyDescent="0.25">
      <c r="A75" s="25">
        <v>73</v>
      </c>
      <c r="B75" s="25" t="s">
        <v>184</v>
      </c>
      <c r="C75" s="33" t="s">
        <v>185</v>
      </c>
      <c r="D75" s="34">
        <v>1400</v>
      </c>
      <c r="E75" s="34">
        <v>9253</v>
      </c>
      <c r="F75" s="35">
        <f t="shared" si="6"/>
        <v>661</v>
      </c>
      <c r="G75" s="34" t="s">
        <v>10</v>
      </c>
      <c r="H75" s="34">
        <v>88</v>
      </c>
      <c r="I75" s="36">
        <f t="shared" si="11"/>
        <v>105.15</v>
      </c>
      <c r="J75" s="34" t="s">
        <v>11</v>
      </c>
      <c r="K75" s="34" t="s">
        <v>12</v>
      </c>
      <c r="L75" s="34">
        <v>1480226400</v>
      </c>
      <c r="M75" s="34">
        <v>1480485600</v>
      </c>
      <c r="N75" s="34" t="b">
        <v>0</v>
      </c>
      <c r="O75" s="34" t="b">
        <v>0</v>
      </c>
      <c r="P75" s="34" t="s">
        <v>149</v>
      </c>
      <c r="Q75" s="25" t="str">
        <f t="shared" si="7"/>
        <v>music</v>
      </c>
      <c r="R75" s="25" t="str">
        <f t="shared" si="8"/>
        <v>jazz</v>
      </c>
      <c r="S75" s="37">
        <f t="shared" si="9"/>
        <v>42701.25</v>
      </c>
      <c r="T75" s="37">
        <f t="shared" si="10"/>
        <v>42704.25</v>
      </c>
    </row>
    <row r="76" spans="1:20" x14ac:dyDescent="0.25">
      <c r="A76" s="25">
        <v>74</v>
      </c>
      <c r="B76" s="25" t="s">
        <v>186</v>
      </c>
      <c r="C76" s="33" t="s">
        <v>187</v>
      </c>
      <c r="D76" s="34">
        <v>3900</v>
      </c>
      <c r="E76" s="34">
        <v>4776</v>
      </c>
      <c r="F76" s="35">
        <f t="shared" si="6"/>
        <v>122</v>
      </c>
      <c r="G76" s="34" t="s">
        <v>10</v>
      </c>
      <c r="H76" s="34">
        <v>85</v>
      </c>
      <c r="I76" s="36">
        <f t="shared" si="11"/>
        <v>56.19</v>
      </c>
      <c r="J76" s="34" t="s">
        <v>30</v>
      </c>
      <c r="K76" s="34" t="s">
        <v>31</v>
      </c>
      <c r="L76" s="34">
        <v>1459054800</v>
      </c>
      <c r="M76" s="34">
        <v>1459141200</v>
      </c>
      <c r="N76" s="34" t="b">
        <v>0</v>
      </c>
      <c r="O76" s="34" t="b">
        <v>0</v>
      </c>
      <c r="P76" s="34" t="s">
        <v>138</v>
      </c>
      <c r="Q76" s="25" t="str">
        <f t="shared" si="7"/>
        <v>music</v>
      </c>
      <c r="R76" s="25" t="str">
        <f t="shared" si="8"/>
        <v>metal</v>
      </c>
      <c r="S76" s="37">
        <f t="shared" si="9"/>
        <v>42456.208333333328</v>
      </c>
      <c r="T76" s="37">
        <f t="shared" si="10"/>
        <v>42457.208333333328</v>
      </c>
    </row>
    <row r="77" spans="1:20" x14ac:dyDescent="0.25">
      <c r="A77" s="25">
        <v>75</v>
      </c>
      <c r="B77" s="25" t="s">
        <v>188</v>
      </c>
      <c r="C77" s="33" t="s">
        <v>189</v>
      </c>
      <c r="D77" s="34">
        <v>9700</v>
      </c>
      <c r="E77" s="34">
        <v>14606</v>
      </c>
      <c r="F77" s="35">
        <f t="shared" si="6"/>
        <v>151</v>
      </c>
      <c r="G77" s="34" t="s">
        <v>10</v>
      </c>
      <c r="H77" s="34">
        <v>170</v>
      </c>
      <c r="I77" s="36">
        <f t="shared" si="11"/>
        <v>85.92</v>
      </c>
      <c r="J77" s="34" t="s">
        <v>11</v>
      </c>
      <c r="K77" s="34" t="s">
        <v>12</v>
      </c>
      <c r="L77" s="34">
        <v>1531630800</v>
      </c>
      <c r="M77" s="34">
        <v>1532322000</v>
      </c>
      <c r="N77" s="34" t="b">
        <v>0</v>
      </c>
      <c r="O77" s="34" t="b">
        <v>0</v>
      </c>
      <c r="P77" s="34" t="s">
        <v>112</v>
      </c>
      <c r="Q77" s="25" t="str">
        <f t="shared" si="7"/>
        <v>photography</v>
      </c>
      <c r="R77" s="25" t="str">
        <f t="shared" si="8"/>
        <v>photography books</v>
      </c>
      <c r="S77" s="37">
        <f t="shared" si="9"/>
        <v>43296.208333333328</v>
      </c>
      <c r="T77" s="37">
        <f t="shared" si="10"/>
        <v>43304.208333333328</v>
      </c>
    </row>
    <row r="78" spans="1:20" x14ac:dyDescent="0.25">
      <c r="A78" s="25">
        <v>76</v>
      </c>
      <c r="B78" s="25" t="s">
        <v>190</v>
      </c>
      <c r="C78" s="33" t="s">
        <v>191</v>
      </c>
      <c r="D78" s="34">
        <v>122900</v>
      </c>
      <c r="E78" s="34">
        <v>95993</v>
      </c>
      <c r="F78" s="35">
        <f t="shared" si="6"/>
        <v>78</v>
      </c>
      <c r="G78" s="34" t="s">
        <v>4</v>
      </c>
      <c r="H78" s="34">
        <v>1684</v>
      </c>
      <c r="I78" s="36">
        <f t="shared" si="11"/>
        <v>57</v>
      </c>
      <c r="J78" s="34" t="s">
        <v>11</v>
      </c>
      <c r="K78" s="34" t="s">
        <v>12</v>
      </c>
      <c r="L78" s="34">
        <v>1421992800</v>
      </c>
      <c r="M78" s="34">
        <v>1426222800</v>
      </c>
      <c r="N78" s="34" t="b">
        <v>1</v>
      </c>
      <c r="O78" s="34" t="b">
        <v>1</v>
      </c>
      <c r="P78" s="34" t="s">
        <v>23</v>
      </c>
      <c r="Q78" s="25" t="str">
        <f t="shared" si="7"/>
        <v>theater</v>
      </c>
      <c r="R78" s="25" t="str">
        <f t="shared" si="8"/>
        <v>plays</v>
      </c>
      <c r="S78" s="37">
        <f t="shared" si="9"/>
        <v>42027.25</v>
      </c>
      <c r="T78" s="37">
        <f t="shared" si="10"/>
        <v>42076.208333333328</v>
      </c>
    </row>
    <row r="79" spans="1:20" x14ac:dyDescent="0.25">
      <c r="A79" s="25">
        <v>77</v>
      </c>
      <c r="B79" s="25" t="s">
        <v>192</v>
      </c>
      <c r="C79" s="33" t="s">
        <v>193</v>
      </c>
      <c r="D79" s="34">
        <v>9500</v>
      </c>
      <c r="E79" s="34">
        <v>4460</v>
      </c>
      <c r="F79" s="35">
        <f t="shared" si="6"/>
        <v>47</v>
      </c>
      <c r="G79" s="34" t="s">
        <v>4</v>
      </c>
      <c r="H79" s="34">
        <v>56</v>
      </c>
      <c r="I79" s="36">
        <f t="shared" si="11"/>
        <v>79.64</v>
      </c>
      <c r="J79" s="34" t="s">
        <v>11</v>
      </c>
      <c r="K79" s="34" t="s">
        <v>12</v>
      </c>
      <c r="L79" s="34">
        <v>1285563600</v>
      </c>
      <c r="M79" s="34">
        <v>1286773200</v>
      </c>
      <c r="N79" s="34" t="b">
        <v>0</v>
      </c>
      <c r="O79" s="34" t="b">
        <v>1</v>
      </c>
      <c r="P79" s="34" t="s">
        <v>61</v>
      </c>
      <c r="Q79" s="25" t="str">
        <f t="shared" si="7"/>
        <v>film &amp; video</v>
      </c>
      <c r="R79" s="25" t="str">
        <f t="shared" si="8"/>
        <v>animation</v>
      </c>
      <c r="S79" s="37">
        <f t="shared" si="9"/>
        <v>40448.208333333336</v>
      </c>
      <c r="T79" s="37">
        <f t="shared" si="10"/>
        <v>40462.208333333336</v>
      </c>
    </row>
    <row r="80" spans="1:20" x14ac:dyDescent="0.25">
      <c r="A80" s="25">
        <v>78</v>
      </c>
      <c r="B80" s="25" t="s">
        <v>194</v>
      </c>
      <c r="C80" s="33" t="s">
        <v>195</v>
      </c>
      <c r="D80" s="34">
        <v>4500</v>
      </c>
      <c r="E80" s="34">
        <v>13536</v>
      </c>
      <c r="F80" s="35">
        <f t="shared" si="6"/>
        <v>301</v>
      </c>
      <c r="G80" s="34" t="s">
        <v>10</v>
      </c>
      <c r="H80" s="34">
        <v>330</v>
      </c>
      <c r="I80" s="36">
        <f t="shared" si="11"/>
        <v>41.02</v>
      </c>
      <c r="J80" s="34" t="s">
        <v>11</v>
      </c>
      <c r="K80" s="34" t="s">
        <v>12</v>
      </c>
      <c r="L80" s="34">
        <v>1523854800</v>
      </c>
      <c r="M80" s="34">
        <v>1523941200</v>
      </c>
      <c r="N80" s="34" t="b">
        <v>0</v>
      </c>
      <c r="O80" s="34" t="b">
        <v>0</v>
      </c>
      <c r="P80" s="34" t="s">
        <v>196</v>
      </c>
      <c r="Q80" s="25" t="str">
        <f t="shared" si="7"/>
        <v>publishing</v>
      </c>
      <c r="R80" s="25" t="str">
        <f t="shared" si="8"/>
        <v>translations</v>
      </c>
      <c r="S80" s="37">
        <f t="shared" si="9"/>
        <v>43206.208333333328</v>
      </c>
      <c r="T80" s="37">
        <f t="shared" si="10"/>
        <v>43207.208333333328</v>
      </c>
    </row>
    <row r="81" spans="1:20" x14ac:dyDescent="0.25">
      <c r="A81" s="25">
        <v>79</v>
      </c>
      <c r="B81" s="25" t="s">
        <v>197</v>
      </c>
      <c r="C81" s="33" t="s">
        <v>198</v>
      </c>
      <c r="D81" s="34">
        <v>57800</v>
      </c>
      <c r="E81" s="34">
        <v>40228</v>
      </c>
      <c r="F81" s="35">
        <f t="shared" si="6"/>
        <v>70</v>
      </c>
      <c r="G81" s="34" t="s">
        <v>4</v>
      </c>
      <c r="H81" s="34">
        <v>838</v>
      </c>
      <c r="I81" s="36">
        <f t="shared" si="11"/>
        <v>48</v>
      </c>
      <c r="J81" s="34" t="s">
        <v>11</v>
      </c>
      <c r="K81" s="34" t="s">
        <v>12</v>
      </c>
      <c r="L81" s="34">
        <v>1529125200</v>
      </c>
      <c r="M81" s="34">
        <v>1529557200</v>
      </c>
      <c r="N81" s="34" t="b">
        <v>0</v>
      </c>
      <c r="O81" s="34" t="b">
        <v>0</v>
      </c>
      <c r="P81" s="34" t="s">
        <v>23</v>
      </c>
      <c r="Q81" s="25" t="str">
        <f t="shared" si="7"/>
        <v>theater</v>
      </c>
      <c r="R81" s="25" t="str">
        <f t="shared" si="8"/>
        <v>plays</v>
      </c>
      <c r="S81" s="37">
        <f t="shared" si="9"/>
        <v>43267.208333333328</v>
      </c>
      <c r="T81" s="37">
        <f t="shared" si="10"/>
        <v>43272.208333333328</v>
      </c>
    </row>
    <row r="82" spans="1:20" x14ac:dyDescent="0.25">
      <c r="A82" s="25">
        <v>80</v>
      </c>
      <c r="B82" s="25" t="s">
        <v>199</v>
      </c>
      <c r="C82" s="33" t="s">
        <v>200</v>
      </c>
      <c r="D82" s="34">
        <v>1100</v>
      </c>
      <c r="E82" s="34">
        <v>7012</v>
      </c>
      <c r="F82" s="35">
        <f t="shared" si="6"/>
        <v>637</v>
      </c>
      <c r="G82" s="34" t="s">
        <v>10</v>
      </c>
      <c r="H82" s="34">
        <v>127</v>
      </c>
      <c r="I82" s="36">
        <f t="shared" si="11"/>
        <v>55.21</v>
      </c>
      <c r="J82" s="34" t="s">
        <v>11</v>
      </c>
      <c r="K82" s="34" t="s">
        <v>12</v>
      </c>
      <c r="L82" s="34">
        <v>1503982800</v>
      </c>
      <c r="M82" s="34">
        <v>1506574800</v>
      </c>
      <c r="N82" s="34" t="b">
        <v>0</v>
      </c>
      <c r="O82" s="34" t="b">
        <v>0</v>
      </c>
      <c r="P82" s="34" t="s">
        <v>79</v>
      </c>
      <c r="Q82" s="25" t="str">
        <f t="shared" si="7"/>
        <v>games</v>
      </c>
      <c r="R82" s="25" t="str">
        <f t="shared" si="8"/>
        <v>video games</v>
      </c>
      <c r="S82" s="37">
        <f t="shared" si="9"/>
        <v>42976.208333333328</v>
      </c>
      <c r="T82" s="37">
        <f t="shared" si="10"/>
        <v>43006.208333333328</v>
      </c>
    </row>
    <row r="83" spans="1:20" x14ac:dyDescent="0.25">
      <c r="A83" s="25">
        <v>81</v>
      </c>
      <c r="B83" s="25" t="s">
        <v>201</v>
      </c>
      <c r="C83" s="33" t="s">
        <v>202</v>
      </c>
      <c r="D83" s="34">
        <v>16800</v>
      </c>
      <c r="E83" s="34">
        <v>37857</v>
      </c>
      <c r="F83" s="35">
        <f t="shared" si="6"/>
        <v>225</v>
      </c>
      <c r="G83" s="34" t="s">
        <v>10</v>
      </c>
      <c r="H83" s="34">
        <v>411</v>
      </c>
      <c r="I83" s="36">
        <f t="shared" si="11"/>
        <v>92.11</v>
      </c>
      <c r="J83" s="34" t="s">
        <v>11</v>
      </c>
      <c r="K83" s="34" t="s">
        <v>12</v>
      </c>
      <c r="L83" s="34">
        <v>1511416800</v>
      </c>
      <c r="M83" s="34">
        <v>1513576800</v>
      </c>
      <c r="N83" s="34" t="b">
        <v>0</v>
      </c>
      <c r="O83" s="34" t="b">
        <v>0</v>
      </c>
      <c r="P83" s="34" t="s">
        <v>13</v>
      </c>
      <c r="Q83" s="25" t="str">
        <f t="shared" si="7"/>
        <v>music</v>
      </c>
      <c r="R83" s="25" t="str">
        <f t="shared" si="8"/>
        <v>rock</v>
      </c>
      <c r="S83" s="37">
        <f t="shared" si="9"/>
        <v>43062.25</v>
      </c>
      <c r="T83" s="37">
        <f t="shared" si="10"/>
        <v>43087.25</v>
      </c>
    </row>
    <row r="84" spans="1:20" x14ac:dyDescent="0.25">
      <c r="A84" s="25">
        <v>82</v>
      </c>
      <c r="B84" s="25" t="s">
        <v>203</v>
      </c>
      <c r="C84" s="33" t="s">
        <v>204</v>
      </c>
      <c r="D84" s="34">
        <v>1000</v>
      </c>
      <c r="E84" s="34">
        <v>14973</v>
      </c>
      <c r="F84" s="35">
        <f t="shared" si="6"/>
        <v>1497</v>
      </c>
      <c r="G84" s="34" t="s">
        <v>10</v>
      </c>
      <c r="H84" s="34">
        <v>180</v>
      </c>
      <c r="I84" s="36">
        <f t="shared" si="11"/>
        <v>83.18</v>
      </c>
      <c r="J84" s="34" t="s">
        <v>30</v>
      </c>
      <c r="K84" s="34" t="s">
        <v>31</v>
      </c>
      <c r="L84" s="34">
        <v>1547704800</v>
      </c>
      <c r="M84" s="34">
        <v>1548309600</v>
      </c>
      <c r="N84" s="34" t="b">
        <v>0</v>
      </c>
      <c r="O84" s="34" t="b">
        <v>1</v>
      </c>
      <c r="P84" s="34" t="s">
        <v>79</v>
      </c>
      <c r="Q84" s="25" t="str">
        <f t="shared" si="7"/>
        <v>games</v>
      </c>
      <c r="R84" s="25" t="str">
        <f t="shared" si="8"/>
        <v>video games</v>
      </c>
      <c r="S84" s="37">
        <f t="shared" si="9"/>
        <v>43482.25</v>
      </c>
      <c r="T84" s="37">
        <f t="shared" si="10"/>
        <v>43489.25</v>
      </c>
    </row>
    <row r="85" spans="1:20" x14ac:dyDescent="0.25">
      <c r="A85" s="25">
        <v>83</v>
      </c>
      <c r="B85" s="25" t="s">
        <v>205</v>
      </c>
      <c r="C85" s="33" t="s">
        <v>206</v>
      </c>
      <c r="D85" s="34">
        <v>106400</v>
      </c>
      <c r="E85" s="34">
        <v>39996</v>
      </c>
      <c r="F85" s="35">
        <f t="shared" si="6"/>
        <v>38</v>
      </c>
      <c r="G85" s="34" t="s">
        <v>4</v>
      </c>
      <c r="H85" s="34">
        <v>1000</v>
      </c>
      <c r="I85" s="36">
        <f t="shared" si="11"/>
        <v>40</v>
      </c>
      <c r="J85" s="34" t="s">
        <v>11</v>
      </c>
      <c r="K85" s="34" t="s">
        <v>12</v>
      </c>
      <c r="L85" s="34">
        <v>1469682000</v>
      </c>
      <c r="M85" s="34">
        <v>1471582800</v>
      </c>
      <c r="N85" s="34" t="b">
        <v>0</v>
      </c>
      <c r="O85" s="34" t="b">
        <v>0</v>
      </c>
      <c r="P85" s="34" t="s">
        <v>40</v>
      </c>
      <c r="Q85" s="25" t="str">
        <f t="shared" si="7"/>
        <v>music</v>
      </c>
      <c r="R85" s="25" t="str">
        <f t="shared" si="8"/>
        <v>electric music</v>
      </c>
      <c r="S85" s="37">
        <f t="shared" si="9"/>
        <v>42579.208333333328</v>
      </c>
      <c r="T85" s="37">
        <f t="shared" si="10"/>
        <v>42601.208333333328</v>
      </c>
    </row>
    <row r="86" spans="1:20" x14ac:dyDescent="0.25">
      <c r="A86" s="25">
        <v>84</v>
      </c>
      <c r="B86" s="25" t="s">
        <v>207</v>
      </c>
      <c r="C86" s="33" t="s">
        <v>208</v>
      </c>
      <c r="D86" s="34">
        <v>31400</v>
      </c>
      <c r="E86" s="34">
        <v>41564</v>
      </c>
      <c r="F86" s="35">
        <f t="shared" si="6"/>
        <v>132</v>
      </c>
      <c r="G86" s="34" t="s">
        <v>10</v>
      </c>
      <c r="H86" s="34">
        <v>374</v>
      </c>
      <c r="I86" s="36">
        <f t="shared" si="11"/>
        <v>111.13</v>
      </c>
      <c r="J86" s="34" t="s">
        <v>11</v>
      </c>
      <c r="K86" s="34" t="s">
        <v>12</v>
      </c>
      <c r="L86" s="34">
        <v>1343451600</v>
      </c>
      <c r="M86" s="34">
        <v>1344315600</v>
      </c>
      <c r="N86" s="34" t="b">
        <v>0</v>
      </c>
      <c r="O86" s="34" t="b">
        <v>0</v>
      </c>
      <c r="P86" s="34" t="s">
        <v>55</v>
      </c>
      <c r="Q86" s="25" t="str">
        <f t="shared" si="7"/>
        <v>technology</v>
      </c>
      <c r="R86" s="25" t="str">
        <f t="shared" si="8"/>
        <v>wearables</v>
      </c>
      <c r="S86" s="37">
        <f t="shared" si="9"/>
        <v>41118.208333333336</v>
      </c>
      <c r="T86" s="37">
        <f t="shared" si="10"/>
        <v>41128.208333333336</v>
      </c>
    </row>
    <row r="87" spans="1:20" x14ac:dyDescent="0.25">
      <c r="A87" s="25">
        <v>85</v>
      </c>
      <c r="B87" s="25" t="s">
        <v>209</v>
      </c>
      <c r="C87" s="33" t="s">
        <v>210</v>
      </c>
      <c r="D87" s="34">
        <v>4900</v>
      </c>
      <c r="E87" s="34">
        <v>6430</v>
      </c>
      <c r="F87" s="35">
        <f t="shared" si="6"/>
        <v>131</v>
      </c>
      <c r="G87" s="34" t="s">
        <v>10</v>
      </c>
      <c r="H87" s="34">
        <v>71</v>
      </c>
      <c r="I87" s="36">
        <f t="shared" si="11"/>
        <v>90.56</v>
      </c>
      <c r="J87" s="34" t="s">
        <v>16</v>
      </c>
      <c r="K87" s="34" t="s">
        <v>17</v>
      </c>
      <c r="L87" s="34">
        <v>1315717200</v>
      </c>
      <c r="M87" s="34">
        <v>1316408400</v>
      </c>
      <c r="N87" s="34" t="b">
        <v>0</v>
      </c>
      <c r="O87" s="34" t="b">
        <v>0</v>
      </c>
      <c r="P87" s="34" t="s">
        <v>50</v>
      </c>
      <c r="Q87" s="25" t="str">
        <f t="shared" si="7"/>
        <v>music</v>
      </c>
      <c r="R87" s="25" t="str">
        <f t="shared" si="8"/>
        <v>indie rock</v>
      </c>
      <c r="S87" s="37">
        <f t="shared" si="9"/>
        <v>40797.208333333336</v>
      </c>
      <c r="T87" s="37">
        <f t="shared" si="10"/>
        <v>40805.208333333336</v>
      </c>
    </row>
    <row r="88" spans="1:20" x14ac:dyDescent="0.25">
      <c r="A88" s="25">
        <v>86</v>
      </c>
      <c r="B88" s="25" t="s">
        <v>211</v>
      </c>
      <c r="C88" s="33" t="s">
        <v>212</v>
      </c>
      <c r="D88" s="34">
        <v>7400</v>
      </c>
      <c r="E88" s="34">
        <v>12405</v>
      </c>
      <c r="F88" s="35">
        <f t="shared" si="6"/>
        <v>168</v>
      </c>
      <c r="G88" s="34" t="s">
        <v>10</v>
      </c>
      <c r="H88" s="34">
        <v>203</v>
      </c>
      <c r="I88" s="36">
        <f t="shared" si="11"/>
        <v>61.11</v>
      </c>
      <c r="J88" s="34" t="s">
        <v>11</v>
      </c>
      <c r="K88" s="34" t="s">
        <v>12</v>
      </c>
      <c r="L88" s="34">
        <v>1430715600</v>
      </c>
      <c r="M88" s="34">
        <v>1431838800</v>
      </c>
      <c r="N88" s="34" t="b">
        <v>1</v>
      </c>
      <c r="O88" s="34" t="b">
        <v>0</v>
      </c>
      <c r="P88" s="34" t="s">
        <v>23</v>
      </c>
      <c r="Q88" s="25" t="str">
        <f t="shared" si="7"/>
        <v>theater</v>
      </c>
      <c r="R88" s="25" t="str">
        <f t="shared" si="8"/>
        <v>plays</v>
      </c>
      <c r="S88" s="37">
        <f t="shared" si="9"/>
        <v>42128.208333333328</v>
      </c>
      <c r="T88" s="37">
        <f t="shared" si="10"/>
        <v>42141.208333333328</v>
      </c>
    </row>
    <row r="89" spans="1:20" x14ac:dyDescent="0.25">
      <c r="A89" s="25">
        <v>87</v>
      </c>
      <c r="B89" s="25" t="s">
        <v>213</v>
      </c>
      <c r="C89" s="33" t="s">
        <v>214</v>
      </c>
      <c r="D89" s="34">
        <v>198500</v>
      </c>
      <c r="E89" s="34">
        <v>123040</v>
      </c>
      <c r="F89" s="35">
        <f t="shared" si="6"/>
        <v>62</v>
      </c>
      <c r="G89" s="34" t="s">
        <v>4</v>
      </c>
      <c r="H89" s="34">
        <v>1482</v>
      </c>
      <c r="I89" s="36">
        <f t="shared" si="11"/>
        <v>83.02</v>
      </c>
      <c r="J89" s="34" t="s">
        <v>16</v>
      </c>
      <c r="K89" s="34" t="s">
        <v>17</v>
      </c>
      <c r="L89" s="34">
        <v>1299564000</v>
      </c>
      <c r="M89" s="34">
        <v>1300510800</v>
      </c>
      <c r="N89" s="34" t="b">
        <v>0</v>
      </c>
      <c r="O89" s="34" t="b">
        <v>1</v>
      </c>
      <c r="P89" s="34" t="s">
        <v>13</v>
      </c>
      <c r="Q89" s="25" t="str">
        <f t="shared" si="7"/>
        <v>music</v>
      </c>
      <c r="R89" s="25" t="str">
        <f t="shared" si="8"/>
        <v>rock</v>
      </c>
      <c r="S89" s="37">
        <f t="shared" si="9"/>
        <v>40610.25</v>
      </c>
      <c r="T89" s="37">
        <f t="shared" si="10"/>
        <v>40621.208333333336</v>
      </c>
    </row>
    <row r="90" spans="1:20" x14ac:dyDescent="0.25">
      <c r="A90" s="25">
        <v>88</v>
      </c>
      <c r="B90" s="25" t="s">
        <v>215</v>
      </c>
      <c r="C90" s="33" t="s">
        <v>216</v>
      </c>
      <c r="D90" s="34">
        <v>4800</v>
      </c>
      <c r="E90" s="34">
        <v>12516</v>
      </c>
      <c r="F90" s="35">
        <f t="shared" si="6"/>
        <v>261</v>
      </c>
      <c r="G90" s="34" t="s">
        <v>10</v>
      </c>
      <c r="H90" s="34">
        <v>113</v>
      </c>
      <c r="I90" s="36">
        <f t="shared" si="11"/>
        <v>110.76</v>
      </c>
      <c r="J90" s="34" t="s">
        <v>11</v>
      </c>
      <c r="K90" s="34" t="s">
        <v>12</v>
      </c>
      <c r="L90" s="34">
        <v>1429160400</v>
      </c>
      <c r="M90" s="34">
        <v>1431061200</v>
      </c>
      <c r="N90" s="34" t="b">
        <v>0</v>
      </c>
      <c r="O90" s="34" t="b">
        <v>0</v>
      </c>
      <c r="P90" s="34" t="s">
        <v>196</v>
      </c>
      <c r="Q90" s="25" t="str">
        <f t="shared" si="7"/>
        <v>publishing</v>
      </c>
      <c r="R90" s="25" t="str">
        <f t="shared" si="8"/>
        <v>translations</v>
      </c>
      <c r="S90" s="37">
        <f t="shared" si="9"/>
        <v>42110.208333333328</v>
      </c>
      <c r="T90" s="37">
        <f t="shared" si="10"/>
        <v>42132.208333333328</v>
      </c>
    </row>
    <row r="91" spans="1:20" x14ac:dyDescent="0.25">
      <c r="A91" s="25">
        <v>89</v>
      </c>
      <c r="B91" s="25" t="s">
        <v>217</v>
      </c>
      <c r="C91" s="33" t="s">
        <v>218</v>
      </c>
      <c r="D91" s="34">
        <v>3400</v>
      </c>
      <c r="E91" s="34">
        <v>8588</v>
      </c>
      <c r="F91" s="35">
        <f t="shared" si="6"/>
        <v>253</v>
      </c>
      <c r="G91" s="34" t="s">
        <v>10</v>
      </c>
      <c r="H91" s="34">
        <v>96</v>
      </c>
      <c r="I91" s="36">
        <f t="shared" si="11"/>
        <v>89.46</v>
      </c>
      <c r="J91" s="34" t="s">
        <v>11</v>
      </c>
      <c r="K91" s="34" t="s">
        <v>12</v>
      </c>
      <c r="L91" s="34">
        <v>1271307600</v>
      </c>
      <c r="M91" s="34">
        <v>1271480400</v>
      </c>
      <c r="N91" s="34" t="b">
        <v>0</v>
      </c>
      <c r="O91" s="34" t="b">
        <v>0</v>
      </c>
      <c r="P91" s="34" t="s">
        <v>23</v>
      </c>
      <c r="Q91" s="25" t="str">
        <f t="shared" si="7"/>
        <v>theater</v>
      </c>
      <c r="R91" s="25" t="str">
        <f t="shared" si="8"/>
        <v>plays</v>
      </c>
      <c r="S91" s="37">
        <f t="shared" si="9"/>
        <v>40283.208333333336</v>
      </c>
      <c r="T91" s="37">
        <f t="shared" si="10"/>
        <v>40285.208333333336</v>
      </c>
    </row>
    <row r="92" spans="1:20" x14ac:dyDescent="0.25">
      <c r="A92" s="25">
        <v>90</v>
      </c>
      <c r="B92" s="25" t="s">
        <v>219</v>
      </c>
      <c r="C92" s="33" t="s">
        <v>220</v>
      </c>
      <c r="D92" s="34">
        <v>7800</v>
      </c>
      <c r="E92" s="34">
        <v>6132</v>
      </c>
      <c r="F92" s="35">
        <f t="shared" si="6"/>
        <v>79</v>
      </c>
      <c r="G92" s="34" t="s">
        <v>4</v>
      </c>
      <c r="H92" s="34">
        <v>106</v>
      </c>
      <c r="I92" s="36">
        <f t="shared" si="11"/>
        <v>57.85</v>
      </c>
      <c r="J92" s="34" t="s">
        <v>11</v>
      </c>
      <c r="K92" s="34" t="s">
        <v>12</v>
      </c>
      <c r="L92" s="34">
        <v>1456380000</v>
      </c>
      <c r="M92" s="34">
        <v>1456380000</v>
      </c>
      <c r="N92" s="34" t="b">
        <v>0</v>
      </c>
      <c r="O92" s="34" t="b">
        <v>1</v>
      </c>
      <c r="P92" s="34" t="s">
        <v>23</v>
      </c>
      <c r="Q92" s="25" t="str">
        <f t="shared" si="7"/>
        <v>theater</v>
      </c>
      <c r="R92" s="25" t="str">
        <f t="shared" si="8"/>
        <v>plays</v>
      </c>
      <c r="S92" s="37">
        <f t="shared" si="9"/>
        <v>42425.25</v>
      </c>
      <c r="T92" s="37">
        <f t="shared" si="10"/>
        <v>42425.25</v>
      </c>
    </row>
    <row r="93" spans="1:20" x14ac:dyDescent="0.25">
      <c r="A93" s="25">
        <v>91</v>
      </c>
      <c r="B93" s="25" t="s">
        <v>221</v>
      </c>
      <c r="C93" s="33" t="s">
        <v>222</v>
      </c>
      <c r="D93" s="34">
        <v>154300</v>
      </c>
      <c r="E93" s="34">
        <v>74688</v>
      </c>
      <c r="F93" s="35">
        <f t="shared" si="6"/>
        <v>48</v>
      </c>
      <c r="G93" s="34" t="s">
        <v>4</v>
      </c>
      <c r="H93" s="34">
        <v>679</v>
      </c>
      <c r="I93" s="36">
        <f t="shared" si="11"/>
        <v>110</v>
      </c>
      <c r="J93" s="34" t="s">
        <v>97</v>
      </c>
      <c r="K93" s="34" t="s">
        <v>98</v>
      </c>
      <c r="L93" s="34">
        <v>1470459600</v>
      </c>
      <c r="M93" s="34">
        <v>1472878800</v>
      </c>
      <c r="N93" s="34" t="b">
        <v>0</v>
      </c>
      <c r="O93" s="34" t="b">
        <v>0</v>
      </c>
      <c r="P93" s="34" t="s">
        <v>196</v>
      </c>
      <c r="Q93" s="25" t="str">
        <f t="shared" si="7"/>
        <v>publishing</v>
      </c>
      <c r="R93" s="25" t="str">
        <f t="shared" si="8"/>
        <v>translations</v>
      </c>
      <c r="S93" s="37">
        <f t="shared" si="9"/>
        <v>42588.208333333328</v>
      </c>
      <c r="T93" s="37">
        <f t="shared" si="10"/>
        <v>42616.208333333328</v>
      </c>
    </row>
    <row r="94" spans="1:20" x14ac:dyDescent="0.25">
      <c r="A94" s="25">
        <v>92</v>
      </c>
      <c r="B94" s="25" t="s">
        <v>223</v>
      </c>
      <c r="C94" s="33" t="s">
        <v>224</v>
      </c>
      <c r="D94" s="34">
        <v>20000</v>
      </c>
      <c r="E94" s="34">
        <v>51775</v>
      </c>
      <c r="F94" s="35">
        <f t="shared" si="6"/>
        <v>259</v>
      </c>
      <c r="G94" s="34" t="s">
        <v>10</v>
      </c>
      <c r="H94" s="34">
        <v>498</v>
      </c>
      <c r="I94" s="36">
        <f t="shared" si="11"/>
        <v>103.97</v>
      </c>
      <c r="J94" s="34" t="s">
        <v>88</v>
      </c>
      <c r="K94" s="34" t="s">
        <v>89</v>
      </c>
      <c r="L94" s="34">
        <v>1277269200</v>
      </c>
      <c r="M94" s="34">
        <v>1277355600</v>
      </c>
      <c r="N94" s="34" t="b">
        <v>0</v>
      </c>
      <c r="O94" s="34" t="b">
        <v>1</v>
      </c>
      <c r="P94" s="34" t="s">
        <v>79</v>
      </c>
      <c r="Q94" s="25" t="str">
        <f t="shared" si="7"/>
        <v>games</v>
      </c>
      <c r="R94" s="25" t="str">
        <f t="shared" si="8"/>
        <v>video games</v>
      </c>
      <c r="S94" s="37">
        <f t="shared" si="9"/>
        <v>40352.208333333336</v>
      </c>
      <c r="T94" s="37">
        <f t="shared" si="10"/>
        <v>40353.208333333336</v>
      </c>
    </row>
    <row r="95" spans="1:20" x14ac:dyDescent="0.25">
      <c r="A95" s="25">
        <v>93</v>
      </c>
      <c r="B95" s="25" t="s">
        <v>225</v>
      </c>
      <c r="C95" s="33" t="s">
        <v>226</v>
      </c>
      <c r="D95" s="34">
        <v>108800</v>
      </c>
      <c r="E95" s="34">
        <v>65877</v>
      </c>
      <c r="F95" s="35">
        <f t="shared" si="6"/>
        <v>61</v>
      </c>
      <c r="G95" s="34" t="s">
        <v>64</v>
      </c>
      <c r="H95" s="34">
        <v>610</v>
      </c>
      <c r="I95" s="36">
        <f t="shared" si="11"/>
        <v>108</v>
      </c>
      <c r="J95" s="34" t="s">
        <v>11</v>
      </c>
      <c r="K95" s="34" t="s">
        <v>12</v>
      </c>
      <c r="L95" s="34">
        <v>1350709200</v>
      </c>
      <c r="M95" s="34">
        <v>1351054800</v>
      </c>
      <c r="N95" s="34" t="b">
        <v>0</v>
      </c>
      <c r="O95" s="34" t="b">
        <v>1</v>
      </c>
      <c r="P95" s="34" t="s">
        <v>23</v>
      </c>
      <c r="Q95" s="25" t="str">
        <f t="shared" si="7"/>
        <v>theater</v>
      </c>
      <c r="R95" s="25" t="str">
        <f t="shared" si="8"/>
        <v>plays</v>
      </c>
      <c r="S95" s="37">
        <f t="shared" si="9"/>
        <v>41202.208333333336</v>
      </c>
      <c r="T95" s="37">
        <f t="shared" si="10"/>
        <v>41206.208333333336</v>
      </c>
    </row>
    <row r="96" spans="1:20" x14ac:dyDescent="0.25">
      <c r="A96" s="25">
        <v>94</v>
      </c>
      <c r="B96" s="25" t="s">
        <v>227</v>
      </c>
      <c r="C96" s="33" t="s">
        <v>228</v>
      </c>
      <c r="D96" s="34">
        <v>2900</v>
      </c>
      <c r="E96" s="34">
        <v>8807</v>
      </c>
      <c r="F96" s="35">
        <f t="shared" si="6"/>
        <v>304</v>
      </c>
      <c r="G96" s="34" t="s">
        <v>10</v>
      </c>
      <c r="H96" s="34">
        <v>180</v>
      </c>
      <c r="I96" s="36">
        <f t="shared" si="11"/>
        <v>48.93</v>
      </c>
      <c r="J96" s="34" t="s">
        <v>30</v>
      </c>
      <c r="K96" s="34" t="s">
        <v>31</v>
      </c>
      <c r="L96" s="34">
        <v>1554613200</v>
      </c>
      <c r="M96" s="34">
        <v>1555563600</v>
      </c>
      <c r="N96" s="34" t="b">
        <v>0</v>
      </c>
      <c r="O96" s="34" t="b">
        <v>0</v>
      </c>
      <c r="P96" s="34" t="s">
        <v>18</v>
      </c>
      <c r="Q96" s="25" t="str">
        <f t="shared" si="7"/>
        <v>technology</v>
      </c>
      <c r="R96" s="25" t="str">
        <f t="shared" si="8"/>
        <v>web</v>
      </c>
      <c r="S96" s="37">
        <f t="shared" si="9"/>
        <v>43562.208333333328</v>
      </c>
      <c r="T96" s="37">
        <f t="shared" si="10"/>
        <v>43573.208333333328</v>
      </c>
    </row>
    <row r="97" spans="1:20" x14ac:dyDescent="0.25">
      <c r="A97" s="25">
        <v>95</v>
      </c>
      <c r="B97" s="25" t="s">
        <v>229</v>
      </c>
      <c r="C97" s="33" t="s">
        <v>230</v>
      </c>
      <c r="D97" s="34">
        <v>900</v>
      </c>
      <c r="E97" s="34">
        <v>1017</v>
      </c>
      <c r="F97" s="35">
        <f t="shared" si="6"/>
        <v>113</v>
      </c>
      <c r="G97" s="34" t="s">
        <v>10</v>
      </c>
      <c r="H97" s="34">
        <v>27</v>
      </c>
      <c r="I97" s="36">
        <f t="shared" si="11"/>
        <v>37.67</v>
      </c>
      <c r="J97" s="34" t="s">
        <v>11</v>
      </c>
      <c r="K97" s="34" t="s">
        <v>12</v>
      </c>
      <c r="L97" s="34">
        <v>1571029200</v>
      </c>
      <c r="M97" s="34">
        <v>1571634000</v>
      </c>
      <c r="N97" s="34" t="b">
        <v>0</v>
      </c>
      <c r="O97" s="34" t="b">
        <v>0</v>
      </c>
      <c r="P97" s="34" t="s">
        <v>32</v>
      </c>
      <c r="Q97" s="25" t="str">
        <f t="shared" si="7"/>
        <v>film &amp; video</v>
      </c>
      <c r="R97" s="25" t="str">
        <f t="shared" si="8"/>
        <v>documentary</v>
      </c>
      <c r="S97" s="37">
        <f t="shared" si="9"/>
        <v>43752.208333333328</v>
      </c>
      <c r="T97" s="37">
        <f t="shared" si="10"/>
        <v>43759.208333333328</v>
      </c>
    </row>
    <row r="98" spans="1:20" x14ac:dyDescent="0.25">
      <c r="A98" s="25">
        <v>96</v>
      </c>
      <c r="B98" s="25" t="s">
        <v>231</v>
      </c>
      <c r="C98" s="33" t="s">
        <v>232</v>
      </c>
      <c r="D98" s="34">
        <v>69700</v>
      </c>
      <c r="E98" s="34">
        <v>151513</v>
      </c>
      <c r="F98" s="35">
        <f t="shared" si="6"/>
        <v>217</v>
      </c>
      <c r="G98" s="34" t="s">
        <v>10</v>
      </c>
      <c r="H98" s="34">
        <v>2331</v>
      </c>
      <c r="I98" s="36">
        <f t="shared" si="11"/>
        <v>65</v>
      </c>
      <c r="J98" s="34" t="s">
        <v>11</v>
      </c>
      <c r="K98" s="34" t="s">
        <v>12</v>
      </c>
      <c r="L98" s="34">
        <v>1299736800</v>
      </c>
      <c r="M98" s="34">
        <v>1300856400</v>
      </c>
      <c r="N98" s="34" t="b">
        <v>0</v>
      </c>
      <c r="O98" s="34" t="b">
        <v>0</v>
      </c>
      <c r="P98" s="34" t="s">
        <v>23</v>
      </c>
      <c r="Q98" s="25" t="str">
        <f t="shared" si="7"/>
        <v>theater</v>
      </c>
      <c r="R98" s="25" t="str">
        <f t="shared" si="8"/>
        <v>plays</v>
      </c>
      <c r="S98" s="37">
        <f t="shared" si="9"/>
        <v>40612.25</v>
      </c>
      <c r="T98" s="37">
        <f t="shared" si="10"/>
        <v>40625.208333333336</v>
      </c>
    </row>
    <row r="99" spans="1:20" x14ac:dyDescent="0.25">
      <c r="A99" s="25">
        <v>97</v>
      </c>
      <c r="B99" s="25" t="s">
        <v>233</v>
      </c>
      <c r="C99" s="33" t="s">
        <v>234</v>
      </c>
      <c r="D99" s="34">
        <v>1300</v>
      </c>
      <c r="E99" s="34">
        <v>12047</v>
      </c>
      <c r="F99" s="35">
        <f t="shared" si="6"/>
        <v>927</v>
      </c>
      <c r="G99" s="34" t="s">
        <v>10</v>
      </c>
      <c r="H99" s="34">
        <v>113</v>
      </c>
      <c r="I99" s="36">
        <f t="shared" si="11"/>
        <v>106.61</v>
      </c>
      <c r="J99" s="34" t="s">
        <v>11</v>
      </c>
      <c r="K99" s="34" t="s">
        <v>12</v>
      </c>
      <c r="L99" s="34">
        <v>1435208400</v>
      </c>
      <c r="M99" s="34">
        <v>1439874000</v>
      </c>
      <c r="N99" s="34" t="b">
        <v>0</v>
      </c>
      <c r="O99" s="34" t="b">
        <v>0</v>
      </c>
      <c r="P99" s="34" t="s">
        <v>7</v>
      </c>
      <c r="Q99" s="25" t="str">
        <f t="shared" si="7"/>
        <v>food</v>
      </c>
      <c r="R99" s="25" t="str">
        <f t="shared" si="8"/>
        <v>food trucks</v>
      </c>
      <c r="S99" s="37">
        <f t="shared" si="9"/>
        <v>42180.208333333328</v>
      </c>
      <c r="T99" s="37">
        <f t="shared" si="10"/>
        <v>42234.208333333328</v>
      </c>
    </row>
    <row r="100" spans="1:20" x14ac:dyDescent="0.25">
      <c r="A100" s="25">
        <v>98</v>
      </c>
      <c r="B100" s="25" t="s">
        <v>235</v>
      </c>
      <c r="C100" s="33" t="s">
        <v>236</v>
      </c>
      <c r="D100" s="34">
        <v>97800</v>
      </c>
      <c r="E100" s="34">
        <v>32951</v>
      </c>
      <c r="F100" s="35">
        <f t="shared" si="6"/>
        <v>34</v>
      </c>
      <c r="G100" s="34" t="s">
        <v>4</v>
      </c>
      <c r="H100" s="34">
        <v>1220</v>
      </c>
      <c r="I100" s="36">
        <f t="shared" si="11"/>
        <v>27.01</v>
      </c>
      <c r="J100" s="34" t="s">
        <v>16</v>
      </c>
      <c r="K100" s="34" t="s">
        <v>17</v>
      </c>
      <c r="L100" s="34">
        <v>1437973200</v>
      </c>
      <c r="M100" s="34">
        <v>1438318800</v>
      </c>
      <c r="N100" s="34" t="b">
        <v>0</v>
      </c>
      <c r="O100" s="34" t="b">
        <v>0</v>
      </c>
      <c r="P100" s="34" t="s">
        <v>79</v>
      </c>
      <c r="Q100" s="25" t="str">
        <f t="shared" si="7"/>
        <v>games</v>
      </c>
      <c r="R100" s="25" t="str">
        <f t="shared" si="8"/>
        <v>video games</v>
      </c>
      <c r="S100" s="37">
        <f t="shared" si="9"/>
        <v>42212.208333333328</v>
      </c>
      <c r="T100" s="37">
        <f t="shared" si="10"/>
        <v>42216.208333333328</v>
      </c>
    </row>
    <row r="101" spans="1:20" x14ac:dyDescent="0.25">
      <c r="A101" s="25">
        <v>99</v>
      </c>
      <c r="B101" s="25" t="s">
        <v>237</v>
      </c>
      <c r="C101" s="33" t="s">
        <v>238</v>
      </c>
      <c r="D101" s="34">
        <v>7600</v>
      </c>
      <c r="E101" s="34">
        <v>14951</v>
      </c>
      <c r="F101" s="35">
        <f t="shared" si="6"/>
        <v>197</v>
      </c>
      <c r="G101" s="34" t="s">
        <v>10</v>
      </c>
      <c r="H101" s="34">
        <v>164</v>
      </c>
      <c r="I101" s="36">
        <f t="shared" si="11"/>
        <v>91.16</v>
      </c>
      <c r="J101" s="34" t="s">
        <v>11</v>
      </c>
      <c r="K101" s="34" t="s">
        <v>12</v>
      </c>
      <c r="L101" s="34">
        <v>1416895200</v>
      </c>
      <c r="M101" s="34">
        <v>1419400800</v>
      </c>
      <c r="N101" s="34" t="b">
        <v>0</v>
      </c>
      <c r="O101" s="34" t="b">
        <v>0</v>
      </c>
      <c r="P101" s="34" t="s">
        <v>23</v>
      </c>
      <c r="Q101" s="25" t="str">
        <f t="shared" si="7"/>
        <v>theater</v>
      </c>
      <c r="R101" s="25" t="str">
        <f t="shared" si="8"/>
        <v>plays</v>
      </c>
      <c r="S101" s="37">
        <f t="shared" si="9"/>
        <v>41968.25</v>
      </c>
      <c r="T101" s="37">
        <f t="shared" si="10"/>
        <v>41997.25</v>
      </c>
    </row>
    <row r="102" spans="1:20" x14ac:dyDescent="0.25">
      <c r="A102" s="25">
        <v>100</v>
      </c>
      <c r="B102" s="25" t="s">
        <v>239</v>
      </c>
      <c r="C102" s="33" t="s">
        <v>240</v>
      </c>
      <c r="D102" s="34">
        <v>100</v>
      </c>
      <c r="E102" s="34">
        <v>1</v>
      </c>
      <c r="F102" s="35">
        <f t="shared" si="6"/>
        <v>1</v>
      </c>
      <c r="G102" s="34" t="s">
        <v>4</v>
      </c>
      <c r="H102" s="34">
        <v>1</v>
      </c>
      <c r="I102" s="36">
        <f t="shared" si="11"/>
        <v>1</v>
      </c>
      <c r="J102" s="34" t="s">
        <v>11</v>
      </c>
      <c r="K102" s="34" t="s">
        <v>12</v>
      </c>
      <c r="L102" s="34">
        <v>1319000400</v>
      </c>
      <c r="M102" s="34">
        <v>1320555600</v>
      </c>
      <c r="N102" s="34" t="b">
        <v>0</v>
      </c>
      <c r="O102" s="34" t="b">
        <v>0</v>
      </c>
      <c r="P102" s="34" t="s">
        <v>23</v>
      </c>
      <c r="Q102" s="25" t="str">
        <f t="shared" si="7"/>
        <v>theater</v>
      </c>
      <c r="R102" s="25" t="str">
        <f t="shared" si="8"/>
        <v>plays</v>
      </c>
      <c r="S102" s="37">
        <f t="shared" si="9"/>
        <v>40835.208333333336</v>
      </c>
      <c r="T102" s="37">
        <f t="shared" si="10"/>
        <v>40853.208333333336</v>
      </c>
    </row>
    <row r="103" spans="1:20" x14ac:dyDescent="0.25">
      <c r="A103" s="25">
        <v>101</v>
      </c>
      <c r="B103" s="25" t="s">
        <v>241</v>
      </c>
      <c r="C103" s="33" t="s">
        <v>242</v>
      </c>
      <c r="D103" s="34">
        <v>900</v>
      </c>
      <c r="E103" s="34">
        <v>9193</v>
      </c>
      <c r="F103" s="35">
        <f t="shared" si="6"/>
        <v>1021</v>
      </c>
      <c r="G103" s="34" t="s">
        <v>10</v>
      </c>
      <c r="H103" s="34">
        <v>164</v>
      </c>
      <c r="I103" s="36">
        <f t="shared" si="11"/>
        <v>56.05</v>
      </c>
      <c r="J103" s="34" t="s">
        <v>11</v>
      </c>
      <c r="K103" s="34" t="s">
        <v>12</v>
      </c>
      <c r="L103" s="34">
        <v>1424498400</v>
      </c>
      <c r="M103" s="34">
        <v>1425103200</v>
      </c>
      <c r="N103" s="34" t="b">
        <v>0</v>
      </c>
      <c r="O103" s="34" t="b">
        <v>1</v>
      </c>
      <c r="P103" s="34" t="s">
        <v>40</v>
      </c>
      <c r="Q103" s="25" t="str">
        <f t="shared" si="7"/>
        <v>music</v>
      </c>
      <c r="R103" s="25" t="str">
        <f t="shared" si="8"/>
        <v>electric music</v>
      </c>
      <c r="S103" s="37">
        <f t="shared" si="9"/>
        <v>42056.25</v>
      </c>
      <c r="T103" s="37">
        <f t="shared" si="10"/>
        <v>42063.25</v>
      </c>
    </row>
    <row r="104" spans="1:20" x14ac:dyDescent="0.25">
      <c r="A104" s="25">
        <v>102</v>
      </c>
      <c r="B104" s="25" t="s">
        <v>243</v>
      </c>
      <c r="C104" s="33" t="s">
        <v>244</v>
      </c>
      <c r="D104" s="34">
        <v>3700</v>
      </c>
      <c r="E104" s="34">
        <v>10422</v>
      </c>
      <c r="F104" s="35">
        <f t="shared" si="6"/>
        <v>282</v>
      </c>
      <c r="G104" s="34" t="s">
        <v>10</v>
      </c>
      <c r="H104" s="34">
        <v>336</v>
      </c>
      <c r="I104" s="36">
        <f t="shared" si="11"/>
        <v>31.02</v>
      </c>
      <c r="J104" s="34" t="s">
        <v>11</v>
      </c>
      <c r="K104" s="34" t="s">
        <v>12</v>
      </c>
      <c r="L104" s="34">
        <v>1526274000</v>
      </c>
      <c r="M104" s="34">
        <v>1526878800</v>
      </c>
      <c r="N104" s="34" t="b">
        <v>0</v>
      </c>
      <c r="O104" s="34" t="b">
        <v>1</v>
      </c>
      <c r="P104" s="34" t="s">
        <v>55</v>
      </c>
      <c r="Q104" s="25" t="str">
        <f t="shared" si="7"/>
        <v>technology</v>
      </c>
      <c r="R104" s="25" t="str">
        <f t="shared" si="8"/>
        <v>wearables</v>
      </c>
      <c r="S104" s="37">
        <f t="shared" si="9"/>
        <v>43234.208333333328</v>
      </c>
      <c r="T104" s="37">
        <f t="shared" si="10"/>
        <v>43241.208333333328</v>
      </c>
    </row>
    <row r="105" spans="1:20" x14ac:dyDescent="0.25">
      <c r="A105" s="25">
        <v>103</v>
      </c>
      <c r="B105" s="25" t="s">
        <v>245</v>
      </c>
      <c r="C105" s="33" t="s">
        <v>246</v>
      </c>
      <c r="D105" s="34">
        <v>10000</v>
      </c>
      <c r="E105" s="34">
        <v>2461</v>
      </c>
      <c r="F105" s="35">
        <f t="shared" si="6"/>
        <v>25</v>
      </c>
      <c r="G105" s="34" t="s">
        <v>4</v>
      </c>
      <c r="H105" s="34">
        <v>37</v>
      </c>
      <c r="I105" s="36">
        <f t="shared" si="11"/>
        <v>66.510000000000005</v>
      </c>
      <c r="J105" s="34" t="s">
        <v>97</v>
      </c>
      <c r="K105" s="34" t="s">
        <v>98</v>
      </c>
      <c r="L105" s="34">
        <v>1287896400</v>
      </c>
      <c r="M105" s="34">
        <v>1288674000</v>
      </c>
      <c r="N105" s="34" t="b">
        <v>0</v>
      </c>
      <c r="O105" s="34" t="b">
        <v>0</v>
      </c>
      <c r="P105" s="34" t="s">
        <v>40</v>
      </c>
      <c r="Q105" s="25" t="str">
        <f t="shared" si="7"/>
        <v>music</v>
      </c>
      <c r="R105" s="25" t="str">
        <f t="shared" si="8"/>
        <v>electric music</v>
      </c>
      <c r="S105" s="37">
        <f t="shared" si="9"/>
        <v>40475.208333333336</v>
      </c>
      <c r="T105" s="37">
        <f t="shared" si="10"/>
        <v>40484.208333333336</v>
      </c>
    </row>
    <row r="106" spans="1:20" x14ac:dyDescent="0.25">
      <c r="A106" s="25">
        <v>104</v>
      </c>
      <c r="B106" s="25" t="s">
        <v>247</v>
      </c>
      <c r="C106" s="33" t="s">
        <v>248</v>
      </c>
      <c r="D106" s="34">
        <v>119200</v>
      </c>
      <c r="E106" s="34">
        <v>170623</v>
      </c>
      <c r="F106" s="35">
        <f t="shared" si="6"/>
        <v>143</v>
      </c>
      <c r="G106" s="34" t="s">
        <v>10</v>
      </c>
      <c r="H106" s="34">
        <v>1917</v>
      </c>
      <c r="I106" s="36">
        <f t="shared" si="11"/>
        <v>89.01</v>
      </c>
      <c r="J106" s="34" t="s">
        <v>11</v>
      </c>
      <c r="K106" s="34" t="s">
        <v>12</v>
      </c>
      <c r="L106" s="34">
        <v>1495515600</v>
      </c>
      <c r="M106" s="34">
        <v>1495602000</v>
      </c>
      <c r="N106" s="34" t="b">
        <v>0</v>
      </c>
      <c r="O106" s="34" t="b">
        <v>0</v>
      </c>
      <c r="P106" s="34" t="s">
        <v>50</v>
      </c>
      <c r="Q106" s="25" t="str">
        <f t="shared" si="7"/>
        <v>music</v>
      </c>
      <c r="R106" s="25" t="str">
        <f t="shared" si="8"/>
        <v>indie rock</v>
      </c>
      <c r="S106" s="37">
        <f t="shared" si="9"/>
        <v>42878.208333333328</v>
      </c>
      <c r="T106" s="37">
        <f t="shared" si="10"/>
        <v>42879.208333333328</v>
      </c>
    </row>
    <row r="107" spans="1:20" x14ac:dyDescent="0.25">
      <c r="A107" s="25">
        <v>105</v>
      </c>
      <c r="B107" s="25" t="s">
        <v>249</v>
      </c>
      <c r="C107" s="33" t="s">
        <v>250</v>
      </c>
      <c r="D107" s="34">
        <v>6800</v>
      </c>
      <c r="E107" s="34">
        <v>9829</v>
      </c>
      <c r="F107" s="35">
        <f t="shared" si="6"/>
        <v>145</v>
      </c>
      <c r="G107" s="34" t="s">
        <v>10</v>
      </c>
      <c r="H107" s="34">
        <v>95</v>
      </c>
      <c r="I107" s="36">
        <f t="shared" si="11"/>
        <v>103.46</v>
      </c>
      <c r="J107" s="34" t="s">
        <v>11</v>
      </c>
      <c r="K107" s="34" t="s">
        <v>12</v>
      </c>
      <c r="L107" s="34">
        <v>1364878800</v>
      </c>
      <c r="M107" s="34">
        <v>1366434000</v>
      </c>
      <c r="N107" s="34" t="b">
        <v>0</v>
      </c>
      <c r="O107" s="34" t="b">
        <v>0</v>
      </c>
      <c r="P107" s="34" t="s">
        <v>18</v>
      </c>
      <c r="Q107" s="25" t="str">
        <f t="shared" si="7"/>
        <v>technology</v>
      </c>
      <c r="R107" s="25" t="str">
        <f t="shared" si="8"/>
        <v>web</v>
      </c>
      <c r="S107" s="37">
        <f t="shared" si="9"/>
        <v>41366.208333333336</v>
      </c>
      <c r="T107" s="37">
        <f t="shared" si="10"/>
        <v>41384.208333333336</v>
      </c>
    </row>
    <row r="108" spans="1:20" x14ac:dyDescent="0.25">
      <c r="A108" s="25">
        <v>106</v>
      </c>
      <c r="B108" s="25" t="s">
        <v>251</v>
      </c>
      <c r="C108" s="33" t="s">
        <v>252</v>
      </c>
      <c r="D108" s="34">
        <v>3900</v>
      </c>
      <c r="E108" s="34">
        <v>14006</v>
      </c>
      <c r="F108" s="35">
        <f t="shared" si="6"/>
        <v>359</v>
      </c>
      <c r="G108" s="34" t="s">
        <v>10</v>
      </c>
      <c r="H108" s="34">
        <v>147</v>
      </c>
      <c r="I108" s="36">
        <f t="shared" si="11"/>
        <v>95.28</v>
      </c>
      <c r="J108" s="34" t="s">
        <v>11</v>
      </c>
      <c r="K108" s="34" t="s">
        <v>12</v>
      </c>
      <c r="L108" s="34">
        <v>1567918800</v>
      </c>
      <c r="M108" s="34">
        <v>1568350800</v>
      </c>
      <c r="N108" s="34" t="b">
        <v>0</v>
      </c>
      <c r="O108" s="34" t="b">
        <v>0</v>
      </c>
      <c r="P108" s="34" t="s">
        <v>23</v>
      </c>
      <c r="Q108" s="25" t="str">
        <f t="shared" si="7"/>
        <v>theater</v>
      </c>
      <c r="R108" s="25" t="str">
        <f t="shared" si="8"/>
        <v>plays</v>
      </c>
      <c r="S108" s="37">
        <f t="shared" si="9"/>
        <v>43716.208333333328</v>
      </c>
      <c r="T108" s="37">
        <f t="shared" si="10"/>
        <v>43721.208333333328</v>
      </c>
    </row>
    <row r="109" spans="1:20" x14ac:dyDescent="0.25">
      <c r="A109" s="25">
        <v>107</v>
      </c>
      <c r="B109" s="25" t="s">
        <v>253</v>
      </c>
      <c r="C109" s="33" t="s">
        <v>254</v>
      </c>
      <c r="D109" s="34">
        <v>3500</v>
      </c>
      <c r="E109" s="34">
        <v>6527</v>
      </c>
      <c r="F109" s="35">
        <f t="shared" si="6"/>
        <v>186</v>
      </c>
      <c r="G109" s="34" t="s">
        <v>10</v>
      </c>
      <c r="H109" s="34">
        <v>86</v>
      </c>
      <c r="I109" s="36">
        <f t="shared" si="11"/>
        <v>75.900000000000006</v>
      </c>
      <c r="J109" s="34" t="s">
        <v>11</v>
      </c>
      <c r="K109" s="34" t="s">
        <v>12</v>
      </c>
      <c r="L109" s="34">
        <v>1524459600</v>
      </c>
      <c r="M109" s="34">
        <v>1525928400</v>
      </c>
      <c r="N109" s="34" t="b">
        <v>0</v>
      </c>
      <c r="O109" s="34" t="b">
        <v>1</v>
      </c>
      <c r="P109" s="34" t="s">
        <v>23</v>
      </c>
      <c r="Q109" s="25" t="str">
        <f t="shared" si="7"/>
        <v>theater</v>
      </c>
      <c r="R109" s="25" t="str">
        <f t="shared" si="8"/>
        <v>plays</v>
      </c>
      <c r="S109" s="37">
        <f t="shared" si="9"/>
        <v>43213.208333333328</v>
      </c>
      <c r="T109" s="37">
        <f t="shared" si="10"/>
        <v>43230.208333333328</v>
      </c>
    </row>
    <row r="110" spans="1:20" x14ac:dyDescent="0.25">
      <c r="A110" s="25">
        <v>108</v>
      </c>
      <c r="B110" s="25" t="s">
        <v>255</v>
      </c>
      <c r="C110" s="33" t="s">
        <v>256</v>
      </c>
      <c r="D110" s="34">
        <v>1500</v>
      </c>
      <c r="E110" s="34">
        <v>8929</v>
      </c>
      <c r="F110" s="35">
        <f t="shared" si="6"/>
        <v>595</v>
      </c>
      <c r="G110" s="34" t="s">
        <v>10</v>
      </c>
      <c r="H110" s="34">
        <v>83</v>
      </c>
      <c r="I110" s="36">
        <f t="shared" si="11"/>
        <v>107.58</v>
      </c>
      <c r="J110" s="34" t="s">
        <v>11</v>
      </c>
      <c r="K110" s="34" t="s">
        <v>12</v>
      </c>
      <c r="L110" s="34">
        <v>1333688400</v>
      </c>
      <c r="M110" s="34">
        <v>1336885200</v>
      </c>
      <c r="N110" s="34" t="b">
        <v>0</v>
      </c>
      <c r="O110" s="34" t="b">
        <v>0</v>
      </c>
      <c r="P110" s="34" t="s">
        <v>32</v>
      </c>
      <c r="Q110" s="25" t="str">
        <f t="shared" si="7"/>
        <v>film &amp; video</v>
      </c>
      <c r="R110" s="25" t="str">
        <f t="shared" si="8"/>
        <v>documentary</v>
      </c>
      <c r="S110" s="37">
        <f t="shared" si="9"/>
        <v>41005.208333333336</v>
      </c>
      <c r="T110" s="37">
        <f t="shared" si="10"/>
        <v>41042.208333333336</v>
      </c>
    </row>
    <row r="111" spans="1:20" x14ac:dyDescent="0.25">
      <c r="A111" s="25">
        <v>109</v>
      </c>
      <c r="B111" s="25" t="s">
        <v>257</v>
      </c>
      <c r="C111" s="33" t="s">
        <v>258</v>
      </c>
      <c r="D111" s="34">
        <v>5200</v>
      </c>
      <c r="E111" s="34">
        <v>3079</v>
      </c>
      <c r="F111" s="35">
        <f t="shared" si="6"/>
        <v>59</v>
      </c>
      <c r="G111" s="34" t="s">
        <v>4</v>
      </c>
      <c r="H111" s="34">
        <v>60</v>
      </c>
      <c r="I111" s="36">
        <f t="shared" si="11"/>
        <v>51.32</v>
      </c>
      <c r="J111" s="34" t="s">
        <v>11</v>
      </c>
      <c r="K111" s="34" t="s">
        <v>12</v>
      </c>
      <c r="L111" s="34">
        <v>1389506400</v>
      </c>
      <c r="M111" s="34">
        <v>1389679200</v>
      </c>
      <c r="N111" s="34" t="b">
        <v>0</v>
      </c>
      <c r="O111" s="34" t="b">
        <v>0</v>
      </c>
      <c r="P111" s="34" t="s">
        <v>259</v>
      </c>
      <c r="Q111" s="25" t="str">
        <f t="shared" si="7"/>
        <v>film &amp; video</v>
      </c>
      <c r="R111" s="25" t="str">
        <f t="shared" si="8"/>
        <v>television</v>
      </c>
      <c r="S111" s="37">
        <f t="shared" si="9"/>
        <v>41651.25</v>
      </c>
      <c r="T111" s="37">
        <f t="shared" si="10"/>
        <v>41653.25</v>
      </c>
    </row>
    <row r="112" spans="1:20" x14ac:dyDescent="0.25">
      <c r="A112" s="25">
        <v>110</v>
      </c>
      <c r="B112" s="25" t="s">
        <v>260</v>
      </c>
      <c r="C112" s="33" t="s">
        <v>261</v>
      </c>
      <c r="D112" s="34">
        <v>142400</v>
      </c>
      <c r="E112" s="34">
        <v>21307</v>
      </c>
      <c r="F112" s="35">
        <f t="shared" si="6"/>
        <v>15</v>
      </c>
      <c r="G112" s="34" t="s">
        <v>4</v>
      </c>
      <c r="H112" s="34">
        <v>296</v>
      </c>
      <c r="I112" s="36">
        <f t="shared" si="11"/>
        <v>71.98</v>
      </c>
      <c r="J112" s="34" t="s">
        <v>11</v>
      </c>
      <c r="K112" s="34" t="s">
        <v>12</v>
      </c>
      <c r="L112" s="34">
        <v>1536642000</v>
      </c>
      <c r="M112" s="34">
        <v>1538283600</v>
      </c>
      <c r="N112" s="34" t="b">
        <v>0</v>
      </c>
      <c r="O112" s="34" t="b">
        <v>0</v>
      </c>
      <c r="P112" s="34" t="s">
        <v>7</v>
      </c>
      <c r="Q112" s="25" t="str">
        <f t="shared" si="7"/>
        <v>food</v>
      </c>
      <c r="R112" s="25" t="str">
        <f t="shared" si="8"/>
        <v>food trucks</v>
      </c>
      <c r="S112" s="37">
        <f t="shared" si="9"/>
        <v>43354.208333333328</v>
      </c>
      <c r="T112" s="37">
        <f t="shared" si="10"/>
        <v>43373.208333333328</v>
      </c>
    </row>
    <row r="113" spans="1:20" x14ac:dyDescent="0.25">
      <c r="A113" s="25">
        <v>111</v>
      </c>
      <c r="B113" s="25" t="s">
        <v>262</v>
      </c>
      <c r="C113" s="33" t="s">
        <v>263</v>
      </c>
      <c r="D113" s="34">
        <v>61400</v>
      </c>
      <c r="E113" s="34">
        <v>73653</v>
      </c>
      <c r="F113" s="35">
        <f t="shared" si="6"/>
        <v>120</v>
      </c>
      <c r="G113" s="34" t="s">
        <v>10</v>
      </c>
      <c r="H113" s="34">
        <v>676</v>
      </c>
      <c r="I113" s="36">
        <f t="shared" si="11"/>
        <v>108.95</v>
      </c>
      <c r="J113" s="34" t="s">
        <v>11</v>
      </c>
      <c r="K113" s="34" t="s">
        <v>12</v>
      </c>
      <c r="L113" s="34">
        <v>1348290000</v>
      </c>
      <c r="M113" s="34">
        <v>1348808400</v>
      </c>
      <c r="N113" s="34" t="b">
        <v>0</v>
      </c>
      <c r="O113" s="34" t="b">
        <v>0</v>
      </c>
      <c r="P113" s="34" t="s">
        <v>123</v>
      </c>
      <c r="Q113" s="25" t="str">
        <f t="shared" si="7"/>
        <v>publishing</v>
      </c>
      <c r="R113" s="25" t="str">
        <f t="shared" si="8"/>
        <v>radio &amp; podcasts</v>
      </c>
      <c r="S113" s="37">
        <f t="shared" si="9"/>
        <v>41174.208333333336</v>
      </c>
      <c r="T113" s="37">
        <f t="shared" si="10"/>
        <v>41180.208333333336</v>
      </c>
    </row>
    <row r="114" spans="1:20" x14ac:dyDescent="0.25">
      <c r="A114" s="25">
        <v>112</v>
      </c>
      <c r="B114" s="25" t="s">
        <v>264</v>
      </c>
      <c r="C114" s="33" t="s">
        <v>265</v>
      </c>
      <c r="D114" s="34">
        <v>4700</v>
      </c>
      <c r="E114" s="34">
        <v>12635</v>
      </c>
      <c r="F114" s="35">
        <f t="shared" si="6"/>
        <v>269</v>
      </c>
      <c r="G114" s="34" t="s">
        <v>10</v>
      </c>
      <c r="H114" s="34">
        <v>361</v>
      </c>
      <c r="I114" s="36">
        <f t="shared" si="11"/>
        <v>35</v>
      </c>
      <c r="J114" s="34" t="s">
        <v>16</v>
      </c>
      <c r="K114" s="34" t="s">
        <v>17</v>
      </c>
      <c r="L114" s="34">
        <v>1408856400</v>
      </c>
      <c r="M114" s="34">
        <v>1410152400</v>
      </c>
      <c r="N114" s="34" t="b">
        <v>0</v>
      </c>
      <c r="O114" s="34" t="b">
        <v>0</v>
      </c>
      <c r="P114" s="34" t="s">
        <v>18</v>
      </c>
      <c r="Q114" s="25" t="str">
        <f t="shared" si="7"/>
        <v>technology</v>
      </c>
      <c r="R114" s="25" t="str">
        <f t="shared" si="8"/>
        <v>web</v>
      </c>
      <c r="S114" s="37">
        <f t="shared" si="9"/>
        <v>41875.208333333336</v>
      </c>
      <c r="T114" s="37">
        <f t="shared" si="10"/>
        <v>41890.208333333336</v>
      </c>
    </row>
    <row r="115" spans="1:20" x14ac:dyDescent="0.25">
      <c r="A115" s="25">
        <v>113</v>
      </c>
      <c r="B115" s="25" t="s">
        <v>266</v>
      </c>
      <c r="C115" s="33" t="s">
        <v>267</v>
      </c>
      <c r="D115" s="34">
        <v>3300</v>
      </c>
      <c r="E115" s="34">
        <v>12437</v>
      </c>
      <c r="F115" s="35">
        <f t="shared" si="6"/>
        <v>377</v>
      </c>
      <c r="G115" s="34" t="s">
        <v>10</v>
      </c>
      <c r="H115" s="34">
        <v>131</v>
      </c>
      <c r="I115" s="36">
        <f t="shared" si="11"/>
        <v>94.94</v>
      </c>
      <c r="J115" s="34" t="s">
        <v>11</v>
      </c>
      <c r="K115" s="34" t="s">
        <v>12</v>
      </c>
      <c r="L115" s="34">
        <v>1505192400</v>
      </c>
      <c r="M115" s="34">
        <v>1505797200</v>
      </c>
      <c r="N115" s="34" t="b">
        <v>0</v>
      </c>
      <c r="O115" s="34" t="b">
        <v>0</v>
      </c>
      <c r="P115" s="34" t="s">
        <v>7</v>
      </c>
      <c r="Q115" s="25" t="str">
        <f t="shared" si="7"/>
        <v>food</v>
      </c>
      <c r="R115" s="25" t="str">
        <f t="shared" si="8"/>
        <v>food trucks</v>
      </c>
      <c r="S115" s="37">
        <f t="shared" si="9"/>
        <v>42990.208333333328</v>
      </c>
      <c r="T115" s="37">
        <f t="shared" si="10"/>
        <v>42997.208333333328</v>
      </c>
    </row>
    <row r="116" spans="1:20" x14ac:dyDescent="0.25">
      <c r="A116" s="25">
        <v>114</v>
      </c>
      <c r="B116" s="25" t="s">
        <v>268</v>
      </c>
      <c r="C116" s="33" t="s">
        <v>269</v>
      </c>
      <c r="D116" s="34">
        <v>1900</v>
      </c>
      <c r="E116" s="34">
        <v>13816</v>
      </c>
      <c r="F116" s="35">
        <f t="shared" si="6"/>
        <v>727</v>
      </c>
      <c r="G116" s="34" t="s">
        <v>10</v>
      </c>
      <c r="H116" s="34">
        <v>126</v>
      </c>
      <c r="I116" s="36">
        <f t="shared" si="11"/>
        <v>109.65</v>
      </c>
      <c r="J116" s="34" t="s">
        <v>11</v>
      </c>
      <c r="K116" s="34" t="s">
        <v>12</v>
      </c>
      <c r="L116" s="34">
        <v>1554786000</v>
      </c>
      <c r="M116" s="34">
        <v>1554872400</v>
      </c>
      <c r="N116" s="34" t="b">
        <v>0</v>
      </c>
      <c r="O116" s="34" t="b">
        <v>1</v>
      </c>
      <c r="P116" s="34" t="s">
        <v>55</v>
      </c>
      <c r="Q116" s="25" t="str">
        <f t="shared" si="7"/>
        <v>technology</v>
      </c>
      <c r="R116" s="25" t="str">
        <f t="shared" si="8"/>
        <v>wearables</v>
      </c>
      <c r="S116" s="37">
        <f t="shared" si="9"/>
        <v>43564.208333333328</v>
      </c>
      <c r="T116" s="37">
        <f t="shared" si="10"/>
        <v>43565.208333333328</v>
      </c>
    </row>
    <row r="117" spans="1:20" x14ac:dyDescent="0.25">
      <c r="A117" s="25">
        <v>115</v>
      </c>
      <c r="B117" s="25" t="s">
        <v>270</v>
      </c>
      <c r="C117" s="33" t="s">
        <v>271</v>
      </c>
      <c r="D117" s="34">
        <v>166700</v>
      </c>
      <c r="E117" s="34">
        <v>145382</v>
      </c>
      <c r="F117" s="35">
        <f t="shared" si="6"/>
        <v>87</v>
      </c>
      <c r="G117" s="34" t="s">
        <v>4</v>
      </c>
      <c r="H117" s="34">
        <v>3304</v>
      </c>
      <c r="I117" s="36">
        <f t="shared" si="11"/>
        <v>44</v>
      </c>
      <c r="J117" s="34" t="s">
        <v>97</v>
      </c>
      <c r="K117" s="34" t="s">
        <v>98</v>
      </c>
      <c r="L117" s="34">
        <v>1510898400</v>
      </c>
      <c r="M117" s="34">
        <v>1513922400</v>
      </c>
      <c r="N117" s="34" t="b">
        <v>0</v>
      </c>
      <c r="O117" s="34" t="b">
        <v>0</v>
      </c>
      <c r="P117" s="34" t="s">
        <v>109</v>
      </c>
      <c r="Q117" s="25" t="str">
        <f t="shared" si="7"/>
        <v>publishing</v>
      </c>
      <c r="R117" s="25" t="str">
        <f t="shared" si="8"/>
        <v>fiction</v>
      </c>
      <c r="S117" s="37">
        <f t="shared" si="9"/>
        <v>43056.25</v>
      </c>
      <c r="T117" s="37">
        <f t="shared" si="10"/>
        <v>43091.25</v>
      </c>
    </row>
    <row r="118" spans="1:20" x14ac:dyDescent="0.25">
      <c r="A118" s="25">
        <v>116</v>
      </c>
      <c r="B118" s="25" t="s">
        <v>272</v>
      </c>
      <c r="C118" s="33" t="s">
        <v>273</v>
      </c>
      <c r="D118" s="34">
        <v>7200</v>
      </c>
      <c r="E118" s="34">
        <v>6336</v>
      </c>
      <c r="F118" s="35">
        <f t="shared" si="6"/>
        <v>88</v>
      </c>
      <c r="G118" s="34" t="s">
        <v>4</v>
      </c>
      <c r="H118" s="34">
        <v>73</v>
      </c>
      <c r="I118" s="36">
        <f t="shared" si="11"/>
        <v>86.79</v>
      </c>
      <c r="J118" s="34" t="s">
        <v>11</v>
      </c>
      <c r="K118" s="34" t="s">
        <v>12</v>
      </c>
      <c r="L118" s="34">
        <v>1442552400</v>
      </c>
      <c r="M118" s="34">
        <v>1442638800</v>
      </c>
      <c r="N118" s="34" t="b">
        <v>0</v>
      </c>
      <c r="O118" s="34" t="b">
        <v>0</v>
      </c>
      <c r="P118" s="34" t="s">
        <v>23</v>
      </c>
      <c r="Q118" s="25" t="str">
        <f t="shared" si="7"/>
        <v>theater</v>
      </c>
      <c r="R118" s="25" t="str">
        <f t="shared" si="8"/>
        <v>plays</v>
      </c>
      <c r="S118" s="37">
        <f t="shared" si="9"/>
        <v>42265.208333333328</v>
      </c>
      <c r="T118" s="37">
        <f t="shared" si="10"/>
        <v>42266.208333333328</v>
      </c>
    </row>
    <row r="119" spans="1:20" x14ac:dyDescent="0.25">
      <c r="A119" s="25">
        <v>117</v>
      </c>
      <c r="B119" s="25" t="s">
        <v>274</v>
      </c>
      <c r="C119" s="33" t="s">
        <v>275</v>
      </c>
      <c r="D119" s="34">
        <v>4900</v>
      </c>
      <c r="E119" s="34">
        <v>8523</v>
      </c>
      <c r="F119" s="35">
        <f t="shared" si="6"/>
        <v>174</v>
      </c>
      <c r="G119" s="34" t="s">
        <v>10</v>
      </c>
      <c r="H119" s="34">
        <v>275</v>
      </c>
      <c r="I119" s="36">
        <f t="shared" si="11"/>
        <v>30.99</v>
      </c>
      <c r="J119" s="34" t="s">
        <v>11</v>
      </c>
      <c r="K119" s="34" t="s">
        <v>12</v>
      </c>
      <c r="L119" s="34">
        <v>1316667600</v>
      </c>
      <c r="M119" s="34">
        <v>1317186000</v>
      </c>
      <c r="N119" s="34" t="b">
        <v>0</v>
      </c>
      <c r="O119" s="34" t="b">
        <v>0</v>
      </c>
      <c r="P119" s="34" t="s">
        <v>259</v>
      </c>
      <c r="Q119" s="25" t="str">
        <f t="shared" si="7"/>
        <v>film &amp; video</v>
      </c>
      <c r="R119" s="25" t="str">
        <f t="shared" si="8"/>
        <v>television</v>
      </c>
      <c r="S119" s="37">
        <f t="shared" si="9"/>
        <v>40808.208333333336</v>
      </c>
      <c r="T119" s="37">
        <f t="shared" si="10"/>
        <v>40814.208333333336</v>
      </c>
    </row>
    <row r="120" spans="1:20" x14ac:dyDescent="0.25">
      <c r="A120" s="25">
        <v>118</v>
      </c>
      <c r="B120" s="25" t="s">
        <v>276</v>
      </c>
      <c r="C120" s="33" t="s">
        <v>277</v>
      </c>
      <c r="D120" s="34">
        <v>5400</v>
      </c>
      <c r="E120" s="34">
        <v>6351</v>
      </c>
      <c r="F120" s="35">
        <f t="shared" si="6"/>
        <v>118</v>
      </c>
      <c r="G120" s="34" t="s">
        <v>10</v>
      </c>
      <c r="H120" s="34">
        <v>67</v>
      </c>
      <c r="I120" s="36">
        <f t="shared" si="11"/>
        <v>94.79</v>
      </c>
      <c r="J120" s="34" t="s">
        <v>11</v>
      </c>
      <c r="K120" s="34" t="s">
        <v>12</v>
      </c>
      <c r="L120" s="34">
        <v>1390716000</v>
      </c>
      <c r="M120" s="34">
        <v>1391234400</v>
      </c>
      <c r="N120" s="34" t="b">
        <v>0</v>
      </c>
      <c r="O120" s="34" t="b">
        <v>0</v>
      </c>
      <c r="P120" s="34" t="s">
        <v>112</v>
      </c>
      <c r="Q120" s="25" t="str">
        <f t="shared" si="7"/>
        <v>photography</v>
      </c>
      <c r="R120" s="25" t="str">
        <f t="shared" si="8"/>
        <v>photography books</v>
      </c>
      <c r="S120" s="37">
        <f t="shared" si="9"/>
        <v>41665.25</v>
      </c>
      <c r="T120" s="37">
        <f t="shared" si="10"/>
        <v>41671.25</v>
      </c>
    </row>
    <row r="121" spans="1:20" x14ac:dyDescent="0.25">
      <c r="A121" s="25">
        <v>119</v>
      </c>
      <c r="B121" s="25" t="s">
        <v>278</v>
      </c>
      <c r="C121" s="33" t="s">
        <v>279</v>
      </c>
      <c r="D121" s="34">
        <v>5000</v>
      </c>
      <c r="E121" s="34">
        <v>10748</v>
      </c>
      <c r="F121" s="35">
        <f t="shared" si="6"/>
        <v>215</v>
      </c>
      <c r="G121" s="34" t="s">
        <v>10</v>
      </c>
      <c r="H121" s="34">
        <v>154</v>
      </c>
      <c r="I121" s="36">
        <f t="shared" si="11"/>
        <v>69.790000000000006</v>
      </c>
      <c r="J121" s="34" t="s">
        <v>11</v>
      </c>
      <c r="K121" s="34" t="s">
        <v>12</v>
      </c>
      <c r="L121" s="34">
        <v>1402894800</v>
      </c>
      <c r="M121" s="34">
        <v>1404363600</v>
      </c>
      <c r="N121" s="34" t="b">
        <v>0</v>
      </c>
      <c r="O121" s="34" t="b">
        <v>1</v>
      </c>
      <c r="P121" s="34" t="s">
        <v>32</v>
      </c>
      <c r="Q121" s="25" t="str">
        <f t="shared" si="7"/>
        <v>film &amp; video</v>
      </c>
      <c r="R121" s="25" t="str">
        <f t="shared" si="8"/>
        <v>documentary</v>
      </c>
      <c r="S121" s="37">
        <f t="shared" si="9"/>
        <v>41806.208333333336</v>
      </c>
      <c r="T121" s="37">
        <f t="shared" si="10"/>
        <v>41823.208333333336</v>
      </c>
    </row>
    <row r="122" spans="1:20" x14ac:dyDescent="0.25">
      <c r="A122" s="25">
        <v>120</v>
      </c>
      <c r="B122" s="25" t="s">
        <v>280</v>
      </c>
      <c r="C122" s="33" t="s">
        <v>281</v>
      </c>
      <c r="D122" s="34">
        <v>75100</v>
      </c>
      <c r="E122" s="34">
        <v>112272</v>
      </c>
      <c r="F122" s="35">
        <f t="shared" si="6"/>
        <v>149</v>
      </c>
      <c r="G122" s="34" t="s">
        <v>10</v>
      </c>
      <c r="H122" s="34">
        <v>1782</v>
      </c>
      <c r="I122" s="36">
        <f t="shared" si="11"/>
        <v>63</v>
      </c>
      <c r="J122" s="34" t="s">
        <v>11</v>
      </c>
      <c r="K122" s="34" t="s">
        <v>12</v>
      </c>
      <c r="L122" s="34">
        <v>1429246800</v>
      </c>
      <c r="M122" s="34">
        <v>1429592400</v>
      </c>
      <c r="N122" s="34" t="b">
        <v>0</v>
      </c>
      <c r="O122" s="34" t="b">
        <v>1</v>
      </c>
      <c r="P122" s="34" t="s">
        <v>282</v>
      </c>
      <c r="Q122" s="25" t="str">
        <f t="shared" si="7"/>
        <v>games</v>
      </c>
      <c r="R122" s="25" t="str">
        <f t="shared" si="8"/>
        <v>mobile games</v>
      </c>
      <c r="S122" s="37">
        <f t="shared" si="9"/>
        <v>42111.208333333328</v>
      </c>
      <c r="T122" s="37">
        <f t="shared" si="10"/>
        <v>42115.208333333328</v>
      </c>
    </row>
    <row r="123" spans="1:20" x14ac:dyDescent="0.25">
      <c r="A123" s="25">
        <v>121</v>
      </c>
      <c r="B123" s="25" t="s">
        <v>283</v>
      </c>
      <c r="C123" s="33" t="s">
        <v>284</v>
      </c>
      <c r="D123" s="34">
        <v>45300</v>
      </c>
      <c r="E123" s="34">
        <v>99361</v>
      </c>
      <c r="F123" s="35">
        <f t="shared" si="6"/>
        <v>219</v>
      </c>
      <c r="G123" s="34" t="s">
        <v>10</v>
      </c>
      <c r="H123" s="34">
        <v>903</v>
      </c>
      <c r="I123" s="36">
        <f t="shared" si="11"/>
        <v>110.03</v>
      </c>
      <c r="J123" s="34" t="s">
        <v>11</v>
      </c>
      <c r="K123" s="34" t="s">
        <v>12</v>
      </c>
      <c r="L123" s="34">
        <v>1412485200</v>
      </c>
      <c r="M123" s="34">
        <v>1413608400</v>
      </c>
      <c r="N123" s="34" t="b">
        <v>0</v>
      </c>
      <c r="O123" s="34" t="b">
        <v>0</v>
      </c>
      <c r="P123" s="34" t="s">
        <v>79</v>
      </c>
      <c r="Q123" s="25" t="str">
        <f t="shared" si="7"/>
        <v>games</v>
      </c>
      <c r="R123" s="25" t="str">
        <f t="shared" si="8"/>
        <v>video games</v>
      </c>
      <c r="S123" s="37">
        <f t="shared" si="9"/>
        <v>41917.208333333336</v>
      </c>
      <c r="T123" s="37">
        <f t="shared" si="10"/>
        <v>41930.208333333336</v>
      </c>
    </row>
    <row r="124" spans="1:20" x14ac:dyDescent="0.25">
      <c r="A124" s="25">
        <v>122</v>
      </c>
      <c r="B124" s="25" t="s">
        <v>285</v>
      </c>
      <c r="C124" s="33" t="s">
        <v>286</v>
      </c>
      <c r="D124" s="34">
        <v>136800</v>
      </c>
      <c r="E124" s="34">
        <v>88055</v>
      </c>
      <c r="F124" s="35">
        <f t="shared" si="6"/>
        <v>64</v>
      </c>
      <c r="G124" s="34" t="s">
        <v>4</v>
      </c>
      <c r="H124" s="34">
        <v>3387</v>
      </c>
      <c r="I124" s="36">
        <f t="shared" si="11"/>
        <v>26</v>
      </c>
      <c r="J124" s="34" t="s">
        <v>11</v>
      </c>
      <c r="K124" s="34" t="s">
        <v>12</v>
      </c>
      <c r="L124" s="34">
        <v>1417068000</v>
      </c>
      <c r="M124" s="34">
        <v>1419400800</v>
      </c>
      <c r="N124" s="34" t="b">
        <v>0</v>
      </c>
      <c r="O124" s="34" t="b">
        <v>0</v>
      </c>
      <c r="P124" s="34" t="s">
        <v>109</v>
      </c>
      <c r="Q124" s="25" t="str">
        <f t="shared" si="7"/>
        <v>publishing</v>
      </c>
      <c r="R124" s="25" t="str">
        <f t="shared" si="8"/>
        <v>fiction</v>
      </c>
      <c r="S124" s="37">
        <f t="shared" si="9"/>
        <v>41970.25</v>
      </c>
      <c r="T124" s="37">
        <f t="shared" si="10"/>
        <v>41997.25</v>
      </c>
    </row>
    <row r="125" spans="1:20" x14ac:dyDescent="0.25">
      <c r="A125" s="25">
        <v>123</v>
      </c>
      <c r="B125" s="25" t="s">
        <v>287</v>
      </c>
      <c r="C125" s="33" t="s">
        <v>288</v>
      </c>
      <c r="D125" s="34">
        <v>177700</v>
      </c>
      <c r="E125" s="34">
        <v>33092</v>
      </c>
      <c r="F125" s="35">
        <f t="shared" si="6"/>
        <v>19</v>
      </c>
      <c r="G125" s="34" t="s">
        <v>4</v>
      </c>
      <c r="H125" s="34">
        <v>662</v>
      </c>
      <c r="I125" s="36">
        <f t="shared" si="11"/>
        <v>49.99</v>
      </c>
      <c r="J125" s="34" t="s">
        <v>5</v>
      </c>
      <c r="K125" s="34" t="s">
        <v>6</v>
      </c>
      <c r="L125" s="34">
        <v>1448344800</v>
      </c>
      <c r="M125" s="34">
        <v>1448604000</v>
      </c>
      <c r="N125" s="34" t="b">
        <v>1</v>
      </c>
      <c r="O125" s="34" t="b">
        <v>0</v>
      </c>
      <c r="P125" s="34" t="s">
        <v>23</v>
      </c>
      <c r="Q125" s="25" t="str">
        <f t="shared" si="7"/>
        <v>theater</v>
      </c>
      <c r="R125" s="25" t="str">
        <f t="shared" si="8"/>
        <v>plays</v>
      </c>
      <c r="S125" s="37">
        <f t="shared" si="9"/>
        <v>42332.25</v>
      </c>
      <c r="T125" s="37">
        <f t="shared" si="10"/>
        <v>42335.25</v>
      </c>
    </row>
    <row r="126" spans="1:20" x14ac:dyDescent="0.25">
      <c r="A126" s="25">
        <v>124</v>
      </c>
      <c r="B126" s="25" t="s">
        <v>289</v>
      </c>
      <c r="C126" s="33" t="s">
        <v>290</v>
      </c>
      <c r="D126" s="34">
        <v>2600</v>
      </c>
      <c r="E126" s="34">
        <v>9562</v>
      </c>
      <c r="F126" s="35">
        <f t="shared" si="6"/>
        <v>368</v>
      </c>
      <c r="G126" s="34" t="s">
        <v>10</v>
      </c>
      <c r="H126" s="34">
        <v>94</v>
      </c>
      <c r="I126" s="36">
        <f t="shared" si="11"/>
        <v>101.72</v>
      </c>
      <c r="J126" s="34" t="s">
        <v>97</v>
      </c>
      <c r="K126" s="34" t="s">
        <v>98</v>
      </c>
      <c r="L126" s="34">
        <v>1557723600</v>
      </c>
      <c r="M126" s="34">
        <v>1562302800</v>
      </c>
      <c r="N126" s="34" t="b">
        <v>0</v>
      </c>
      <c r="O126" s="34" t="b">
        <v>0</v>
      </c>
      <c r="P126" s="34" t="s">
        <v>112</v>
      </c>
      <c r="Q126" s="25" t="str">
        <f t="shared" si="7"/>
        <v>photography</v>
      </c>
      <c r="R126" s="25" t="str">
        <f t="shared" si="8"/>
        <v>photography books</v>
      </c>
      <c r="S126" s="37">
        <f t="shared" si="9"/>
        <v>43598.208333333328</v>
      </c>
      <c r="T126" s="37">
        <f t="shared" si="10"/>
        <v>43651.208333333328</v>
      </c>
    </row>
    <row r="127" spans="1:20" x14ac:dyDescent="0.25">
      <c r="A127" s="25">
        <v>125</v>
      </c>
      <c r="B127" s="25" t="s">
        <v>291</v>
      </c>
      <c r="C127" s="33" t="s">
        <v>292</v>
      </c>
      <c r="D127" s="34">
        <v>5300</v>
      </c>
      <c r="E127" s="34">
        <v>8475</v>
      </c>
      <c r="F127" s="35">
        <f t="shared" si="6"/>
        <v>160</v>
      </c>
      <c r="G127" s="34" t="s">
        <v>10</v>
      </c>
      <c r="H127" s="34">
        <v>180</v>
      </c>
      <c r="I127" s="36">
        <f t="shared" si="11"/>
        <v>47.08</v>
      </c>
      <c r="J127" s="34" t="s">
        <v>11</v>
      </c>
      <c r="K127" s="34" t="s">
        <v>12</v>
      </c>
      <c r="L127" s="34">
        <v>1537333200</v>
      </c>
      <c r="M127" s="34">
        <v>1537678800</v>
      </c>
      <c r="N127" s="34" t="b">
        <v>0</v>
      </c>
      <c r="O127" s="34" t="b">
        <v>0</v>
      </c>
      <c r="P127" s="34" t="s">
        <v>23</v>
      </c>
      <c r="Q127" s="25" t="str">
        <f t="shared" si="7"/>
        <v>theater</v>
      </c>
      <c r="R127" s="25" t="str">
        <f t="shared" si="8"/>
        <v>plays</v>
      </c>
      <c r="S127" s="37">
        <f t="shared" si="9"/>
        <v>43362.208333333328</v>
      </c>
      <c r="T127" s="37">
        <f t="shared" si="10"/>
        <v>43366.208333333328</v>
      </c>
    </row>
    <row r="128" spans="1:20" x14ac:dyDescent="0.25">
      <c r="A128" s="25">
        <v>126</v>
      </c>
      <c r="B128" s="25" t="s">
        <v>293</v>
      </c>
      <c r="C128" s="33" t="s">
        <v>294</v>
      </c>
      <c r="D128" s="34">
        <v>180200</v>
      </c>
      <c r="E128" s="34">
        <v>69617</v>
      </c>
      <c r="F128" s="35">
        <f t="shared" si="6"/>
        <v>39</v>
      </c>
      <c r="G128" s="34" t="s">
        <v>4</v>
      </c>
      <c r="H128" s="34">
        <v>774</v>
      </c>
      <c r="I128" s="36">
        <f t="shared" si="11"/>
        <v>89.94</v>
      </c>
      <c r="J128" s="34" t="s">
        <v>11</v>
      </c>
      <c r="K128" s="34" t="s">
        <v>12</v>
      </c>
      <c r="L128" s="34">
        <v>1471150800</v>
      </c>
      <c r="M128" s="34">
        <v>1473570000</v>
      </c>
      <c r="N128" s="34" t="b">
        <v>0</v>
      </c>
      <c r="O128" s="34" t="b">
        <v>1</v>
      </c>
      <c r="P128" s="34" t="s">
        <v>23</v>
      </c>
      <c r="Q128" s="25" t="str">
        <f t="shared" si="7"/>
        <v>theater</v>
      </c>
      <c r="R128" s="25" t="str">
        <f t="shared" si="8"/>
        <v>plays</v>
      </c>
      <c r="S128" s="37">
        <f t="shared" si="9"/>
        <v>42596.208333333328</v>
      </c>
      <c r="T128" s="37">
        <f t="shared" si="10"/>
        <v>42624.208333333328</v>
      </c>
    </row>
    <row r="129" spans="1:20" x14ac:dyDescent="0.25">
      <c r="A129" s="25">
        <v>127</v>
      </c>
      <c r="B129" s="25" t="s">
        <v>295</v>
      </c>
      <c r="C129" s="33" t="s">
        <v>296</v>
      </c>
      <c r="D129" s="34">
        <v>103200</v>
      </c>
      <c r="E129" s="34">
        <v>53067</v>
      </c>
      <c r="F129" s="35">
        <f t="shared" si="6"/>
        <v>51</v>
      </c>
      <c r="G129" s="34" t="s">
        <v>4</v>
      </c>
      <c r="H129" s="34">
        <v>672</v>
      </c>
      <c r="I129" s="36">
        <f t="shared" si="11"/>
        <v>78.97</v>
      </c>
      <c r="J129" s="34" t="s">
        <v>5</v>
      </c>
      <c r="K129" s="34" t="s">
        <v>6</v>
      </c>
      <c r="L129" s="34">
        <v>1273640400</v>
      </c>
      <c r="M129" s="34">
        <v>1273899600</v>
      </c>
      <c r="N129" s="34" t="b">
        <v>0</v>
      </c>
      <c r="O129" s="34" t="b">
        <v>0</v>
      </c>
      <c r="P129" s="34" t="s">
        <v>23</v>
      </c>
      <c r="Q129" s="25" t="str">
        <f t="shared" si="7"/>
        <v>theater</v>
      </c>
      <c r="R129" s="25" t="str">
        <f t="shared" si="8"/>
        <v>plays</v>
      </c>
      <c r="S129" s="37">
        <f t="shared" si="9"/>
        <v>40310.208333333336</v>
      </c>
      <c r="T129" s="37">
        <f t="shared" si="10"/>
        <v>40313.208333333336</v>
      </c>
    </row>
    <row r="130" spans="1:20" x14ac:dyDescent="0.25">
      <c r="A130" s="25">
        <v>128</v>
      </c>
      <c r="B130" s="25" t="s">
        <v>297</v>
      </c>
      <c r="C130" s="33" t="s">
        <v>298</v>
      </c>
      <c r="D130" s="34">
        <v>70600</v>
      </c>
      <c r="E130" s="34">
        <v>42596</v>
      </c>
      <c r="F130" s="35">
        <f t="shared" si="6"/>
        <v>60</v>
      </c>
      <c r="G130" s="34" t="s">
        <v>64</v>
      </c>
      <c r="H130" s="34">
        <v>532</v>
      </c>
      <c r="I130" s="36">
        <f t="shared" si="11"/>
        <v>80.069999999999993</v>
      </c>
      <c r="J130" s="34" t="s">
        <v>11</v>
      </c>
      <c r="K130" s="34" t="s">
        <v>12</v>
      </c>
      <c r="L130" s="34">
        <v>1282885200</v>
      </c>
      <c r="M130" s="34">
        <v>1284008400</v>
      </c>
      <c r="N130" s="34" t="b">
        <v>0</v>
      </c>
      <c r="O130" s="34" t="b">
        <v>0</v>
      </c>
      <c r="P130" s="34" t="s">
        <v>13</v>
      </c>
      <c r="Q130" s="25" t="str">
        <f t="shared" si="7"/>
        <v>music</v>
      </c>
      <c r="R130" s="25" t="str">
        <f t="shared" si="8"/>
        <v>rock</v>
      </c>
      <c r="S130" s="37">
        <f t="shared" si="9"/>
        <v>40417.208333333336</v>
      </c>
      <c r="T130" s="37">
        <f t="shared" si="10"/>
        <v>40430.208333333336</v>
      </c>
    </row>
    <row r="131" spans="1:20" x14ac:dyDescent="0.25">
      <c r="A131" s="25">
        <v>129</v>
      </c>
      <c r="B131" s="25" t="s">
        <v>299</v>
      </c>
      <c r="C131" s="33" t="s">
        <v>300</v>
      </c>
      <c r="D131" s="34">
        <v>148500</v>
      </c>
      <c r="E131" s="34">
        <v>4756</v>
      </c>
      <c r="F131" s="35">
        <f t="shared" ref="F131:F194" si="12">ROUND(E131*100/D131,0)</f>
        <v>3</v>
      </c>
      <c r="G131" s="34" t="s">
        <v>64</v>
      </c>
      <c r="H131" s="34">
        <v>55</v>
      </c>
      <c r="I131" s="36">
        <f t="shared" si="11"/>
        <v>86.47</v>
      </c>
      <c r="J131" s="34" t="s">
        <v>16</v>
      </c>
      <c r="K131" s="34" t="s">
        <v>17</v>
      </c>
      <c r="L131" s="34">
        <v>1422943200</v>
      </c>
      <c r="M131" s="34">
        <v>1425103200</v>
      </c>
      <c r="N131" s="34" t="b">
        <v>0</v>
      </c>
      <c r="O131" s="34" t="b">
        <v>0</v>
      </c>
      <c r="P131" s="34" t="s">
        <v>7</v>
      </c>
      <c r="Q131" s="25" t="str">
        <f t="shared" ref="Q131:Q194" si="13">LEFT(P131,FIND("/",P131)-1)</f>
        <v>food</v>
      </c>
      <c r="R131" s="25" t="str">
        <f t="shared" ref="R131:R194" si="14">RIGHT(P131,LEN(P131)-FIND("/",P131))</f>
        <v>food trucks</v>
      </c>
      <c r="S131" s="37">
        <f t="shared" ref="S131:S194" si="15">(((L131/60)/60)/24)+DATE(1970,1,1)</f>
        <v>42038.25</v>
      </c>
      <c r="T131" s="37">
        <f t="shared" ref="T131:T194" si="16">(((M131/60)/60)/24)+DATE(1970,1,1)</f>
        <v>42063.25</v>
      </c>
    </row>
    <row r="132" spans="1:20" x14ac:dyDescent="0.25">
      <c r="A132" s="25">
        <v>130</v>
      </c>
      <c r="B132" s="25" t="s">
        <v>301</v>
      </c>
      <c r="C132" s="33" t="s">
        <v>302</v>
      </c>
      <c r="D132" s="34">
        <v>9600</v>
      </c>
      <c r="E132" s="34">
        <v>14925</v>
      </c>
      <c r="F132" s="35">
        <f t="shared" si="12"/>
        <v>155</v>
      </c>
      <c r="G132" s="34" t="s">
        <v>10</v>
      </c>
      <c r="H132" s="34">
        <v>533</v>
      </c>
      <c r="I132" s="36">
        <f t="shared" ref="I132:I195" si="17">IF(H132=0,0,ROUND(E132/H132,2))</f>
        <v>28</v>
      </c>
      <c r="J132" s="34" t="s">
        <v>26</v>
      </c>
      <c r="K132" s="34" t="s">
        <v>27</v>
      </c>
      <c r="L132" s="34">
        <v>1319605200</v>
      </c>
      <c r="M132" s="34">
        <v>1320991200</v>
      </c>
      <c r="N132" s="34" t="b">
        <v>0</v>
      </c>
      <c r="O132" s="34" t="b">
        <v>0</v>
      </c>
      <c r="P132" s="34" t="s">
        <v>43</v>
      </c>
      <c r="Q132" s="25" t="str">
        <f t="shared" si="13"/>
        <v>film &amp; video</v>
      </c>
      <c r="R132" s="25" t="str">
        <f t="shared" si="14"/>
        <v>drama</v>
      </c>
      <c r="S132" s="37">
        <f t="shared" si="15"/>
        <v>40842.208333333336</v>
      </c>
      <c r="T132" s="37">
        <f t="shared" si="16"/>
        <v>40858.25</v>
      </c>
    </row>
    <row r="133" spans="1:20" x14ac:dyDescent="0.25">
      <c r="A133" s="25">
        <v>131</v>
      </c>
      <c r="B133" s="25" t="s">
        <v>303</v>
      </c>
      <c r="C133" s="33" t="s">
        <v>304</v>
      </c>
      <c r="D133" s="34">
        <v>164700</v>
      </c>
      <c r="E133" s="34">
        <v>166116</v>
      </c>
      <c r="F133" s="35">
        <f t="shared" si="12"/>
        <v>101</v>
      </c>
      <c r="G133" s="34" t="s">
        <v>10</v>
      </c>
      <c r="H133" s="34">
        <v>2443</v>
      </c>
      <c r="I133" s="36">
        <f t="shared" si="17"/>
        <v>68</v>
      </c>
      <c r="J133" s="34" t="s">
        <v>30</v>
      </c>
      <c r="K133" s="34" t="s">
        <v>31</v>
      </c>
      <c r="L133" s="34">
        <v>1385704800</v>
      </c>
      <c r="M133" s="34">
        <v>1386828000</v>
      </c>
      <c r="N133" s="34" t="b">
        <v>0</v>
      </c>
      <c r="O133" s="34" t="b">
        <v>0</v>
      </c>
      <c r="P133" s="34" t="s">
        <v>18</v>
      </c>
      <c r="Q133" s="25" t="str">
        <f t="shared" si="13"/>
        <v>technology</v>
      </c>
      <c r="R133" s="25" t="str">
        <f t="shared" si="14"/>
        <v>web</v>
      </c>
      <c r="S133" s="37">
        <f t="shared" si="15"/>
        <v>41607.25</v>
      </c>
      <c r="T133" s="37">
        <f t="shared" si="16"/>
        <v>41620.25</v>
      </c>
    </row>
    <row r="134" spans="1:20" x14ac:dyDescent="0.25">
      <c r="A134" s="25">
        <v>132</v>
      </c>
      <c r="B134" s="25" t="s">
        <v>305</v>
      </c>
      <c r="C134" s="33" t="s">
        <v>306</v>
      </c>
      <c r="D134" s="34">
        <v>3300</v>
      </c>
      <c r="E134" s="34">
        <v>3834</v>
      </c>
      <c r="F134" s="35">
        <f t="shared" si="12"/>
        <v>116</v>
      </c>
      <c r="G134" s="34" t="s">
        <v>10</v>
      </c>
      <c r="H134" s="34">
        <v>89</v>
      </c>
      <c r="I134" s="36">
        <f t="shared" si="17"/>
        <v>43.08</v>
      </c>
      <c r="J134" s="34" t="s">
        <v>11</v>
      </c>
      <c r="K134" s="34" t="s">
        <v>12</v>
      </c>
      <c r="L134" s="34">
        <v>1515736800</v>
      </c>
      <c r="M134" s="34">
        <v>1517119200</v>
      </c>
      <c r="N134" s="34" t="b">
        <v>0</v>
      </c>
      <c r="O134" s="34" t="b">
        <v>1</v>
      </c>
      <c r="P134" s="34" t="s">
        <v>23</v>
      </c>
      <c r="Q134" s="25" t="str">
        <f t="shared" si="13"/>
        <v>theater</v>
      </c>
      <c r="R134" s="25" t="str">
        <f t="shared" si="14"/>
        <v>plays</v>
      </c>
      <c r="S134" s="37">
        <f t="shared" si="15"/>
        <v>43112.25</v>
      </c>
      <c r="T134" s="37">
        <f t="shared" si="16"/>
        <v>43128.25</v>
      </c>
    </row>
    <row r="135" spans="1:20" x14ac:dyDescent="0.25">
      <c r="A135" s="25">
        <v>133</v>
      </c>
      <c r="B135" s="25" t="s">
        <v>307</v>
      </c>
      <c r="C135" s="33" t="s">
        <v>308</v>
      </c>
      <c r="D135" s="34">
        <v>4500</v>
      </c>
      <c r="E135" s="34">
        <v>13985</v>
      </c>
      <c r="F135" s="35">
        <f t="shared" si="12"/>
        <v>311</v>
      </c>
      <c r="G135" s="34" t="s">
        <v>10</v>
      </c>
      <c r="H135" s="34">
        <v>159</v>
      </c>
      <c r="I135" s="36">
        <f t="shared" si="17"/>
        <v>87.96</v>
      </c>
      <c r="J135" s="34" t="s">
        <v>11</v>
      </c>
      <c r="K135" s="34" t="s">
        <v>12</v>
      </c>
      <c r="L135" s="34">
        <v>1313125200</v>
      </c>
      <c r="M135" s="34">
        <v>1315026000</v>
      </c>
      <c r="N135" s="34" t="b">
        <v>0</v>
      </c>
      <c r="O135" s="34" t="b">
        <v>0</v>
      </c>
      <c r="P135" s="34" t="s">
        <v>309</v>
      </c>
      <c r="Q135" s="25" t="str">
        <f t="shared" si="13"/>
        <v>music</v>
      </c>
      <c r="R135" s="25" t="str">
        <f t="shared" si="14"/>
        <v>world music</v>
      </c>
      <c r="S135" s="37">
        <f t="shared" si="15"/>
        <v>40767.208333333336</v>
      </c>
      <c r="T135" s="37">
        <f t="shared" si="16"/>
        <v>40789.208333333336</v>
      </c>
    </row>
    <row r="136" spans="1:20" x14ac:dyDescent="0.25">
      <c r="A136" s="25">
        <v>134</v>
      </c>
      <c r="B136" s="25" t="s">
        <v>310</v>
      </c>
      <c r="C136" s="33" t="s">
        <v>311</v>
      </c>
      <c r="D136" s="34">
        <v>99500</v>
      </c>
      <c r="E136" s="34">
        <v>89288</v>
      </c>
      <c r="F136" s="35">
        <f t="shared" si="12"/>
        <v>90</v>
      </c>
      <c r="G136" s="34" t="s">
        <v>4</v>
      </c>
      <c r="H136" s="34">
        <v>940</v>
      </c>
      <c r="I136" s="36">
        <f t="shared" si="17"/>
        <v>94.99</v>
      </c>
      <c r="J136" s="34" t="s">
        <v>88</v>
      </c>
      <c r="K136" s="34" t="s">
        <v>89</v>
      </c>
      <c r="L136" s="34">
        <v>1308459600</v>
      </c>
      <c r="M136" s="34">
        <v>1312693200</v>
      </c>
      <c r="N136" s="34" t="b">
        <v>0</v>
      </c>
      <c r="O136" s="34" t="b">
        <v>1</v>
      </c>
      <c r="P136" s="34" t="s">
        <v>32</v>
      </c>
      <c r="Q136" s="25" t="str">
        <f t="shared" si="13"/>
        <v>film &amp; video</v>
      </c>
      <c r="R136" s="25" t="str">
        <f t="shared" si="14"/>
        <v>documentary</v>
      </c>
      <c r="S136" s="37">
        <f t="shared" si="15"/>
        <v>40713.208333333336</v>
      </c>
      <c r="T136" s="37">
        <f t="shared" si="16"/>
        <v>40762.208333333336</v>
      </c>
    </row>
    <row r="137" spans="1:20" x14ac:dyDescent="0.25">
      <c r="A137" s="25">
        <v>135</v>
      </c>
      <c r="B137" s="25" t="s">
        <v>312</v>
      </c>
      <c r="C137" s="33" t="s">
        <v>313</v>
      </c>
      <c r="D137" s="34">
        <v>7700</v>
      </c>
      <c r="E137" s="34">
        <v>5488</v>
      </c>
      <c r="F137" s="35">
        <f t="shared" si="12"/>
        <v>71</v>
      </c>
      <c r="G137" s="34" t="s">
        <v>4</v>
      </c>
      <c r="H137" s="34">
        <v>117</v>
      </c>
      <c r="I137" s="36">
        <f t="shared" si="17"/>
        <v>46.91</v>
      </c>
      <c r="J137" s="34" t="s">
        <v>11</v>
      </c>
      <c r="K137" s="34" t="s">
        <v>12</v>
      </c>
      <c r="L137" s="34">
        <v>1362636000</v>
      </c>
      <c r="M137" s="34">
        <v>1363064400</v>
      </c>
      <c r="N137" s="34" t="b">
        <v>0</v>
      </c>
      <c r="O137" s="34" t="b">
        <v>1</v>
      </c>
      <c r="P137" s="34" t="s">
        <v>23</v>
      </c>
      <c r="Q137" s="25" t="str">
        <f t="shared" si="13"/>
        <v>theater</v>
      </c>
      <c r="R137" s="25" t="str">
        <f t="shared" si="14"/>
        <v>plays</v>
      </c>
      <c r="S137" s="37">
        <f t="shared" si="15"/>
        <v>41340.25</v>
      </c>
      <c r="T137" s="37">
        <f t="shared" si="16"/>
        <v>41345.208333333336</v>
      </c>
    </row>
    <row r="138" spans="1:20" x14ac:dyDescent="0.25">
      <c r="A138" s="25">
        <v>136</v>
      </c>
      <c r="B138" s="25" t="s">
        <v>314</v>
      </c>
      <c r="C138" s="33" t="s">
        <v>315</v>
      </c>
      <c r="D138" s="34">
        <v>82800</v>
      </c>
      <c r="E138" s="34">
        <v>2721</v>
      </c>
      <c r="F138" s="35">
        <f t="shared" si="12"/>
        <v>3</v>
      </c>
      <c r="G138" s="34" t="s">
        <v>64</v>
      </c>
      <c r="H138" s="34">
        <v>58</v>
      </c>
      <c r="I138" s="36">
        <f t="shared" si="17"/>
        <v>46.91</v>
      </c>
      <c r="J138" s="34" t="s">
        <v>11</v>
      </c>
      <c r="K138" s="34" t="s">
        <v>12</v>
      </c>
      <c r="L138" s="34">
        <v>1402117200</v>
      </c>
      <c r="M138" s="34">
        <v>1403154000</v>
      </c>
      <c r="N138" s="34" t="b">
        <v>0</v>
      </c>
      <c r="O138" s="34" t="b">
        <v>1</v>
      </c>
      <c r="P138" s="34" t="s">
        <v>43</v>
      </c>
      <c r="Q138" s="25" t="str">
        <f t="shared" si="13"/>
        <v>film &amp; video</v>
      </c>
      <c r="R138" s="25" t="str">
        <f t="shared" si="14"/>
        <v>drama</v>
      </c>
      <c r="S138" s="37">
        <f t="shared" si="15"/>
        <v>41797.208333333336</v>
      </c>
      <c r="T138" s="37">
        <f t="shared" si="16"/>
        <v>41809.208333333336</v>
      </c>
    </row>
    <row r="139" spans="1:20" x14ac:dyDescent="0.25">
      <c r="A139" s="25">
        <v>137</v>
      </c>
      <c r="B139" s="25" t="s">
        <v>316</v>
      </c>
      <c r="C139" s="33" t="s">
        <v>317</v>
      </c>
      <c r="D139" s="34">
        <v>1800</v>
      </c>
      <c r="E139" s="34">
        <v>4712</v>
      </c>
      <c r="F139" s="35">
        <f t="shared" si="12"/>
        <v>262</v>
      </c>
      <c r="G139" s="34" t="s">
        <v>10</v>
      </c>
      <c r="H139" s="34">
        <v>50</v>
      </c>
      <c r="I139" s="36">
        <f t="shared" si="17"/>
        <v>94.24</v>
      </c>
      <c r="J139" s="34" t="s">
        <v>11</v>
      </c>
      <c r="K139" s="34" t="s">
        <v>12</v>
      </c>
      <c r="L139" s="34">
        <v>1286341200</v>
      </c>
      <c r="M139" s="34">
        <v>1286859600</v>
      </c>
      <c r="N139" s="34" t="b">
        <v>0</v>
      </c>
      <c r="O139" s="34" t="b">
        <v>0</v>
      </c>
      <c r="P139" s="34" t="s">
        <v>58</v>
      </c>
      <c r="Q139" s="25" t="str">
        <f t="shared" si="13"/>
        <v>publishing</v>
      </c>
      <c r="R139" s="25" t="str">
        <f t="shared" si="14"/>
        <v>nonfiction</v>
      </c>
      <c r="S139" s="37">
        <f t="shared" si="15"/>
        <v>40457.208333333336</v>
      </c>
      <c r="T139" s="37">
        <f t="shared" si="16"/>
        <v>40463.208333333336</v>
      </c>
    </row>
    <row r="140" spans="1:20" x14ac:dyDescent="0.25">
      <c r="A140" s="25">
        <v>138</v>
      </c>
      <c r="B140" s="25" t="s">
        <v>318</v>
      </c>
      <c r="C140" s="33" t="s">
        <v>319</v>
      </c>
      <c r="D140" s="34">
        <v>9600</v>
      </c>
      <c r="E140" s="34">
        <v>9216</v>
      </c>
      <c r="F140" s="35">
        <f t="shared" si="12"/>
        <v>96</v>
      </c>
      <c r="G140" s="34" t="s">
        <v>4</v>
      </c>
      <c r="H140" s="34">
        <v>115</v>
      </c>
      <c r="I140" s="36">
        <f t="shared" si="17"/>
        <v>80.14</v>
      </c>
      <c r="J140" s="34" t="s">
        <v>11</v>
      </c>
      <c r="K140" s="34" t="s">
        <v>12</v>
      </c>
      <c r="L140" s="34">
        <v>1348808400</v>
      </c>
      <c r="M140" s="34">
        <v>1349326800</v>
      </c>
      <c r="N140" s="34" t="b">
        <v>0</v>
      </c>
      <c r="O140" s="34" t="b">
        <v>0</v>
      </c>
      <c r="P140" s="34" t="s">
        <v>282</v>
      </c>
      <c r="Q140" s="25" t="str">
        <f t="shared" si="13"/>
        <v>games</v>
      </c>
      <c r="R140" s="25" t="str">
        <f t="shared" si="14"/>
        <v>mobile games</v>
      </c>
      <c r="S140" s="37">
        <f t="shared" si="15"/>
        <v>41180.208333333336</v>
      </c>
      <c r="T140" s="37">
        <f t="shared" si="16"/>
        <v>41186.208333333336</v>
      </c>
    </row>
    <row r="141" spans="1:20" x14ac:dyDescent="0.25">
      <c r="A141" s="25">
        <v>139</v>
      </c>
      <c r="B141" s="25" t="s">
        <v>320</v>
      </c>
      <c r="C141" s="33" t="s">
        <v>321</v>
      </c>
      <c r="D141" s="34">
        <v>92100</v>
      </c>
      <c r="E141" s="34">
        <v>19246</v>
      </c>
      <c r="F141" s="35">
        <f t="shared" si="12"/>
        <v>21</v>
      </c>
      <c r="G141" s="34" t="s">
        <v>4</v>
      </c>
      <c r="H141" s="34">
        <v>326</v>
      </c>
      <c r="I141" s="36">
        <f t="shared" si="17"/>
        <v>59.04</v>
      </c>
      <c r="J141" s="34" t="s">
        <v>11</v>
      </c>
      <c r="K141" s="34" t="s">
        <v>12</v>
      </c>
      <c r="L141" s="34">
        <v>1429592400</v>
      </c>
      <c r="M141" s="34">
        <v>1430974800</v>
      </c>
      <c r="N141" s="34" t="b">
        <v>0</v>
      </c>
      <c r="O141" s="34" t="b">
        <v>1</v>
      </c>
      <c r="P141" s="34" t="s">
        <v>55</v>
      </c>
      <c r="Q141" s="25" t="str">
        <f t="shared" si="13"/>
        <v>technology</v>
      </c>
      <c r="R141" s="25" t="str">
        <f t="shared" si="14"/>
        <v>wearables</v>
      </c>
      <c r="S141" s="37">
        <f t="shared" si="15"/>
        <v>42115.208333333328</v>
      </c>
      <c r="T141" s="37">
        <f t="shared" si="16"/>
        <v>42131.208333333328</v>
      </c>
    </row>
    <row r="142" spans="1:20" x14ac:dyDescent="0.25">
      <c r="A142" s="25">
        <v>140</v>
      </c>
      <c r="B142" s="25" t="s">
        <v>322</v>
      </c>
      <c r="C142" s="33" t="s">
        <v>323</v>
      </c>
      <c r="D142" s="34">
        <v>5500</v>
      </c>
      <c r="E142" s="34">
        <v>12274</v>
      </c>
      <c r="F142" s="35">
        <f t="shared" si="12"/>
        <v>223</v>
      </c>
      <c r="G142" s="34" t="s">
        <v>10</v>
      </c>
      <c r="H142" s="34">
        <v>186</v>
      </c>
      <c r="I142" s="36">
        <f t="shared" si="17"/>
        <v>65.989999999999995</v>
      </c>
      <c r="J142" s="34" t="s">
        <v>11</v>
      </c>
      <c r="K142" s="34" t="s">
        <v>12</v>
      </c>
      <c r="L142" s="34">
        <v>1519538400</v>
      </c>
      <c r="M142" s="34">
        <v>1519970400</v>
      </c>
      <c r="N142" s="34" t="b">
        <v>0</v>
      </c>
      <c r="O142" s="34" t="b">
        <v>0</v>
      </c>
      <c r="P142" s="34" t="s">
        <v>32</v>
      </c>
      <c r="Q142" s="25" t="str">
        <f t="shared" si="13"/>
        <v>film &amp; video</v>
      </c>
      <c r="R142" s="25" t="str">
        <f t="shared" si="14"/>
        <v>documentary</v>
      </c>
      <c r="S142" s="37">
        <f t="shared" si="15"/>
        <v>43156.25</v>
      </c>
      <c r="T142" s="37">
        <f t="shared" si="16"/>
        <v>43161.25</v>
      </c>
    </row>
    <row r="143" spans="1:20" x14ac:dyDescent="0.25">
      <c r="A143" s="25">
        <v>141</v>
      </c>
      <c r="B143" s="25" t="s">
        <v>324</v>
      </c>
      <c r="C143" s="33" t="s">
        <v>325</v>
      </c>
      <c r="D143" s="34">
        <v>64300</v>
      </c>
      <c r="E143" s="34">
        <v>65323</v>
      </c>
      <c r="F143" s="35">
        <f t="shared" si="12"/>
        <v>102</v>
      </c>
      <c r="G143" s="34" t="s">
        <v>10</v>
      </c>
      <c r="H143" s="34">
        <v>1071</v>
      </c>
      <c r="I143" s="36">
        <f t="shared" si="17"/>
        <v>60.99</v>
      </c>
      <c r="J143" s="34" t="s">
        <v>11</v>
      </c>
      <c r="K143" s="34" t="s">
        <v>12</v>
      </c>
      <c r="L143" s="34">
        <v>1434085200</v>
      </c>
      <c r="M143" s="34">
        <v>1434603600</v>
      </c>
      <c r="N143" s="34" t="b">
        <v>0</v>
      </c>
      <c r="O143" s="34" t="b">
        <v>0</v>
      </c>
      <c r="P143" s="34" t="s">
        <v>18</v>
      </c>
      <c r="Q143" s="25" t="str">
        <f t="shared" si="13"/>
        <v>technology</v>
      </c>
      <c r="R143" s="25" t="str">
        <f t="shared" si="14"/>
        <v>web</v>
      </c>
      <c r="S143" s="37">
        <f t="shared" si="15"/>
        <v>42167.208333333328</v>
      </c>
      <c r="T143" s="37">
        <f t="shared" si="16"/>
        <v>42173.208333333328</v>
      </c>
    </row>
    <row r="144" spans="1:20" x14ac:dyDescent="0.25">
      <c r="A144" s="25">
        <v>142</v>
      </c>
      <c r="B144" s="25" t="s">
        <v>326</v>
      </c>
      <c r="C144" s="33" t="s">
        <v>327</v>
      </c>
      <c r="D144" s="34">
        <v>5000</v>
      </c>
      <c r="E144" s="34">
        <v>11502</v>
      </c>
      <c r="F144" s="35">
        <f t="shared" si="12"/>
        <v>230</v>
      </c>
      <c r="G144" s="34" t="s">
        <v>10</v>
      </c>
      <c r="H144" s="34">
        <v>117</v>
      </c>
      <c r="I144" s="36">
        <f t="shared" si="17"/>
        <v>98.31</v>
      </c>
      <c r="J144" s="34" t="s">
        <v>11</v>
      </c>
      <c r="K144" s="34" t="s">
        <v>12</v>
      </c>
      <c r="L144" s="34">
        <v>1333688400</v>
      </c>
      <c r="M144" s="34">
        <v>1337230800</v>
      </c>
      <c r="N144" s="34" t="b">
        <v>0</v>
      </c>
      <c r="O144" s="34" t="b">
        <v>0</v>
      </c>
      <c r="P144" s="34" t="s">
        <v>18</v>
      </c>
      <c r="Q144" s="25" t="str">
        <f t="shared" si="13"/>
        <v>technology</v>
      </c>
      <c r="R144" s="25" t="str">
        <f t="shared" si="14"/>
        <v>web</v>
      </c>
      <c r="S144" s="37">
        <f t="shared" si="15"/>
        <v>41005.208333333336</v>
      </c>
      <c r="T144" s="37">
        <f t="shared" si="16"/>
        <v>41046.208333333336</v>
      </c>
    </row>
    <row r="145" spans="1:20" x14ac:dyDescent="0.25">
      <c r="A145" s="25">
        <v>143</v>
      </c>
      <c r="B145" s="25" t="s">
        <v>328</v>
      </c>
      <c r="C145" s="33" t="s">
        <v>329</v>
      </c>
      <c r="D145" s="34">
        <v>5400</v>
      </c>
      <c r="E145" s="34">
        <v>7322</v>
      </c>
      <c r="F145" s="35">
        <f t="shared" si="12"/>
        <v>136</v>
      </c>
      <c r="G145" s="34" t="s">
        <v>10</v>
      </c>
      <c r="H145" s="34">
        <v>70</v>
      </c>
      <c r="I145" s="36">
        <f t="shared" si="17"/>
        <v>104.6</v>
      </c>
      <c r="J145" s="34" t="s">
        <v>11</v>
      </c>
      <c r="K145" s="34" t="s">
        <v>12</v>
      </c>
      <c r="L145" s="34">
        <v>1277701200</v>
      </c>
      <c r="M145" s="34">
        <v>1279429200</v>
      </c>
      <c r="N145" s="34" t="b">
        <v>0</v>
      </c>
      <c r="O145" s="34" t="b">
        <v>0</v>
      </c>
      <c r="P145" s="34" t="s">
        <v>50</v>
      </c>
      <c r="Q145" s="25" t="str">
        <f t="shared" si="13"/>
        <v>music</v>
      </c>
      <c r="R145" s="25" t="str">
        <f t="shared" si="14"/>
        <v>indie rock</v>
      </c>
      <c r="S145" s="37">
        <f t="shared" si="15"/>
        <v>40357.208333333336</v>
      </c>
      <c r="T145" s="37">
        <f t="shared" si="16"/>
        <v>40377.208333333336</v>
      </c>
    </row>
    <row r="146" spans="1:20" x14ac:dyDescent="0.25">
      <c r="A146" s="25">
        <v>144</v>
      </c>
      <c r="B146" s="25" t="s">
        <v>330</v>
      </c>
      <c r="C146" s="33" t="s">
        <v>331</v>
      </c>
      <c r="D146" s="34">
        <v>9000</v>
      </c>
      <c r="E146" s="34">
        <v>11619</v>
      </c>
      <c r="F146" s="35">
        <f t="shared" si="12"/>
        <v>129</v>
      </c>
      <c r="G146" s="34" t="s">
        <v>10</v>
      </c>
      <c r="H146" s="34">
        <v>135</v>
      </c>
      <c r="I146" s="36">
        <f t="shared" si="17"/>
        <v>86.07</v>
      </c>
      <c r="J146" s="34" t="s">
        <v>11</v>
      </c>
      <c r="K146" s="34" t="s">
        <v>12</v>
      </c>
      <c r="L146" s="34">
        <v>1560747600</v>
      </c>
      <c r="M146" s="34">
        <v>1561438800</v>
      </c>
      <c r="N146" s="34" t="b">
        <v>0</v>
      </c>
      <c r="O146" s="34" t="b">
        <v>0</v>
      </c>
      <c r="P146" s="34" t="s">
        <v>23</v>
      </c>
      <c r="Q146" s="25" t="str">
        <f t="shared" si="13"/>
        <v>theater</v>
      </c>
      <c r="R146" s="25" t="str">
        <f t="shared" si="14"/>
        <v>plays</v>
      </c>
      <c r="S146" s="37">
        <f t="shared" si="15"/>
        <v>43633.208333333328</v>
      </c>
      <c r="T146" s="37">
        <f t="shared" si="16"/>
        <v>43641.208333333328</v>
      </c>
    </row>
    <row r="147" spans="1:20" x14ac:dyDescent="0.25">
      <c r="A147" s="25">
        <v>145</v>
      </c>
      <c r="B147" s="25" t="s">
        <v>332</v>
      </c>
      <c r="C147" s="33" t="s">
        <v>333</v>
      </c>
      <c r="D147" s="34">
        <v>25000</v>
      </c>
      <c r="E147" s="34">
        <v>59128</v>
      </c>
      <c r="F147" s="35">
        <f t="shared" si="12"/>
        <v>237</v>
      </c>
      <c r="G147" s="34" t="s">
        <v>10</v>
      </c>
      <c r="H147" s="34">
        <v>768</v>
      </c>
      <c r="I147" s="36">
        <f t="shared" si="17"/>
        <v>76.989999999999995</v>
      </c>
      <c r="J147" s="34" t="s">
        <v>88</v>
      </c>
      <c r="K147" s="34" t="s">
        <v>89</v>
      </c>
      <c r="L147" s="34">
        <v>1410066000</v>
      </c>
      <c r="M147" s="34">
        <v>1410498000</v>
      </c>
      <c r="N147" s="34" t="b">
        <v>0</v>
      </c>
      <c r="O147" s="34" t="b">
        <v>0</v>
      </c>
      <c r="P147" s="34" t="s">
        <v>55</v>
      </c>
      <c r="Q147" s="25" t="str">
        <f t="shared" si="13"/>
        <v>technology</v>
      </c>
      <c r="R147" s="25" t="str">
        <f t="shared" si="14"/>
        <v>wearables</v>
      </c>
      <c r="S147" s="37">
        <f t="shared" si="15"/>
        <v>41889.208333333336</v>
      </c>
      <c r="T147" s="37">
        <f t="shared" si="16"/>
        <v>41894.208333333336</v>
      </c>
    </row>
    <row r="148" spans="1:20" x14ac:dyDescent="0.25">
      <c r="A148" s="25">
        <v>146</v>
      </c>
      <c r="B148" s="25" t="s">
        <v>334</v>
      </c>
      <c r="C148" s="33" t="s">
        <v>335</v>
      </c>
      <c r="D148" s="34">
        <v>8800</v>
      </c>
      <c r="E148" s="34">
        <v>1518</v>
      </c>
      <c r="F148" s="35">
        <f t="shared" si="12"/>
        <v>17</v>
      </c>
      <c r="G148" s="34" t="s">
        <v>64</v>
      </c>
      <c r="H148" s="34">
        <v>51</v>
      </c>
      <c r="I148" s="36">
        <f t="shared" si="17"/>
        <v>29.76</v>
      </c>
      <c r="J148" s="34" t="s">
        <v>11</v>
      </c>
      <c r="K148" s="34" t="s">
        <v>12</v>
      </c>
      <c r="L148" s="34">
        <v>1320732000</v>
      </c>
      <c r="M148" s="34">
        <v>1322460000</v>
      </c>
      <c r="N148" s="34" t="b">
        <v>0</v>
      </c>
      <c r="O148" s="34" t="b">
        <v>0</v>
      </c>
      <c r="P148" s="34" t="s">
        <v>23</v>
      </c>
      <c r="Q148" s="25" t="str">
        <f t="shared" si="13"/>
        <v>theater</v>
      </c>
      <c r="R148" s="25" t="str">
        <f t="shared" si="14"/>
        <v>plays</v>
      </c>
      <c r="S148" s="37">
        <f t="shared" si="15"/>
        <v>40855.25</v>
      </c>
      <c r="T148" s="37">
        <f t="shared" si="16"/>
        <v>40875.25</v>
      </c>
    </row>
    <row r="149" spans="1:20" x14ac:dyDescent="0.25">
      <c r="A149" s="25">
        <v>147</v>
      </c>
      <c r="B149" s="25" t="s">
        <v>336</v>
      </c>
      <c r="C149" s="33" t="s">
        <v>337</v>
      </c>
      <c r="D149" s="34">
        <v>8300</v>
      </c>
      <c r="E149" s="34">
        <v>9337</v>
      </c>
      <c r="F149" s="35">
        <f t="shared" si="12"/>
        <v>112</v>
      </c>
      <c r="G149" s="34" t="s">
        <v>10</v>
      </c>
      <c r="H149" s="34">
        <v>199</v>
      </c>
      <c r="I149" s="36">
        <f t="shared" si="17"/>
        <v>46.92</v>
      </c>
      <c r="J149" s="34" t="s">
        <v>11</v>
      </c>
      <c r="K149" s="34" t="s">
        <v>12</v>
      </c>
      <c r="L149" s="34">
        <v>1465794000</v>
      </c>
      <c r="M149" s="34">
        <v>1466312400</v>
      </c>
      <c r="N149" s="34" t="b">
        <v>0</v>
      </c>
      <c r="O149" s="34" t="b">
        <v>1</v>
      </c>
      <c r="P149" s="34" t="s">
        <v>23</v>
      </c>
      <c r="Q149" s="25" t="str">
        <f t="shared" si="13"/>
        <v>theater</v>
      </c>
      <c r="R149" s="25" t="str">
        <f t="shared" si="14"/>
        <v>plays</v>
      </c>
      <c r="S149" s="37">
        <f t="shared" si="15"/>
        <v>42534.208333333328</v>
      </c>
      <c r="T149" s="37">
        <f t="shared" si="16"/>
        <v>42540.208333333328</v>
      </c>
    </row>
    <row r="150" spans="1:20" x14ac:dyDescent="0.25">
      <c r="A150" s="25">
        <v>148</v>
      </c>
      <c r="B150" s="25" t="s">
        <v>338</v>
      </c>
      <c r="C150" s="33" t="s">
        <v>339</v>
      </c>
      <c r="D150" s="34">
        <v>9300</v>
      </c>
      <c r="E150" s="34">
        <v>11255</v>
      </c>
      <c r="F150" s="35">
        <f t="shared" si="12"/>
        <v>121</v>
      </c>
      <c r="G150" s="34" t="s">
        <v>10</v>
      </c>
      <c r="H150" s="34">
        <v>107</v>
      </c>
      <c r="I150" s="36">
        <f t="shared" si="17"/>
        <v>105.19</v>
      </c>
      <c r="J150" s="34" t="s">
        <v>11</v>
      </c>
      <c r="K150" s="34" t="s">
        <v>12</v>
      </c>
      <c r="L150" s="34">
        <v>1500958800</v>
      </c>
      <c r="M150" s="34">
        <v>1501736400</v>
      </c>
      <c r="N150" s="34" t="b">
        <v>0</v>
      </c>
      <c r="O150" s="34" t="b">
        <v>0</v>
      </c>
      <c r="P150" s="34" t="s">
        <v>55</v>
      </c>
      <c r="Q150" s="25" t="str">
        <f t="shared" si="13"/>
        <v>technology</v>
      </c>
      <c r="R150" s="25" t="str">
        <f t="shared" si="14"/>
        <v>wearables</v>
      </c>
      <c r="S150" s="37">
        <f t="shared" si="15"/>
        <v>42941.208333333328</v>
      </c>
      <c r="T150" s="37">
        <f t="shared" si="16"/>
        <v>42950.208333333328</v>
      </c>
    </row>
    <row r="151" spans="1:20" x14ac:dyDescent="0.25">
      <c r="A151" s="25">
        <v>149</v>
      </c>
      <c r="B151" s="25" t="s">
        <v>340</v>
      </c>
      <c r="C151" s="33" t="s">
        <v>341</v>
      </c>
      <c r="D151" s="34">
        <v>6200</v>
      </c>
      <c r="E151" s="34">
        <v>13632</v>
      </c>
      <c r="F151" s="35">
        <f t="shared" si="12"/>
        <v>220</v>
      </c>
      <c r="G151" s="34" t="s">
        <v>10</v>
      </c>
      <c r="H151" s="34">
        <v>195</v>
      </c>
      <c r="I151" s="36">
        <f t="shared" si="17"/>
        <v>69.91</v>
      </c>
      <c r="J151" s="34" t="s">
        <v>11</v>
      </c>
      <c r="K151" s="34" t="s">
        <v>12</v>
      </c>
      <c r="L151" s="34">
        <v>1357020000</v>
      </c>
      <c r="M151" s="34">
        <v>1361512800</v>
      </c>
      <c r="N151" s="34" t="b">
        <v>0</v>
      </c>
      <c r="O151" s="34" t="b">
        <v>0</v>
      </c>
      <c r="P151" s="34" t="s">
        <v>50</v>
      </c>
      <c r="Q151" s="25" t="str">
        <f t="shared" si="13"/>
        <v>music</v>
      </c>
      <c r="R151" s="25" t="str">
        <f t="shared" si="14"/>
        <v>indie rock</v>
      </c>
      <c r="S151" s="37">
        <f t="shared" si="15"/>
        <v>41275.25</v>
      </c>
      <c r="T151" s="37">
        <f t="shared" si="16"/>
        <v>41327.25</v>
      </c>
    </row>
    <row r="152" spans="1:20" x14ac:dyDescent="0.25">
      <c r="A152" s="25">
        <v>150</v>
      </c>
      <c r="B152" s="25" t="s">
        <v>342</v>
      </c>
      <c r="C152" s="33" t="s">
        <v>343</v>
      </c>
      <c r="D152" s="34">
        <v>100</v>
      </c>
      <c r="E152" s="34">
        <v>1</v>
      </c>
      <c r="F152" s="35">
        <f t="shared" si="12"/>
        <v>1</v>
      </c>
      <c r="G152" s="34" t="s">
        <v>4</v>
      </c>
      <c r="H152" s="34">
        <v>1</v>
      </c>
      <c r="I152" s="36">
        <f t="shared" si="17"/>
        <v>1</v>
      </c>
      <c r="J152" s="34" t="s">
        <v>11</v>
      </c>
      <c r="K152" s="34" t="s">
        <v>12</v>
      </c>
      <c r="L152" s="34">
        <v>1544940000</v>
      </c>
      <c r="M152" s="34">
        <v>1545026400</v>
      </c>
      <c r="N152" s="34" t="b">
        <v>0</v>
      </c>
      <c r="O152" s="34" t="b">
        <v>0</v>
      </c>
      <c r="P152" s="34" t="s">
        <v>13</v>
      </c>
      <c r="Q152" s="25" t="str">
        <f t="shared" si="13"/>
        <v>music</v>
      </c>
      <c r="R152" s="25" t="str">
        <f t="shared" si="14"/>
        <v>rock</v>
      </c>
      <c r="S152" s="37">
        <f t="shared" si="15"/>
        <v>43450.25</v>
      </c>
      <c r="T152" s="37">
        <f t="shared" si="16"/>
        <v>43451.25</v>
      </c>
    </row>
    <row r="153" spans="1:20" x14ac:dyDescent="0.25">
      <c r="A153" s="25">
        <v>151</v>
      </c>
      <c r="B153" s="25" t="s">
        <v>344</v>
      </c>
      <c r="C153" s="33" t="s">
        <v>345</v>
      </c>
      <c r="D153" s="34">
        <v>137200</v>
      </c>
      <c r="E153" s="34">
        <v>88037</v>
      </c>
      <c r="F153" s="35">
        <f t="shared" si="12"/>
        <v>64</v>
      </c>
      <c r="G153" s="34" t="s">
        <v>4</v>
      </c>
      <c r="H153" s="34">
        <v>1467</v>
      </c>
      <c r="I153" s="36">
        <f t="shared" si="17"/>
        <v>60.01</v>
      </c>
      <c r="J153" s="34" t="s">
        <v>11</v>
      </c>
      <c r="K153" s="34" t="s">
        <v>12</v>
      </c>
      <c r="L153" s="34">
        <v>1402290000</v>
      </c>
      <c r="M153" s="34">
        <v>1406696400</v>
      </c>
      <c r="N153" s="34" t="b">
        <v>0</v>
      </c>
      <c r="O153" s="34" t="b">
        <v>0</v>
      </c>
      <c r="P153" s="34" t="s">
        <v>40</v>
      </c>
      <c r="Q153" s="25" t="str">
        <f t="shared" si="13"/>
        <v>music</v>
      </c>
      <c r="R153" s="25" t="str">
        <f t="shared" si="14"/>
        <v>electric music</v>
      </c>
      <c r="S153" s="37">
        <f t="shared" si="15"/>
        <v>41799.208333333336</v>
      </c>
      <c r="T153" s="37">
        <f t="shared" si="16"/>
        <v>41850.208333333336</v>
      </c>
    </row>
    <row r="154" spans="1:20" x14ac:dyDescent="0.25">
      <c r="A154" s="25">
        <v>152</v>
      </c>
      <c r="B154" s="25" t="s">
        <v>346</v>
      </c>
      <c r="C154" s="33" t="s">
        <v>347</v>
      </c>
      <c r="D154" s="34">
        <v>41500</v>
      </c>
      <c r="E154" s="34">
        <v>175573</v>
      </c>
      <c r="F154" s="35">
        <f t="shared" si="12"/>
        <v>423</v>
      </c>
      <c r="G154" s="34" t="s">
        <v>10</v>
      </c>
      <c r="H154" s="34">
        <v>3376</v>
      </c>
      <c r="I154" s="36">
        <f t="shared" si="17"/>
        <v>52.01</v>
      </c>
      <c r="J154" s="34" t="s">
        <v>11</v>
      </c>
      <c r="K154" s="34" t="s">
        <v>12</v>
      </c>
      <c r="L154" s="34">
        <v>1487311200</v>
      </c>
      <c r="M154" s="34">
        <v>1487916000</v>
      </c>
      <c r="N154" s="34" t="b">
        <v>0</v>
      </c>
      <c r="O154" s="34" t="b">
        <v>0</v>
      </c>
      <c r="P154" s="34" t="s">
        <v>50</v>
      </c>
      <c r="Q154" s="25" t="str">
        <f t="shared" si="13"/>
        <v>music</v>
      </c>
      <c r="R154" s="25" t="str">
        <f t="shared" si="14"/>
        <v>indie rock</v>
      </c>
      <c r="S154" s="37">
        <f t="shared" si="15"/>
        <v>42783.25</v>
      </c>
      <c r="T154" s="37">
        <f t="shared" si="16"/>
        <v>42790.25</v>
      </c>
    </row>
    <row r="155" spans="1:20" x14ac:dyDescent="0.25">
      <c r="A155" s="25">
        <v>153</v>
      </c>
      <c r="B155" s="25" t="s">
        <v>348</v>
      </c>
      <c r="C155" s="33" t="s">
        <v>349</v>
      </c>
      <c r="D155" s="34">
        <v>189400</v>
      </c>
      <c r="E155" s="34">
        <v>176112</v>
      </c>
      <c r="F155" s="35">
        <f t="shared" si="12"/>
        <v>93</v>
      </c>
      <c r="G155" s="34" t="s">
        <v>4</v>
      </c>
      <c r="H155" s="34">
        <v>5681</v>
      </c>
      <c r="I155" s="36">
        <f t="shared" si="17"/>
        <v>31</v>
      </c>
      <c r="J155" s="34" t="s">
        <v>11</v>
      </c>
      <c r="K155" s="34" t="s">
        <v>12</v>
      </c>
      <c r="L155" s="34">
        <v>1350622800</v>
      </c>
      <c r="M155" s="34">
        <v>1351141200</v>
      </c>
      <c r="N155" s="34" t="b">
        <v>0</v>
      </c>
      <c r="O155" s="34" t="b">
        <v>0</v>
      </c>
      <c r="P155" s="34" t="s">
        <v>23</v>
      </c>
      <c r="Q155" s="25" t="str">
        <f t="shared" si="13"/>
        <v>theater</v>
      </c>
      <c r="R155" s="25" t="str">
        <f t="shared" si="14"/>
        <v>plays</v>
      </c>
      <c r="S155" s="37">
        <f t="shared" si="15"/>
        <v>41201.208333333336</v>
      </c>
      <c r="T155" s="37">
        <f t="shared" si="16"/>
        <v>41207.208333333336</v>
      </c>
    </row>
    <row r="156" spans="1:20" x14ac:dyDescent="0.25">
      <c r="A156" s="25">
        <v>154</v>
      </c>
      <c r="B156" s="25" t="s">
        <v>350</v>
      </c>
      <c r="C156" s="33" t="s">
        <v>351</v>
      </c>
      <c r="D156" s="34">
        <v>171300</v>
      </c>
      <c r="E156" s="34">
        <v>100650</v>
      </c>
      <c r="F156" s="35">
        <f t="shared" si="12"/>
        <v>59</v>
      </c>
      <c r="G156" s="34" t="s">
        <v>4</v>
      </c>
      <c r="H156" s="34">
        <v>1059</v>
      </c>
      <c r="I156" s="36">
        <f t="shared" si="17"/>
        <v>95.04</v>
      </c>
      <c r="J156" s="34" t="s">
        <v>11</v>
      </c>
      <c r="K156" s="34" t="s">
        <v>12</v>
      </c>
      <c r="L156" s="34">
        <v>1463029200</v>
      </c>
      <c r="M156" s="34">
        <v>1465016400</v>
      </c>
      <c r="N156" s="34" t="b">
        <v>0</v>
      </c>
      <c r="O156" s="34" t="b">
        <v>1</v>
      </c>
      <c r="P156" s="34" t="s">
        <v>50</v>
      </c>
      <c r="Q156" s="25" t="str">
        <f t="shared" si="13"/>
        <v>music</v>
      </c>
      <c r="R156" s="25" t="str">
        <f t="shared" si="14"/>
        <v>indie rock</v>
      </c>
      <c r="S156" s="37">
        <f t="shared" si="15"/>
        <v>42502.208333333328</v>
      </c>
      <c r="T156" s="37">
        <f t="shared" si="16"/>
        <v>42525.208333333328</v>
      </c>
    </row>
    <row r="157" spans="1:20" x14ac:dyDescent="0.25">
      <c r="A157" s="25">
        <v>155</v>
      </c>
      <c r="B157" s="25" t="s">
        <v>352</v>
      </c>
      <c r="C157" s="33" t="s">
        <v>353</v>
      </c>
      <c r="D157" s="34">
        <v>139500</v>
      </c>
      <c r="E157" s="34">
        <v>90706</v>
      </c>
      <c r="F157" s="35">
        <f t="shared" si="12"/>
        <v>65</v>
      </c>
      <c r="G157" s="34" t="s">
        <v>4</v>
      </c>
      <c r="H157" s="34">
        <v>1194</v>
      </c>
      <c r="I157" s="36">
        <f t="shared" si="17"/>
        <v>75.97</v>
      </c>
      <c r="J157" s="34" t="s">
        <v>11</v>
      </c>
      <c r="K157" s="34" t="s">
        <v>12</v>
      </c>
      <c r="L157" s="34">
        <v>1269493200</v>
      </c>
      <c r="M157" s="34">
        <v>1270789200</v>
      </c>
      <c r="N157" s="34" t="b">
        <v>0</v>
      </c>
      <c r="O157" s="34" t="b">
        <v>0</v>
      </c>
      <c r="P157" s="34" t="s">
        <v>23</v>
      </c>
      <c r="Q157" s="25" t="str">
        <f t="shared" si="13"/>
        <v>theater</v>
      </c>
      <c r="R157" s="25" t="str">
        <f t="shared" si="14"/>
        <v>plays</v>
      </c>
      <c r="S157" s="37">
        <f t="shared" si="15"/>
        <v>40262.208333333336</v>
      </c>
      <c r="T157" s="37">
        <f t="shared" si="16"/>
        <v>40277.208333333336</v>
      </c>
    </row>
    <row r="158" spans="1:20" x14ac:dyDescent="0.25">
      <c r="A158" s="25">
        <v>156</v>
      </c>
      <c r="B158" s="25" t="s">
        <v>354</v>
      </c>
      <c r="C158" s="33" t="s">
        <v>355</v>
      </c>
      <c r="D158" s="34">
        <v>36400</v>
      </c>
      <c r="E158" s="34">
        <v>26914</v>
      </c>
      <c r="F158" s="35">
        <f t="shared" si="12"/>
        <v>74</v>
      </c>
      <c r="G158" s="34" t="s">
        <v>64</v>
      </c>
      <c r="H158" s="34">
        <v>379</v>
      </c>
      <c r="I158" s="36">
        <f t="shared" si="17"/>
        <v>71.010000000000005</v>
      </c>
      <c r="J158" s="34" t="s">
        <v>16</v>
      </c>
      <c r="K158" s="34" t="s">
        <v>17</v>
      </c>
      <c r="L158" s="34">
        <v>1570251600</v>
      </c>
      <c r="M158" s="34">
        <v>1572325200</v>
      </c>
      <c r="N158" s="34" t="b">
        <v>0</v>
      </c>
      <c r="O158" s="34" t="b">
        <v>0</v>
      </c>
      <c r="P158" s="34" t="s">
        <v>13</v>
      </c>
      <c r="Q158" s="25" t="str">
        <f t="shared" si="13"/>
        <v>music</v>
      </c>
      <c r="R158" s="25" t="str">
        <f t="shared" si="14"/>
        <v>rock</v>
      </c>
      <c r="S158" s="37">
        <f t="shared" si="15"/>
        <v>43743.208333333328</v>
      </c>
      <c r="T158" s="37">
        <f t="shared" si="16"/>
        <v>43767.208333333328</v>
      </c>
    </row>
    <row r="159" spans="1:20" x14ac:dyDescent="0.25">
      <c r="A159" s="25">
        <v>157</v>
      </c>
      <c r="B159" s="25" t="s">
        <v>356</v>
      </c>
      <c r="C159" s="33" t="s">
        <v>357</v>
      </c>
      <c r="D159" s="34">
        <v>4200</v>
      </c>
      <c r="E159" s="34">
        <v>2212</v>
      </c>
      <c r="F159" s="35">
        <f t="shared" si="12"/>
        <v>53</v>
      </c>
      <c r="G159" s="34" t="s">
        <v>4</v>
      </c>
      <c r="H159" s="34">
        <v>30</v>
      </c>
      <c r="I159" s="36">
        <f t="shared" si="17"/>
        <v>73.73</v>
      </c>
      <c r="J159" s="34" t="s">
        <v>16</v>
      </c>
      <c r="K159" s="34" t="s">
        <v>17</v>
      </c>
      <c r="L159" s="34">
        <v>1388383200</v>
      </c>
      <c r="M159" s="34">
        <v>1389420000</v>
      </c>
      <c r="N159" s="34" t="b">
        <v>0</v>
      </c>
      <c r="O159" s="34" t="b">
        <v>0</v>
      </c>
      <c r="P159" s="34" t="s">
        <v>112</v>
      </c>
      <c r="Q159" s="25" t="str">
        <f t="shared" si="13"/>
        <v>photography</v>
      </c>
      <c r="R159" s="25" t="str">
        <f t="shared" si="14"/>
        <v>photography books</v>
      </c>
      <c r="S159" s="37">
        <f t="shared" si="15"/>
        <v>41638.25</v>
      </c>
      <c r="T159" s="37">
        <f t="shared" si="16"/>
        <v>41650.25</v>
      </c>
    </row>
    <row r="160" spans="1:20" x14ac:dyDescent="0.25">
      <c r="A160" s="25">
        <v>158</v>
      </c>
      <c r="B160" s="25" t="s">
        <v>358</v>
      </c>
      <c r="C160" s="33" t="s">
        <v>359</v>
      </c>
      <c r="D160" s="34">
        <v>2100</v>
      </c>
      <c r="E160" s="34">
        <v>4640</v>
      </c>
      <c r="F160" s="35">
        <f t="shared" si="12"/>
        <v>221</v>
      </c>
      <c r="G160" s="34" t="s">
        <v>10</v>
      </c>
      <c r="H160" s="34">
        <v>41</v>
      </c>
      <c r="I160" s="36">
        <f t="shared" si="17"/>
        <v>113.17</v>
      </c>
      <c r="J160" s="34" t="s">
        <v>11</v>
      </c>
      <c r="K160" s="34" t="s">
        <v>12</v>
      </c>
      <c r="L160" s="34">
        <v>1449554400</v>
      </c>
      <c r="M160" s="34">
        <v>1449640800</v>
      </c>
      <c r="N160" s="34" t="b">
        <v>0</v>
      </c>
      <c r="O160" s="34" t="b">
        <v>0</v>
      </c>
      <c r="P160" s="34" t="s">
        <v>13</v>
      </c>
      <c r="Q160" s="25" t="str">
        <f t="shared" si="13"/>
        <v>music</v>
      </c>
      <c r="R160" s="25" t="str">
        <f t="shared" si="14"/>
        <v>rock</v>
      </c>
      <c r="S160" s="37">
        <f t="shared" si="15"/>
        <v>42346.25</v>
      </c>
      <c r="T160" s="37">
        <f t="shared" si="16"/>
        <v>42347.25</v>
      </c>
    </row>
    <row r="161" spans="1:20" x14ac:dyDescent="0.25">
      <c r="A161" s="25">
        <v>159</v>
      </c>
      <c r="B161" s="25" t="s">
        <v>360</v>
      </c>
      <c r="C161" s="33" t="s">
        <v>361</v>
      </c>
      <c r="D161" s="34">
        <v>191200</v>
      </c>
      <c r="E161" s="34">
        <v>191222</v>
      </c>
      <c r="F161" s="35">
        <f t="shared" si="12"/>
        <v>100</v>
      </c>
      <c r="G161" s="34" t="s">
        <v>10</v>
      </c>
      <c r="H161" s="34">
        <v>1821</v>
      </c>
      <c r="I161" s="36">
        <f t="shared" si="17"/>
        <v>105.01</v>
      </c>
      <c r="J161" s="34" t="s">
        <v>11</v>
      </c>
      <c r="K161" s="34" t="s">
        <v>12</v>
      </c>
      <c r="L161" s="34">
        <v>1553662800</v>
      </c>
      <c r="M161" s="34">
        <v>1555218000</v>
      </c>
      <c r="N161" s="34" t="b">
        <v>0</v>
      </c>
      <c r="O161" s="34" t="b">
        <v>1</v>
      </c>
      <c r="P161" s="34" t="s">
        <v>23</v>
      </c>
      <c r="Q161" s="25" t="str">
        <f t="shared" si="13"/>
        <v>theater</v>
      </c>
      <c r="R161" s="25" t="str">
        <f t="shared" si="14"/>
        <v>plays</v>
      </c>
      <c r="S161" s="37">
        <f t="shared" si="15"/>
        <v>43551.208333333328</v>
      </c>
      <c r="T161" s="37">
        <f t="shared" si="16"/>
        <v>43569.208333333328</v>
      </c>
    </row>
    <row r="162" spans="1:20" x14ac:dyDescent="0.25">
      <c r="A162" s="25">
        <v>160</v>
      </c>
      <c r="B162" s="25" t="s">
        <v>362</v>
      </c>
      <c r="C162" s="33" t="s">
        <v>363</v>
      </c>
      <c r="D162" s="34">
        <v>8000</v>
      </c>
      <c r="E162" s="34">
        <v>12985</v>
      </c>
      <c r="F162" s="35">
        <f t="shared" si="12"/>
        <v>162</v>
      </c>
      <c r="G162" s="34" t="s">
        <v>10</v>
      </c>
      <c r="H162" s="34">
        <v>164</v>
      </c>
      <c r="I162" s="36">
        <f t="shared" si="17"/>
        <v>79.180000000000007</v>
      </c>
      <c r="J162" s="34" t="s">
        <v>11</v>
      </c>
      <c r="K162" s="34" t="s">
        <v>12</v>
      </c>
      <c r="L162" s="34">
        <v>1556341200</v>
      </c>
      <c r="M162" s="34">
        <v>1557723600</v>
      </c>
      <c r="N162" s="34" t="b">
        <v>0</v>
      </c>
      <c r="O162" s="34" t="b">
        <v>0</v>
      </c>
      <c r="P162" s="34" t="s">
        <v>55</v>
      </c>
      <c r="Q162" s="25" t="str">
        <f t="shared" si="13"/>
        <v>technology</v>
      </c>
      <c r="R162" s="25" t="str">
        <f t="shared" si="14"/>
        <v>wearables</v>
      </c>
      <c r="S162" s="37">
        <f t="shared" si="15"/>
        <v>43582.208333333328</v>
      </c>
      <c r="T162" s="37">
        <f t="shared" si="16"/>
        <v>43598.208333333328</v>
      </c>
    </row>
    <row r="163" spans="1:20" x14ac:dyDescent="0.25">
      <c r="A163" s="25">
        <v>161</v>
      </c>
      <c r="B163" s="25" t="s">
        <v>364</v>
      </c>
      <c r="C163" s="33" t="s">
        <v>365</v>
      </c>
      <c r="D163" s="34">
        <v>5500</v>
      </c>
      <c r="E163" s="34">
        <v>4300</v>
      </c>
      <c r="F163" s="35">
        <f t="shared" si="12"/>
        <v>78</v>
      </c>
      <c r="G163" s="34" t="s">
        <v>4</v>
      </c>
      <c r="H163" s="34">
        <v>75</v>
      </c>
      <c r="I163" s="36">
        <f t="shared" si="17"/>
        <v>57.33</v>
      </c>
      <c r="J163" s="34" t="s">
        <v>11</v>
      </c>
      <c r="K163" s="34" t="s">
        <v>12</v>
      </c>
      <c r="L163" s="34">
        <v>1442984400</v>
      </c>
      <c r="M163" s="34">
        <v>1443502800</v>
      </c>
      <c r="N163" s="34" t="b">
        <v>0</v>
      </c>
      <c r="O163" s="34" t="b">
        <v>1</v>
      </c>
      <c r="P163" s="34" t="s">
        <v>18</v>
      </c>
      <c r="Q163" s="25" t="str">
        <f t="shared" si="13"/>
        <v>technology</v>
      </c>
      <c r="R163" s="25" t="str">
        <f t="shared" si="14"/>
        <v>web</v>
      </c>
      <c r="S163" s="37">
        <f t="shared" si="15"/>
        <v>42270.208333333328</v>
      </c>
      <c r="T163" s="37">
        <f t="shared" si="16"/>
        <v>42276.208333333328</v>
      </c>
    </row>
    <row r="164" spans="1:20" x14ac:dyDescent="0.25">
      <c r="A164" s="25">
        <v>162</v>
      </c>
      <c r="B164" s="25" t="s">
        <v>366</v>
      </c>
      <c r="C164" s="33" t="s">
        <v>367</v>
      </c>
      <c r="D164" s="34">
        <v>6100</v>
      </c>
      <c r="E164" s="34">
        <v>9134</v>
      </c>
      <c r="F164" s="35">
        <f t="shared" si="12"/>
        <v>150</v>
      </c>
      <c r="G164" s="34" t="s">
        <v>10</v>
      </c>
      <c r="H164" s="34">
        <v>157</v>
      </c>
      <c r="I164" s="36">
        <f t="shared" si="17"/>
        <v>58.18</v>
      </c>
      <c r="J164" s="34" t="s">
        <v>88</v>
      </c>
      <c r="K164" s="34" t="s">
        <v>89</v>
      </c>
      <c r="L164" s="34">
        <v>1544248800</v>
      </c>
      <c r="M164" s="34">
        <v>1546840800</v>
      </c>
      <c r="N164" s="34" t="b">
        <v>0</v>
      </c>
      <c r="O164" s="34" t="b">
        <v>0</v>
      </c>
      <c r="P164" s="34" t="s">
        <v>13</v>
      </c>
      <c r="Q164" s="25" t="str">
        <f t="shared" si="13"/>
        <v>music</v>
      </c>
      <c r="R164" s="25" t="str">
        <f t="shared" si="14"/>
        <v>rock</v>
      </c>
      <c r="S164" s="37">
        <f t="shared" si="15"/>
        <v>43442.25</v>
      </c>
      <c r="T164" s="37">
        <f t="shared" si="16"/>
        <v>43472.25</v>
      </c>
    </row>
    <row r="165" spans="1:20" x14ac:dyDescent="0.25">
      <c r="A165" s="25">
        <v>163</v>
      </c>
      <c r="B165" s="25" t="s">
        <v>368</v>
      </c>
      <c r="C165" s="33" t="s">
        <v>369</v>
      </c>
      <c r="D165" s="34">
        <v>3500</v>
      </c>
      <c r="E165" s="34">
        <v>8864</v>
      </c>
      <c r="F165" s="35">
        <f t="shared" si="12"/>
        <v>253</v>
      </c>
      <c r="G165" s="34" t="s">
        <v>10</v>
      </c>
      <c r="H165" s="34">
        <v>246</v>
      </c>
      <c r="I165" s="36">
        <f t="shared" si="17"/>
        <v>36.03</v>
      </c>
      <c r="J165" s="34" t="s">
        <v>11</v>
      </c>
      <c r="K165" s="34" t="s">
        <v>12</v>
      </c>
      <c r="L165" s="34">
        <v>1508475600</v>
      </c>
      <c r="M165" s="34">
        <v>1512712800</v>
      </c>
      <c r="N165" s="34" t="b">
        <v>0</v>
      </c>
      <c r="O165" s="34" t="b">
        <v>1</v>
      </c>
      <c r="P165" s="34" t="s">
        <v>112</v>
      </c>
      <c r="Q165" s="25" t="str">
        <f t="shared" si="13"/>
        <v>photography</v>
      </c>
      <c r="R165" s="25" t="str">
        <f t="shared" si="14"/>
        <v>photography books</v>
      </c>
      <c r="S165" s="37">
        <f t="shared" si="15"/>
        <v>43028.208333333328</v>
      </c>
      <c r="T165" s="37">
        <f t="shared" si="16"/>
        <v>43077.25</v>
      </c>
    </row>
    <row r="166" spans="1:20" x14ac:dyDescent="0.25">
      <c r="A166" s="25">
        <v>164</v>
      </c>
      <c r="B166" s="25" t="s">
        <v>370</v>
      </c>
      <c r="C166" s="33" t="s">
        <v>371</v>
      </c>
      <c r="D166" s="34">
        <v>150500</v>
      </c>
      <c r="E166" s="34">
        <v>150755</v>
      </c>
      <c r="F166" s="35">
        <f t="shared" si="12"/>
        <v>100</v>
      </c>
      <c r="G166" s="34" t="s">
        <v>10</v>
      </c>
      <c r="H166" s="34">
        <v>1396</v>
      </c>
      <c r="I166" s="36">
        <f t="shared" si="17"/>
        <v>107.99</v>
      </c>
      <c r="J166" s="34" t="s">
        <v>11</v>
      </c>
      <c r="K166" s="34" t="s">
        <v>12</v>
      </c>
      <c r="L166" s="34">
        <v>1507438800</v>
      </c>
      <c r="M166" s="34">
        <v>1507525200</v>
      </c>
      <c r="N166" s="34" t="b">
        <v>0</v>
      </c>
      <c r="O166" s="34" t="b">
        <v>0</v>
      </c>
      <c r="P166" s="34" t="s">
        <v>23</v>
      </c>
      <c r="Q166" s="25" t="str">
        <f t="shared" si="13"/>
        <v>theater</v>
      </c>
      <c r="R166" s="25" t="str">
        <f t="shared" si="14"/>
        <v>plays</v>
      </c>
      <c r="S166" s="37">
        <f t="shared" si="15"/>
        <v>43016.208333333328</v>
      </c>
      <c r="T166" s="37">
        <f t="shared" si="16"/>
        <v>43017.208333333328</v>
      </c>
    </row>
    <row r="167" spans="1:20" x14ac:dyDescent="0.25">
      <c r="A167" s="25">
        <v>165</v>
      </c>
      <c r="B167" s="25" t="s">
        <v>372</v>
      </c>
      <c r="C167" s="33" t="s">
        <v>373</v>
      </c>
      <c r="D167" s="34">
        <v>90400</v>
      </c>
      <c r="E167" s="34">
        <v>110279</v>
      </c>
      <c r="F167" s="35">
        <f t="shared" si="12"/>
        <v>122</v>
      </c>
      <c r="G167" s="34" t="s">
        <v>10</v>
      </c>
      <c r="H167" s="34">
        <v>2506</v>
      </c>
      <c r="I167" s="36">
        <f t="shared" si="17"/>
        <v>44.01</v>
      </c>
      <c r="J167" s="34" t="s">
        <v>11</v>
      </c>
      <c r="K167" s="34" t="s">
        <v>12</v>
      </c>
      <c r="L167" s="34">
        <v>1501563600</v>
      </c>
      <c r="M167" s="34">
        <v>1504328400</v>
      </c>
      <c r="N167" s="34" t="b">
        <v>0</v>
      </c>
      <c r="O167" s="34" t="b">
        <v>0</v>
      </c>
      <c r="P167" s="34" t="s">
        <v>18</v>
      </c>
      <c r="Q167" s="25" t="str">
        <f t="shared" si="13"/>
        <v>technology</v>
      </c>
      <c r="R167" s="25" t="str">
        <f t="shared" si="14"/>
        <v>web</v>
      </c>
      <c r="S167" s="37">
        <f t="shared" si="15"/>
        <v>42948.208333333328</v>
      </c>
      <c r="T167" s="37">
        <f t="shared" si="16"/>
        <v>42980.208333333328</v>
      </c>
    </row>
    <row r="168" spans="1:20" x14ac:dyDescent="0.25">
      <c r="A168" s="25">
        <v>166</v>
      </c>
      <c r="B168" s="25" t="s">
        <v>374</v>
      </c>
      <c r="C168" s="33" t="s">
        <v>375</v>
      </c>
      <c r="D168" s="34">
        <v>9800</v>
      </c>
      <c r="E168" s="34">
        <v>13439</v>
      </c>
      <c r="F168" s="35">
        <f t="shared" si="12"/>
        <v>137</v>
      </c>
      <c r="G168" s="34" t="s">
        <v>10</v>
      </c>
      <c r="H168" s="34">
        <v>244</v>
      </c>
      <c r="I168" s="36">
        <f t="shared" si="17"/>
        <v>55.08</v>
      </c>
      <c r="J168" s="34" t="s">
        <v>11</v>
      </c>
      <c r="K168" s="34" t="s">
        <v>12</v>
      </c>
      <c r="L168" s="34">
        <v>1292997600</v>
      </c>
      <c r="M168" s="34">
        <v>1293343200</v>
      </c>
      <c r="N168" s="34" t="b">
        <v>0</v>
      </c>
      <c r="O168" s="34" t="b">
        <v>0</v>
      </c>
      <c r="P168" s="34" t="s">
        <v>112</v>
      </c>
      <c r="Q168" s="25" t="str">
        <f t="shared" si="13"/>
        <v>photography</v>
      </c>
      <c r="R168" s="25" t="str">
        <f t="shared" si="14"/>
        <v>photography books</v>
      </c>
      <c r="S168" s="37">
        <f t="shared" si="15"/>
        <v>40534.25</v>
      </c>
      <c r="T168" s="37">
        <f t="shared" si="16"/>
        <v>40538.25</v>
      </c>
    </row>
    <row r="169" spans="1:20" x14ac:dyDescent="0.25">
      <c r="A169" s="25">
        <v>167</v>
      </c>
      <c r="B169" s="25" t="s">
        <v>376</v>
      </c>
      <c r="C169" s="33" t="s">
        <v>377</v>
      </c>
      <c r="D169" s="34">
        <v>2600</v>
      </c>
      <c r="E169" s="34">
        <v>10804</v>
      </c>
      <c r="F169" s="35">
        <f t="shared" si="12"/>
        <v>416</v>
      </c>
      <c r="G169" s="34" t="s">
        <v>10</v>
      </c>
      <c r="H169" s="34">
        <v>146</v>
      </c>
      <c r="I169" s="36">
        <f t="shared" si="17"/>
        <v>74</v>
      </c>
      <c r="J169" s="34" t="s">
        <v>16</v>
      </c>
      <c r="K169" s="34" t="s">
        <v>17</v>
      </c>
      <c r="L169" s="34">
        <v>1370840400</v>
      </c>
      <c r="M169" s="34">
        <v>1371704400</v>
      </c>
      <c r="N169" s="34" t="b">
        <v>0</v>
      </c>
      <c r="O169" s="34" t="b">
        <v>0</v>
      </c>
      <c r="P169" s="34" t="s">
        <v>23</v>
      </c>
      <c r="Q169" s="25" t="str">
        <f t="shared" si="13"/>
        <v>theater</v>
      </c>
      <c r="R169" s="25" t="str">
        <f t="shared" si="14"/>
        <v>plays</v>
      </c>
      <c r="S169" s="37">
        <f t="shared" si="15"/>
        <v>41435.208333333336</v>
      </c>
      <c r="T169" s="37">
        <f t="shared" si="16"/>
        <v>41445.208333333336</v>
      </c>
    </row>
    <row r="170" spans="1:20" x14ac:dyDescent="0.25">
      <c r="A170" s="25">
        <v>168</v>
      </c>
      <c r="B170" s="25" t="s">
        <v>378</v>
      </c>
      <c r="C170" s="33" t="s">
        <v>379</v>
      </c>
      <c r="D170" s="34">
        <v>128100</v>
      </c>
      <c r="E170" s="34">
        <v>40107</v>
      </c>
      <c r="F170" s="35">
        <f t="shared" si="12"/>
        <v>31</v>
      </c>
      <c r="G170" s="34" t="s">
        <v>4</v>
      </c>
      <c r="H170" s="34">
        <v>955</v>
      </c>
      <c r="I170" s="36">
        <f t="shared" si="17"/>
        <v>42</v>
      </c>
      <c r="J170" s="34" t="s">
        <v>26</v>
      </c>
      <c r="K170" s="34" t="s">
        <v>27</v>
      </c>
      <c r="L170" s="34">
        <v>1550815200</v>
      </c>
      <c r="M170" s="34">
        <v>1552798800</v>
      </c>
      <c r="N170" s="34" t="b">
        <v>0</v>
      </c>
      <c r="O170" s="34" t="b">
        <v>1</v>
      </c>
      <c r="P170" s="34" t="s">
        <v>50</v>
      </c>
      <c r="Q170" s="25" t="str">
        <f t="shared" si="13"/>
        <v>music</v>
      </c>
      <c r="R170" s="25" t="str">
        <f t="shared" si="14"/>
        <v>indie rock</v>
      </c>
      <c r="S170" s="37">
        <f t="shared" si="15"/>
        <v>43518.25</v>
      </c>
      <c r="T170" s="37">
        <f t="shared" si="16"/>
        <v>43541.208333333328</v>
      </c>
    </row>
    <row r="171" spans="1:20" x14ac:dyDescent="0.25">
      <c r="A171" s="25">
        <v>169</v>
      </c>
      <c r="B171" s="25" t="s">
        <v>380</v>
      </c>
      <c r="C171" s="33" t="s">
        <v>381</v>
      </c>
      <c r="D171" s="34">
        <v>23300</v>
      </c>
      <c r="E171" s="34">
        <v>98811</v>
      </c>
      <c r="F171" s="35">
        <f t="shared" si="12"/>
        <v>424</v>
      </c>
      <c r="G171" s="34" t="s">
        <v>10</v>
      </c>
      <c r="H171" s="34">
        <v>1267</v>
      </c>
      <c r="I171" s="36">
        <f t="shared" si="17"/>
        <v>77.989999999999995</v>
      </c>
      <c r="J171" s="34" t="s">
        <v>11</v>
      </c>
      <c r="K171" s="34" t="s">
        <v>12</v>
      </c>
      <c r="L171" s="34">
        <v>1339909200</v>
      </c>
      <c r="M171" s="34">
        <v>1342328400</v>
      </c>
      <c r="N171" s="34" t="b">
        <v>0</v>
      </c>
      <c r="O171" s="34" t="b">
        <v>1</v>
      </c>
      <c r="P171" s="34" t="s">
        <v>90</v>
      </c>
      <c r="Q171" s="25" t="str">
        <f t="shared" si="13"/>
        <v>film &amp; video</v>
      </c>
      <c r="R171" s="25" t="str">
        <f t="shared" si="14"/>
        <v>shorts</v>
      </c>
      <c r="S171" s="37">
        <f t="shared" si="15"/>
        <v>41077.208333333336</v>
      </c>
      <c r="T171" s="37">
        <f t="shared" si="16"/>
        <v>41105.208333333336</v>
      </c>
    </row>
    <row r="172" spans="1:20" x14ac:dyDescent="0.25">
      <c r="A172" s="25">
        <v>170</v>
      </c>
      <c r="B172" s="25" t="s">
        <v>382</v>
      </c>
      <c r="C172" s="33" t="s">
        <v>383</v>
      </c>
      <c r="D172" s="34">
        <v>188100</v>
      </c>
      <c r="E172" s="34">
        <v>5528</v>
      </c>
      <c r="F172" s="35">
        <f t="shared" si="12"/>
        <v>3</v>
      </c>
      <c r="G172" s="34" t="s">
        <v>4</v>
      </c>
      <c r="H172" s="34">
        <v>67</v>
      </c>
      <c r="I172" s="36">
        <f t="shared" si="17"/>
        <v>82.51</v>
      </c>
      <c r="J172" s="34" t="s">
        <v>11</v>
      </c>
      <c r="K172" s="34" t="s">
        <v>12</v>
      </c>
      <c r="L172" s="34">
        <v>1501736400</v>
      </c>
      <c r="M172" s="34">
        <v>1502341200</v>
      </c>
      <c r="N172" s="34" t="b">
        <v>0</v>
      </c>
      <c r="O172" s="34" t="b">
        <v>0</v>
      </c>
      <c r="P172" s="34" t="s">
        <v>50</v>
      </c>
      <c r="Q172" s="25" t="str">
        <f t="shared" si="13"/>
        <v>music</v>
      </c>
      <c r="R172" s="25" t="str">
        <f t="shared" si="14"/>
        <v>indie rock</v>
      </c>
      <c r="S172" s="37">
        <f t="shared" si="15"/>
        <v>42950.208333333328</v>
      </c>
      <c r="T172" s="37">
        <f t="shared" si="16"/>
        <v>42957.208333333328</v>
      </c>
    </row>
    <row r="173" spans="1:20" x14ac:dyDescent="0.25">
      <c r="A173" s="25">
        <v>171</v>
      </c>
      <c r="B173" s="25" t="s">
        <v>384</v>
      </c>
      <c r="C173" s="33" t="s">
        <v>385</v>
      </c>
      <c r="D173" s="34">
        <v>4900</v>
      </c>
      <c r="E173" s="34">
        <v>521</v>
      </c>
      <c r="F173" s="35">
        <f t="shared" si="12"/>
        <v>11</v>
      </c>
      <c r="G173" s="34" t="s">
        <v>4</v>
      </c>
      <c r="H173" s="34">
        <v>5</v>
      </c>
      <c r="I173" s="36">
        <f t="shared" si="17"/>
        <v>104.2</v>
      </c>
      <c r="J173" s="34" t="s">
        <v>11</v>
      </c>
      <c r="K173" s="34" t="s">
        <v>12</v>
      </c>
      <c r="L173" s="34">
        <v>1395291600</v>
      </c>
      <c r="M173" s="34">
        <v>1397192400</v>
      </c>
      <c r="N173" s="34" t="b">
        <v>0</v>
      </c>
      <c r="O173" s="34" t="b">
        <v>0</v>
      </c>
      <c r="P173" s="34" t="s">
        <v>196</v>
      </c>
      <c r="Q173" s="25" t="str">
        <f t="shared" si="13"/>
        <v>publishing</v>
      </c>
      <c r="R173" s="25" t="str">
        <f t="shared" si="14"/>
        <v>translations</v>
      </c>
      <c r="S173" s="37">
        <f t="shared" si="15"/>
        <v>41718.208333333336</v>
      </c>
      <c r="T173" s="37">
        <f t="shared" si="16"/>
        <v>41740.208333333336</v>
      </c>
    </row>
    <row r="174" spans="1:20" x14ac:dyDescent="0.25">
      <c r="A174" s="25">
        <v>172</v>
      </c>
      <c r="B174" s="25" t="s">
        <v>386</v>
      </c>
      <c r="C174" s="33" t="s">
        <v>387</v>
      </c>
      <c r="D174" s="34">
        <v>800</v>
      </c>
      <c r="E174" s="34">
        <v>663</v>
      </c>
      <c r="F174" s="35">
        <f t="shared" si="12"/>
        <v>83</v>
      </c>
      <c r="G174" s="34" t="s">
        <v>4</v>
      </c>
      <c r="H174" s="34">
        <v>26</v>
      </c>
      <c r="I174" s="36">
        <f t="shared" si="17"/>
        <v>25.5</v>
      </c>
      <c r="J174" s="34" t="s">
        <v>11</v>
      </c>
      <c r="K174" s="34" t="s">
        <v>12</v>
      </c>
      <c r="L174" s="34">
        <v>1405746000</v>
      </c>
      <c r="M174" s="34">
        <v>1407042000</v>
      </c>
      <c r="N174" s="34" t="b">
        <v>0</v>
      </c>
      <c r="O174" s="34" t="b">
        <v>1</v>
      </c>
      <c r="P174" s="34" t="s">
        <v>32</v>
      </c>
      <c r="Q174" s="25" t="str">
        <f t="shared" si="13"/>
        <v>film &amp; video</v>
      </c>
      <c r="R174" s="25" t="str">
        <f t="shared" si="14"/>
        <v>documentary</v>
      </c>
      <c r="S174" s="37">
        <f t="shared" si="15"/>
        <v>41839.208333333336</v>
      </c>
      <c r="T174" s="37">
        <f t="shared" si="16"/>
        <v>41854.208333333336</v>
      </c>
    </row>
    <row r="175" spans="1:20" x14ac:dyDescent="0.25">
      <c r="A175" s="25">
        <v>173</v>
      </c>
      <c r="B175" s="25" t="s">
        <v>388</v>
      </c>
      <c r="C175" s="33" t="s">
        <v>389</v>
      </c>
      <c r="D175" s="34">
        <v>96700</v>
      </c>
      <c r="E175" s="34">
        <v>157635</v>
      </c>
      <c r="F175" s="35">
        <f t="shared" si="12"/>
        <v>163</v>
      </c>
      <c r="G175" s="34" t="s">
        <v>10</v>
      </c>
      <c r="H175" s="34">
        <v>1561</v>
      </c>
      <c r="I175" s="36">
        <f t="shared" si="17"/>
        <v>100.98</v>
      </c>
      <c r="J175" s="34" t="s">
        <v>11</v>
      </c>
      <c r="K175" s="34" t="s">
        <v>12</v>
      </c>
      <c r="L175" s="34">
        <v>1368853200</v>
      </c>
      <c r="M175" s="34">
        <v>1369371600</v>
      </c>
      <c r="N175" s="34" t="b">
        <v>0</v>
      </c>
      <c r="O175" s="34" t="b">
        <v>0</v>
      </c>
      <c r="P175" s="34" t="s">
        <v>23</v>
      </c>
      <c r="Q175" s="25" t="str">
        <f t="shared" si="13"/>
        <v>theater</v>
      </c>
      <c r="R175" s="25" t="str">
        <f t="shared" si="14"/>
        <v>plays</v>
      </c>
      <c r="S175" s="37">
        <f t="shared" si="15"/>
        <v>41412.208333333336</v>
      </c>
      <c r="T175" s="37">
        <f t="shared" si="16"/>
        <v>41418.208333333336</v>
      </c>
    </row>
    <row r="176" spans="1:20" x14ac:dyDescent="0.25">
      <c r="A176" s="25">
        <v>174</v>
      </c>
      <c r="B176" s="25" t="s">
        <v>390</v>
      </c>
      <c r="C176" s="33" t="s">
        <v>391</v>
      </c>
      <c r="D176" s="34">
        <v>600</v>
      </c>
      <c r="E176" s="34">
        <v>5368</v>
      </c>
      <c r="F176" s="35">
        <f t="shared" si="12"/>
        <v>895</v>
      </c>
      <c r="G176" s="34" t="s">
        <v>10</v>
      </c>
      <c r="H176" s="34">
        <v>48</v>
      </c>
      <c r="I176" s="36">
        <f t="shared" si="17"/>
        <v>111.83</v>
      </c>
      <c r="J176" s="34" t="s">
        <v>11</v>
      </c>
      <c r="K176" s="34" t="s">
        <v>12</v>
      </c>
      <c r="L176" s="34">
        <v>1444021200</v>
      </c>
      <c r="M176" s="34">
        <v>1444107600</v>
      </c>
      <c r="N176" s="34" t="b">
        <v>0</v>
      </c>
      <c r="O176" s="34" t="b">
        <v>1</v>
      </c>
      <c r="P176" s="34" t="s">
        <v>55</v>
      </c>
      <c r="Q176" s="25" t="str">
        <f t="shared" si="13"/>
        <v>technology</v>
      </c>
      <c r="R176" s="25" t="str">
        <f t="shared" si="14"/>
        <v>wearables</v>
      </c>
      <c r="S176" s="37">
        <f t="shared" si="15"/>
        <v>42282.208333333328</v>
      </c>
      <c r="T176" s="37">
        <f t="shared" si="16"/>
        <v>42283.208333333328</v>
      </c>
    </row>
    <row r="177" spans="1:20" x14ac:dyDescent="0.25">
      <c r="A177" s="25">
        <v>175</v>
      </c>
      <c r="B177" s="25" t="s">
        <v>392</v>
      </c>
      <c r="C177" s="33" t="s">
        <v>393</v>
      </c>
      <c r="D177" s="34">
        <v>181200</v>
      </c>
      <c r="E177" s="34">
        <v>47459</v>
      </c>
      <c r="F177" s="35">
        <f t="shared" si="12"/>
        <v>26</v>
      </c>
      <c r="G177" s="34" t="s">
        <v>4</v>
      </c>
      <c r="H177" s="34">
        <v>1130</v>
      </c>
      <c r="I177" s="36">
        <f t="shared" si="17"/>
        <v>42</v>
      </c>
      <c r="J177" s="34" t="s">
        <v>11</v>
      </c>
      <c r="K177" s="34" t="s">
        <v>12</v>
      </c>
      <c r="L177" s="34">
        <v>1472619600</v>
      </c>
      <c r="M177" s="34">
        <v>1474261200</v>
      </c>
      <c r="N177" s="34" t="b">
        <v>0</v>
      </c>
      <c r="O177" s="34" t="b">
        <v>0</v>
      </c>
      <c r="P177" s="34" t="s">
        <v>23</v>
      </c>
      <c r="Q177" s="25" t="str">
        <f t="shared" si="13"/>
        <v>theater</v>
      </c>
      <c r="R177" s="25" t="str">
        <f t="shared" si="14"/>
        <v>plays</v>
      </c>
      <c r="S177" s="37">
        <f t="shared" si="15"/>
        <v>42613.208333333328</v>
      </c>
      <c r="T177" s="37">
        <f t="shared" si="16"/>
        <v>42632.208333333328</v>
      </c>
    </row>
    <row r="178" spans="1:20" x14ac:dyDescent="0.25">
      <c r="A178" s="25">
        <v>176</v>
      </c>
      <c r="B178" s="25" t="s">
        <v>394</v>
      </c>
      <c r="C178" s="33" t="s">
        <v>395</v>
      </c>
      <c r="D178" s="34">
        <v>115000</v>
      </c>
      <c r="E178" s="34">
        <v>86060</v>
      </c>
      <c r="F178" s="35">
        <f t="shared" si="12"/>
        <v>75</v>
      </c>
      <c r="G178" s="34" t="s">
        <v>4</v>
      </c>
      <c r="H178" s="34">
        <v>782</v>
      </c>
      <c r="I178" s="36">
        <f t="shared" si="17"/>
        <v>110.05</v>
      </c>
      <c r="J178" s="34" t="s">
        <v>11</v>
      </c>
      <c r="K178" s="34" t="s">
        <v>12</v>
      </c>
      <c r="L178" s="34">
        <v>1472878800</v>
      </c>
      <c r="M178" s="34">
        <v>1473656400</v>
      </c>
      <c r="N178" s="34" t="b">
        <v>0</v>
      </c>
      <c r="O178" s="34" t="b">
        <v>0</v>
      </c>
      <c r="P178" s="34" t="s">
        <v>23</v>
      </c>
      <c r="Q178" s="25" t="str">
        <f t="shared" si="13"/>
        <v>theater</v>
      </c>
      <c r="R178" s="25" t="str">
        <f t="shared" si="14"/>
        <v>plays</v>
      </c>
      <c r="S178" s="37">
        <f t="shared" si="15"/>
        <v>42616.208333333328</v>
      </c>
      <c r="T178" s="37">
        <f t="shared" si="16"/>
        <v>42625.208333333328</v>
      </c>
    </row>
    <row r="179" spans="1:20" x14ac:dyDescent="0.25">
      <c r="A179" s="25">
        <v>177</v>
      </c>
      <c r="B179" s="25" t="s">
        <v>396</v>
      </c>
      <c r="C179" s="33" t="s">
        <v>397</v>
      </c>
      <c r="D179" s="34">
        <v>38800</v>
      </c>
      <c r="E179" s="34">
        <v>161593</v>
      </c>
      <c r="F179" s="35">
        <f t="shared" si="12"/>
        <v>416</v>
      </c>
      <c r="G179" s="34" t="s">
        <v>10</v>
      </c>
      <c r="H179" s="34">
        <v>2739</v>
      </c>
      <c r="I179" s="36">
        <f t="shared" si="17"/>
        <v>59</v>
      </c>
      <c r="J179" s="34" t="s">
        <v>11</v>
      </c>
      <c r="K179" s="34" t="s">
        <v>12</v>
      </c>
      <c r="L179" s="34">
        <v>1289800800</v>
      </c>
      <c r="M179" s="34">
        <v>1291960800</v>
      </c>
      <c r="N179" s="34" t="b">
        <v>0</v>
      </c>
      <c r="O179" s="34" t="b">
        <v>0</v>
      </c>
      <c r="P179" s="34" t="s">
        <v>23</v>
      </c>
      <c r="Q179" s="25" t="str">
        <f t="shared" si="13"/>
        <v>theater</v>
      </c>
      <c r="R179" s="25" t="str">
        <f t="shared" si="14"/>
        <v>plays</v>
      </c>
      <c r="S179" s="37">
        <f t="shared" si="15"/>
        <v>40497.25</v>
      </c>
      <c r="T179" s="37">
        <f t="shared" si="16"/>
        <v>40522.25</v>
      </c>
    </row>
    <row r="180" spans="1:20" x14ac:dyDescent="0.25">
      <c r="A180" s="25">
        <v>178</v>
      </c>
      <c r="B180" s="25" t="s">
        <v>398</v>
      </c>
      <c r="C180" s="33" t="s">
        <v>399</v>
      </c>
      <c r="D180" s="34">
        <v>7200</v>
      </c>
      <c r="E180" s="34">
        <v>6927</v>
      </c>
      <c r="F180" s="35">
        <f t="shared" si="12"/>
        <v>96</v>
      </c>
      <c r="G180" s="34" t="s">
        <v>4</v>
      </c>
      <c r="H180" s="34">
        <v>210</v>
      </c>
      <c r="I180" s="36">
        <f t="shared" si="17"/>
        <v>32.99</v>
      </c>
      <c r="J180" s="34" t="s">
        <v>11</v>
      </c>
      <c r="K180" s="34" t="s">
        <v>12</v>
      </c>
      <c r="L180" s="34">
        <v>1505970000</v>
      </c>
      <c r="M180" s="34">
        <v>1506747600</v>
      </c>
      <c r="N180" s="34" t="b">
        <v>0</v>
      </c>
      <c r="O180" s="34" t="b">
        <v>0</v>
      </c>
      <c r="P180" s="34" t="s">
        <v>7</v>
      </c>
      <c r="Q180" s="25" t="str">
        <f t="shared" si="13"/>
        <v>food</v>
      </c>
      <c r="R180" s="25" t="str">
        <f t="shared" si="14"/>
        <v>food trucks</v>
      </c>
      <c r="S180" s="37">
        <f t="shared" si="15"/>
        <v>42999.208333333328</v>
      </c>
      <c r="T180" s="37">
        <f t="shared" si="16"/>
        <v>43008.208333333328</v>
      </c>
    </row>
    <row r="181" spans="1:20" x14ac:dyDescent="0.25">
      <c r="A181" s="25">
        <v>179</v>
      </c>
      <c r="B181" s="25" t="s">
        <v>400</v>
      </c>
      <c r="C181" s="33" t="s">
        <v>401</v>
      </c>
      <c r="D181" s="34">
        <v>44500</v>
      </c>
      <c r="E181" s="34">
        <v>159185</v>
      </c>
      <c r="F181" s="35">
        <f t="shared" si="12"/>
        <v>358</v>
      </c>
      <c r="G181" s="34" t="s">
        <v>10</v>
      </c>
      <c r="H181" s="34">
        <v>3537</v>
      </c>
      <c r="I181" s="36">
        <f t="shared" si="17"/>
        <v>45.01</v>
      </c>
      <c r="J181" s="34" t="s">
        <v>5</v>
      </c>
      <c r="K181" s="34" t="s">
        <v>6</v>
      </c>
      <c r="L181" s="34">
        <v>1363496400</v>
      </c>
      <c r="M181" s="34">
        <v>1363582800</v>
      </c>
      <c r="N181" s="34" t="b">
        <v>0</v>
      </c>
      <c r="O181" s="34" t="b">
        <v>1</v>
      </c>
      <c r="P181" s="34" t="s">
        <v>23</v>
      </c>
      <c r="Q181" s="25" t="str">
        <f t="shared" si="13"/>
        <v>theater</v>
      </c>
      <c r="R181" s="25" t="str">
        <f t="shared" si="14"/>
        <v>plays</v>
      </c>
      <c r="S181" s="37">
        <f t="shared" si="15"/>
        <v>41350.208333333336</v>
      </c>
      <c r="T181" s="37">
        <f t="shared" si="16"/>
        <v>41351.208333333336</v>
      </c>
    </row>
    <row r="182" spans="1:20" x14ac:dyDescent="0.25">
      <c r="A182" s="25">
        <v>180</v>
      </c>
      <c r="B182" s="25" t="s">
        <v>402</v>
      </c>
      <c r="C182" s="33" t="s">
        <v>403</v>
      </c>
      <c r="D182" s="34">
        <v>56000</v>
      </c>
      <c r="E182" s="34">
        <v>172736</v>
      </c>
      <c r="F182" s="35">
        <f t="shared" si="12"/>
        <v>308</v>
      </c>
      <c r="G182" s="34" t="s">
        <v>10</v>
      </c>
      <c r="H182" s="34">
        <v>2107</v>
      </c>
      <c r="I182" s="36">
        <f t="shared" si="17"/>
        <v>81.98</v>
      </c>
      <c r="J182" s="34" t="s">
        <v>16</v>
      </c>
      <c r="K182" s="34" t="s">
        <v>17</v>
      </c>
      <c r="L182" s="34">
        <v>1269234000</v>
      </c>
      <c r="M182" s="34">
        <v>1269666000</v>
      </c>
      <c r="N182" s="34" t="b">
        <v>0</v>
      </c>
      <c r="O182" s="34" t="b">
        <v>0</v>
      </c>
      <c r="P182" s="34" t="s">
        <v>55</v>
      </c>
      <c r="Q182" s="25" t="str">
        <f t="shared" si="13"/>
        <v>technology</v>
      </c>
      <c r="R182" s="25" t="str">
        <f t="shared" si="14"/>
        <v>wearables</v>
      </c>
      <c r="S182" s="37">
        <f t="shared" si="15"/>
        <v>40259.208333333336</v>
      </c>
      <c r="T182" s="37">
        <f t="shared" si="16"/>
        <v>40264.208333333336</v>
      </c>
    </row>
    <row r="183" spans="1:20" x14ac:dyDescent="0.25">
      <c r="A183" s="25">
        <v>181</v>
      </c>
      <c r="B183" s="25" t="s">
        <v>404</v>
      </c>
      <c r="C183" s="33" t="s">
        <v>405</v>
      </c>
      <c r="D183" s="34">
        <v>8600</v>
      </c>
      <c r="E183" s="34">
        <v>5315</v>
      </c>
      <c r="F183" s="35">
        <f t="shared" si="12"/>
        <v>62</v>
      </c>
      <c r="G183" s="34" t="s">
        <v>4</v>
      </c>
      <c r="H183" s="34">
        <v>136</v>
      </c>
      <c r="I183" s="36">
        <f t="shared" si="17"/>
        <v>39.08</v>
      </c>
      <c r="J183" s="34" t="s">
        <v>11</v>
      </c>
      <c r="K183" s="34" t="s">
        <v>12</v>
      </c>
      <c r="L183" s="34">
        <v>1507093200</v>
      </c>
      <c r="M183" s="34">
        <v>1508648400</v>
      </c>
      <c r="N183" s="34" t="b">
        <v>0</v>
      </c>
      <c r="O183" s="34" t="b">
        <v>0</v>
      </c>
      <c r="P183" s="34" t="s">
        <v>18</v>
      </c>
      <c r="Q183" s="25" t="str">
        <f t="shared" si="13"/>
        <v>technology</v>
      </c>
      <c r="R183" s="25" t="str">
        <f t="shared" si="14"/>
        <v>web</v>
      </c>
      <c r="S183" s="37">
        <f t="shared" si="15"/>
        <v>43012.208333333328</v>
      </c>
      <c r="T183" s="37">
        <f t="shared" si="16"/>
        <v>43030.208333333328</v>
      </c>
    </row>
    <row r="184" spans="1:20" x14ac:dyDescent="0.25">
      <c r="A184" s="25">
        <v>182</v>
      </c>
      <c r="B184" s="25" t="s">
        <v>406</v>
      </c>
      <c r="C184" s="33" t="s">
        <v>407</v>
      </c>
      <c r="D184" s="34">
        <v>27100</v>
      </c>
      <c r="E184" s="34">
        <v>195750</v>
      </c>
      <c r="F184" s="35">
        <f t="shared" si="12"/>
        <v>722</v>
      </c>
      <c r="G184" s="34" t="s">
        <v>10</v>
      </c>
      <c r="H184" s="34">
        <v>3318</v>
      </c>
      <c r="I184" s="36">
        <f t="shared" si="17"/>
        <v>59</v>
      </c>
      <c r="J184" s="34" t="s">
        <v>26</v>
      </c>
      <c r="K184" s="34" t="s">
        <v>27</v>
      </c>
      <c r="L184" s="34">
        <v>1560574800</v>
      </c>
      <c r="M184" s="34">
        <v>1561957200</v>
      </c>
      <c r="N184" s="34" t="b">
        <v>0</v>
      </c>
      <c r="O184" s="34" t="b">
        <v>0</v>
      </c>
      <c r="P184" s="34" t="s">
        <v>23</v>
      </c>
      <c r="Q184" s="25" t="str">
        <f t="shared" si="13"/>
        <v>theater</v>
      </c>
      <c r="R184" s="25" t="str">
        <f t="shared" si="14"/>
        <v>plays</v>
      </c>
      <c r="S184" s="37">
        <f t="shared" si="15"/>
        <v>43631.208333333328</v>
      </c>
      <c r="T184" s="37">
        <f t="shared" si="16"/>
        <v>43647.208333333328</v>
      </c>
    </row>
    <row r="185" spans="1:20" x14ac:dyDescent="0.25">
      <c r="A185" s="25">
        <v>183</v>
      </c>
      <c r="B185" s="25" t="s">
        <v>408</v>
      </c>
      <c r="C185" s="33" t="s">
        <v>409</v>
      </c>
      <c r="D185" s="34">
        <v>5100</v>
      </c>
      <c r="E185" s="34">
        <v>3525</v>
      </c>
      <c r="F185" s="35">
        <f t="shared" si="12"/>
        <v>69</v>
      </c>
      <c r="G185" s="34" t="s">
        <v>4</v>
      </c>
      <c r="H185" s="34">
        <v>86</v>
      </c>
      <c r="I185" s="36">
        <f t="shared" si="17"/>
        <v>40.99</v>
      </c>
      <c r="J185" s="34" t="s">
        <v>5</v>
      </c>
      <c r="K185" s="34" t="s">
        <v>6</v>
      </c>
      <c r="L185" s="34">
        <v>1284008400</v>
      </c>
      <c r="M185" s="34">
        <v>1285131600</v>
      </c>
      <c r="N185" s="34" t="b">
        <v>0</v>
      </c>
      <c r="O185" s="34" t="b">
        <v>0</v>
      </c>
      <c r="P185" s="34" t="s">
        <v>13</v>
      </c>
      <c r="Q185" s="25" t="str">
        <f t="shared" si="13"/>
        <v>music</v>
      </c>
      <c r="R185" s="25" t="str">
        <f t="shared" si="14"/>
        <v>rock</v>
      </c>
      <c r="S185" s="37">
        <f t="shared" si="15"/>
        <v>40430.208333333336</v>
      </c>
      <c r="T185" s="37">
        <f t="shared" si="16"/>
        <v>40443.208333333336</v>
      </c>
    </row>
    <row r="186" spans="1:20" x14ac:dyDescent="0.25">
      <c r="A186" s="25">
        <v>184</v>
      </c>
      <c r="B186" s="25" t="s">
        <v>410</v>
      </c>
      <c r="C186" s="33" t="s">
        <v>411</v>
      </c>
      <c r="D186" s="34">
        <v>3600</v>
      </c>
      <c r="E186" s="34">
        <v>10550</v>
      </c>
      <c r="F186" s="35">
        <f t="shared" si="12"/>
        <v>293</v>
      </c>
      <c r="G186" s="34" t="s">
        <v>10</v>
      </c>
      <c r="H186" s="34">
        <v>340</v>
      </c>
      <c r="I186" s="36">
        <f t="shared" si="17"/>
        <v>31.03</v>
      </c>
      <c r="J186" s="34" t="s">
        <v>11</v>
      </c>
      <c r="K186" s="34" t="s">
        <v>12</v>
      </c>
      <c r="L186" s="34">
        <v>1556859600</v>
      </c>
      <c r="M186" s="34">
        <v>1556946000</v>
      </c>
      <c r="N186" s="34" t="b">
        <v>0</v>
      </c>
      <c r="O186" s="34" t="b">
        <v>0</v>
      </c>
      <c r="P186" s="34" t="s">
        <v>23</v>
      </c>
      <c r="Q186" s="25" t="str">
        <f t="shared" si="13"/>
        <v>theater</v>
      </c>
      <c r="R186" s="25" t="str">
        <f t="shared" si="14"/>
        <v>plays</v>
      </c>
      <c r="S186" s="37">
        <f t="shared" si="15"/>
        <v>43588.208333333328</v>
      </c>
      <c r="T186" s="37">
        <f t="shared" si="16"/>
        <v>43589.208333333328</v>
      </c>
    </row>
    <row r="187" spans="1:20" x14ac:dyDescent="0.25">
      <c r="A187" s="25">
        <v>185</v>
      </c>
      <c r="B187" s="25" t="s">
        <v>412</v>
      </c>
      <c r="C187" s="33" t="s">
        <v>413</v>
      </c>
      <c r="D187" s="34">
        <v>1000</v>
      </c>
      <c r="E187" s="34">
        <v>718</v>
      </c>
      <c r="F187" s="35">
        <f t="shared" si="12"/>
        <v>72</v>
      </c>
      <c r="G187" s="34" t="s">
        <v>4</v>
      </c>
      <c r="H187" s="34">
        <v>19</v>
      </c>
      <c r="I187" s="36">
        <f t="shared" si="17"/>
        <v>37.79</v>
      </c>
      <c r="J187" s="34" t="s">
        <v>11</v>
      </c>
      <c r="K187" s="34" t="s">
        <v>12</v>
      </c>
      <c r="L187" s="34">
        <v>1526187600</v>
      </c>
      <c r="M187" s="34">
        <v>1527138000</v>
      </c>
      <c r="N187" s="34" t="b">
        <v>0</v>
      </c>
      <c r="O187" s="34" t="b">
        <v>0</v>
      </c>
      <c r="P187" s="34" t="s">
        <v>259</v>
      </c>
      <c r="Q187" s="25" t="str">
        <f t="shared" si="13"/>
        <v>film &amp; video</v>
      </c>
      <c r="R187" s="25" t="str">
        <f t="shared" si="14"/>
        <v>television</v>
      </c>
      <c r="S187" s="37">
        <f t="shared" si="15"/>
        <v>43233.208333333328</v>
      </c>
      <c r="T187" s="37">
        <f t="shared" si="16"/>
        <v>43244.208333333328</v>
      </c>
    </row>
    <row r="188" spans="1:20" x14ac:dyDescent="0.25">
      <c r="A188" s="25">
        <v>186</v>
      </c>
      <c r="B188" s="25" t="s">
        <v>414</v>
      </c>
      <c r="C188" s="33" t="s">
        <v>415</v>
      </c>
      <c r="D188" s="34">
        <v>88800</v>
      </c>
      <c r="E188" s="34">
        <v>28358</v>
      </c>
      <c r="F188" s="35">
        <f t="shared" si="12"/>
        <v>32</v>
      </c>
      <c r="G188" s="34" t="s">
        <v>4</v>
      </c>
      <c r="H188" s="34">
        <v>886</v>
      </c>
      <c r="I188" s="36">
        <f t="shared" si="17"/>
        <v>32.01</v>
      </c>
      <c r="J188" s="34" t="s">
        <v>11</v>
      </c>
      <c r="K188" s="34" t="s">
        <v>12</v>
      </c>
      <c r="L188" s="34">
        <v>1400821200</v>
      </c>
      <c r="M188" s="34">
        <v>1402117200</v>
      </c>
      <c r="N188" s="34" t="b">
        <v>0</v>
      </c>
      <c r="O188" s="34" t="b">
        <v>0</v>
      </c>
      <c r="P188" s="34" t="s">
        <v>23</v>
      </c>
      <c r="Q188" s="25" t="str">
        <f t="shared" si="13"/>
        <v>theater</v>
      </c>
      <c r="R188" s="25" t="str">
        <f t="shared" si="14"/>
        <v>plays</v>
      </c>
      <c r="S188" s="37">
        <f t="shared" si="15"/>
        <v>41782.208333333336</v>
      </c>
      <c r="T188" s="37">
        <f t="shared" si="16"/>
        <v>41797.208333333336</v>
      </c>
    </row>
    <row r="189" spans="1:20" x14ac:dyDescent="0.25">
      <c r="A189" s="25">
        <v>187</v>
      </c>
      <c r="B189" s="25" t="s">
        <v>416</v>
      </c>
      <c r="C189" s="33" t="s">
        <v>417</v>
      </c>
      <c r="D189" s="34">
        <v>60200</v>
      </c>
      <c r="E189" s="34">
        <v>138384</v>
      </c>
      <c r="F189" s="35">
        <f t="shared" si="12"/>
        <v>230</v>
      </c>
      <c r="G189" s="34" t="s">
        <v>10</v>
      </c>
      <c r="H189" s="34">
        <v>1442</v>
      </c>
      <c r="I189" s="36">
        <f t="shared" si="17"/>
        <v>95.97</v>
      </c>
      <c r="J189" s="34" t="s">
        <v>5</v>
      </c>
      <c r="K189" s="34" t="s">
        <v>6</v>
      </c>
      <c r="L189" s="34">
        <v>1361599200</v>
      </c>
      <c r="M189" s="34">
        <v>1364014800</v>
      </c>
      <c r="N189" s="34" t="b">
        <v>0</v>
      </c>
      <c r="O189" s="34" t="b">
        <v>1</v>
      </c>
      <c r="P189" s="34" t="s">
        <v>90</v>
      </c>
      <c r="Q189" s="25" t="str">
        <f t="shared" si="13"/>
        <v>film &amp; video</v>
      </c>
      <c r="R189" s="25" t="str">
        <f t="shared" si="14"/>
        <v>shorts</v>
      </c>
      <c r="S189" s="37">
        <f t="shared" si="15"/>
        <v>41328.25</v>
      </c>
      <c r="T189" s="37">
        <f t="shared" si="16"/>
        <v>41356.208333333336</v>
      </c>
    </row>
    <row r="190" spans="1:20" x14ac:dyDescent="0.25">
      <c r="A190" s="25">
        <v>188</v>
      </c>
      <c r="B190" s="25" t="s">
        <v>418</v>
      </c>
      <c r="C190" s="33" t="s">
        <v>419</v>
      </c>
      <c r="D190" s="34">
        <v>8200</v>
      </c>
      <c r="E190" s="34">
        <v>2625</v>
      </c>
      <c r="F190" s="35">
        <f t="shared" si="12"/>
        <v>32</v>
      </c>
      <c r="G190" s="34" t="s">
        <v>4</v>
      </c>
      <c r="H190" s="34">
        <v>35</v>
      </c>
      <c r="I190" s="36">
        <f t="shared" si="17"/>
        <v>75</v>
      </c>
      <c r="J190" s="34" t="s">
        <v>97</v>
      </c>
      <c r="K190" s="34" t="s">
        <v>98</v>
      </c>
      <c r="L190" s="34">
        <v>1417500000</v>
      </c>
      <c r="M190" s="34">
        <v>1417586400</v>
      </c>
      <c r="N190" s="34" t="b">
        <v>0</v>
      </c>
      <c r="O190" s="34" t="b">
        <v>0</v>
      </c>
      <c r="P190" s="34" t="s">
        <v>23</v>
      </c>
      <c r="Q190" s="25" t="str">
        <f t="shared" si="13"/>
        <v>theater</v>
      </c>
      <c r="R190" s="25" t="str">
        <f t="shared" si="14"/>
        <v>plays</v>
      </c>
      <c r="S190" s="37">
        <f t="shared" si="15"/>
        <v>41975.25</v>
      </c>
      <c r="T190" s="37">
        <f t="shared" si="16"/>
        <v>41976.25</v>
      </c>
    </row>
    <row r="191" spans="1:20" x14ac:dyDescent="0.25">
      <c r="A191" s="25">
        <v>189</v>
      </c>
      <c r="B191" s="25" t="s">
        <v>420</v>
      </c>
      <c r="C191" s="33" t="s">
        <v>421</v>
      </c>
      <c r="D191" s="34">
        <v>191300</v>
      </c>
      <c r="E191" s="34">
        <v>45004</v>
      </c>
      <c r="F191" s="35">
        <f t="shared" si="12"/>
        <v>24</v>
      </c>
      <c r="G191" s="34" t="s">
        <v>64</v>
      </c>
      <c r="H191" s="34">
        <v>441</v>
      </c>
      <c r="I191" s="36">
        <f t="shared" si="17"/>
        <v>102.05</v>
      </c>
      <c r="J191" s="34" t="s">
        <v>11</v>
      </c>
      <c r="K191" s="34" t="s">
        <v>12</v>
      </c>
      <c r="L191" s="34">
        <v>1457071200</v>
      </c>
      <c r="M191" s="34">
        <v>1457071200</v>
      </c>
      <c r="N191" s="34" t="b">
        <v>0</v>
      </c>
      <c r="O191" s="34" t="b">
        <v>0</v>
      </c>
      <c r="P191" s="34" t="s">
        <v>23</v>
      </c>
      <c r="Q191" s="25" t="str">
        <f t="shared" si="13"/>
        <v>theater</v>
      </c>
      <c r="R191" s="25" t="str">
        <f t="shared" si="14"/>
        <v>plays</v>
      </c>
      <c r="S191" s="37">
        <f t="shared" si="15"/>
        <v>42433.25</v>
      </c>
      <c r="T191" s="37">
        <f t="shared" si="16"/>
        <v>42433.25</v>
      </c>
    </row>
    <row r="192" spans="1:20" x14ac:dyDescent="0.25">
      <c r="A192" s="25">
        <v>190</v>
      </c>
      <c r="B192" s="25" t="s">
        <v>422</v>
      </c>
      <c r="C192" s="33" t="s">
        <v>423</v>
      </c>
      <c r="D192" s="34">
        <v>3700</v>
      </c>
      <c r="E192" s="34">
        <v>2538</v>
      </c>
      <c r="F192" s="35">
        <f t="shared" si="12"/>
        <v>69</v>
      </c>
      <c r="G192" s="34" t="s">
        <v>4</v>
      </c>
      <c r="H192" s="34">
        <v>24</v>
      </c>
      <c r="I192" s="36">
        <f t="shared" si="17"/>
        <v>105.75</v>
      </c>
      <c r="J192" s="34" t="s">
        <v>11</v>
      </c>
      <c r="K192" s="34" t="s">
        <v>12</v>
      </c>
      <c r="L192" s="34">
        <v>1370322000</v>
      </c>
      <c r="M192" s="34">
        <v>1370408400</v>
      </c>
      <c r="N192" s="34" t="b">
        <v>0</v>
      </c>
      <c r="O192" s="34" t="b">
        <v>1</v>
      </c>
      <c r="P192" s="34" t="s">
        <v>23</v>
      </c>
      <c r="Q192" s="25" t="str">
        <f t="shared" si="13"/>
        <v>theater</v>
      </c>
      <c r="R192" s="25" t="str">
        <f t="shared" si="14"/>
        <v>plays</v>
      </c>
      <c r="S192" s="37">
        <f t="shared" si="15"/>
        <v>41429.208333333336</v>
      </c>
      <c r="T192" s="37">
        <f t="shared" si="16"/>
        <v>41430.208333333336</v>
      </c>
    </row>
    <row r="193" spans="1:20" x14ac:dyDescent="0.25">
      <c r="A193" s="25">
        <v>191</v>
      </c>
      <c r="B193" s="25" t="s">
        <v>424</v>
      </c>
      <c r="C193" s="33" t="s">
        <v>425</v>
      </c>
      <c r="D193" s="34">
        <v>8400</v>
      </c>
      <c r="E193" s="34">
        <v>3188</v>
      </c>
      <c r="F193" s="35">
        <f t="shared" si="12"/>
        <v>38</v>
      </c>
      <c r="G193" s="34" t="s">
        <v>4</v>
      </c>
      <c r="H193" s="34">
        <v>86</v>
      </c>
      <c r="I193" s="36">
        <f t="shared" si="17"/>
        <v>37.07</v>
      </c>
      <c r="J193" s="34" t="s">
        <v>97</v>
      </c>
      <c r="K193" s="34" t="s">
        <v>98</v>
      </c>
      <c r="L193" s="34">
        <v>1552366800</v>
      </c>
      <c r="M193" s="34">
        <v>1552626000</v>
      </c>
      <c r="N193" s="34" t="b">
        <v>0</v>
      </c>
      <c r="O193" s="34" t="b">
        <v>0</v>
      </c>
      <c r="P193" s="34" t="s">
        <v>23</v>
      </c>
      <c r="Q193" s="25" t="str">
        <f t="shared" si="13"/>
        <v>theater</v>
      </c>
      <c r="R193" s="25" t="str">
        <f t="shared" si="14"/>
        <v>plays</v>
      </c>
      <c r="S193" s="37">
        <f t="shared" si="15"/>
        <v>43536.208333333328</v>
      </c>
      <c r="T193" s="37">
        <f t="shared" si="16"/>
        <v>43539.208333333328</v>
      </c>
    </row>
    <row r="194" spans="1:20" x14ac:dyDescent="0.25">
      <c r="A194" s="25">
        <v>192</v>
      </c>
      <c r="B194" s="25" t="s">
        <v>426</v>
      </c>
      <c r="C194" s="33" t="s">
        <v>427</v>
      </c>
      <c r="D194" s="34">
        <v>42600</v>
      </c>
      <c r="E194" s="34">
        <v>8517</v>
      </c>
      <c r="F194" s="35">
        <f t="shared" si="12"/>
        <v>20</v>
      </c>
      <c r="G194" s="34" t="s">
        <v>4</v>
      </c>
      <c r="H194" s="34">
        <v>243</v>
      </c>
      <c r="I194" s="36">
        <f t="shared" si="17"/>
        <v>35.049999999999997</v>
      </c>
      <c r="J194" s="34" t="s">
        <v>11</v>
      </c>
      <c r="K194" s="34" t="s">
        <v>12</v>
      </c>
      <c r="L194" s="34">
        <v>1403845200</v>
      </c>
      <c r="M194" s="34">
        <v>1404190800</v>
      </c>
      <c r="N194" s="34" t="b">
        <v>0</v>
      </c>
      <c r="O194" s="34" t="b">
        <v>0</v>
      </c>
      <c r="P194" s="34" t="s">
        <v>13</v>
      </c>
      <c r="Q194" s="25" t="str">
        <f t="shared" si="13"/>
        <v>music</v>
      </c>
      <c r="R194" s="25" t="str">
        <f t="shared" si="14"/>
        <v>rock</v>
      </c>
      <c r="S194" s="37">
        <f t="shared" si="15"/>
        <v>41817.208333333336</v>
      </c>
      <c r="T194" s="37">
        <f t="shared" si="16"/>
        <v>41821.208333333336</v>
      </c>
    </row>
    <row r="195" spans="1:20" x14ac:dyDescent="0.25">
      <c r="A195" s="25">
        <v>193</v>
      </c>
      <c r="B195" s="25" t="s">
        <v>428</v>
      </c>
      <c r="C195" s="33" t="s">
        <v>429</v>
      </c>
      <c r="D195" s="34">
        <v>6600</v>
      </c>
      <c r="E195" s="34">
        <v>3012</v>
      </c>
      <c r="F195" s="35">
        <f t="shared" ref="F195:F258" si="18">ROUND(E195*100/D195,0)</f>
        <v>46</v>
      </c>
      <c r="G195" s="34" t="s">
        <v>4</v>
      </c>
      <c r="H195" s="34">
        <v>65</v>
      </c>
      <c r="I195" s="36">
        <f t="shared" si="17"/>
        <v>46.34</v>
      </c>
      <c r="J195" s="34" t="s">
        <v>11</v>
      </c>
      <c r="K195" s="34" t="s">
        <v>12</v>
      </c>
      <c r="L195" s="34">
        <v>1523163600</v>
      </c>
      <c r="M195" s="34">
        <v>1523509200</v>
      </c>
      <c r="N195" s="34" t="b">
        <v>1</v>
      </c>
      <c r="O195" s="34" t="b">
        <v>0</v>
      </c>
      <c r="P195" s="34" t="s">
        <v>50</v>
      </c>
      <c r="Q195" s="25" t="str">
        <f t="shared" ref="Q195:Q258" si="19">LEFT(P195,FIND("/",P195)-1)</f>
        <v>music</v>
      </c>
      <c r="R195" s="25" t="str">
        <f t="shared" ref="R195:R258" si="20">RIGHT(P195,LEN(P195)-FIND("/",P195))</f>
        <v>indie rock</v>
      </c>
      <c r="S195" s="37">
        <f t="shared" ref="S195:S258" si="21">(((L195/60)/60)/24)+DATE(1970,1,1)</f>
        <v>43198.208333333328</v>
      </c>
      <c r="T195" s="37">
        <f t="shared" ref="T195:T258" si="22">(((M195/60)/60)/24)+DATE(1970,1,1)</f>
        <v>43202.208333333328</v>
      </c>
    </row>
    <row r="196" spans="1:20" x14ac:dyDescent="0.25">
      <c r="A196" s="25">
        <v>194</v>
      </c>
      <c r="B196" s="25" t="s">
        <v>430</v>
      </c>
      <c r="C196" s="33" t="s">
        <v>431</v>
      </c>
      <c r="D196" s="34">
        <v>7100</v>
      </c>
      <c r="E196" s="34">
        <v>8716</v>
      </c>
      <c r="F196" s="35">
        <f t="shared" si="18"/>
        <v>123</v>
      </c>
      <c r="G196" s="34" t="s">
        <v>10</v>
      </c>
      <c r="H196" s="34">
        <v>126</v>
      </c>
      <c r="I196" s="36">
        <f t="shared" ref="I196:I259" si="23">IF(H196=0,0,ROUND(E196/H196,2))</f>
        <v>69.17</v>
      </c>
      <c r="J196" s="34" t="s">
        <v>11</v>
      </c>
      <c r="K196" s="34" t="s">
        <v>12</v>
      </c>
      <c r="L196" s="34">
        <v>1442206800</v>
      </c>
      <c r="M196" s="34">
        <v>1443589200</v>
      </c>
      <c r="N196" s="34" t="b">
        <v>0</v>
      </c>
      <c r="O196" s="34" t="b">
        <v>0</v>
      </c>
      <c r="P196" s="34" t="s">
        <v>138</v>
      </c>
      <c r="Q196" s="25" t="str">
        <f t="shared" si="19"/>
        <v>music</v>
      </c>
      <c r="R196" s="25" t="str">
        <f t="shared" si="20"/>
        <v>metal</v>
      </c>
      <c r="S196" s="37">
        <f t="shared" si="21"/>
        <v>42261.208333333328</v>
      </c>
      <c r="T196" s="37">
        <f t="shared" si="22"/>
        <v>42277.208333333328</v>
      </c>
    </row>
    <row r="197" spans="1:20" x14ac:dyDescent="0.25">
      <c r="A197" s="25">
        <v>195</v>
      </c>
      <c r="B197" s="25" t="s">
        <v>432</v>
      </c>
      <c r="C197" s="33" t="s">
        <v>433</v>
      </c>
      <c r="D197" s="34">
        <v>15800</v>
      </c>
      <c r="E197" s="34">
        <v>57157</v>
      </c>
      <c r="F197" s="35">
        <f t="shared" si="18"/>
        <v>362</v>
      </c>
      <c r="G197" s="34" t="s">
        <v>10</v>
      </c>
      <c r="H197" s="34">
        <v>524</v>
      </c>
      <c r="I197" s="36">
        <f t="shared" si="23"/>
        <v>109.08</v>
      </c>
      <c r="J197" s="34" t="s">
        <v>11</v>
      </c>
      <c r="K197" s="34" t="s">
        <v>12</v>
      </c>
      <c r="L197" s="34">
        <v>1532840400</v>
      </c>
      <c r="M197" s="34">
        <v>1533445200</v>
      </c>
      <c r="N197" s="34" t="b">
        <v>0</v>
      </c>
      <c r="O197" s="34" t="b">
        <v>0</v>
      </c>
      <c r="P197" s="34" t="s">
        <v>40</v>
      </c>
      <c r="Q197" s="25" t="str">
        <f t="shared" si="19"/>
        <v>music</v>
      </c>
      <c r="R197" s="25" t="str">
        <f t="shared" si="20"/>
        <v>electric music</v>
      </c>
      <c r="S197" s="37">
        <f t="shared" si="21"/>
        <v>43310.208333333328</v>
      </c>
      <c r="T197" s="37">
        <f t="shared" si="22"/>
        <v>43317.208333333328</v>
      </c>
    </row>
    <row r="198" spans="1:20" x14ac:dyDescent="0.25">
      <c r="A198" s="25">
        <v>196</v>
      </c>
      <c r="B198" s="25" t="s">
        <v>434</v>
      </c>
      <c r="C198" s="33" t="s">
        <v>435</v>
      </c>
      <c r="D198" s="34">
        <v>8200</v>
      </c>
      <c r="E198" s="34">
        <v>5178</v>
      </c>
      <c r="F198" s="35">
        <f t="shared" si="18"/>
        <v>63</v>
      </c>
      <c r="G198" s="34" t="s">
        <v>4</v>
      </c>
      <c r="H198" s="34">
        <v>100</v>
      </c>
      <c r="I198" s="36">
        <f t="shared" si="23"/>
        <v>51.78</v>
      </c>
      <c r="J198" s="34" t="s">
        <v>26</v>
      </c>
      <c r="K198" s="34" t="s">
        <v>27</v>
      </c>
      <c r="L198" s="34">
        <v>1472878800</v>
      </c>
      <c r="M198" s="34">
        <v>1474520400</v>
      </c>
      <c r="N198" s="34" t="b">
        <v>0</v>
      </c>
      <c r="O198" s="34" t="b">
        <v>0</v>
      </c>
      <c r="P198" s="34" t="s">
        <v>55</v>
      </c>
      <c r="Q198" s="25" t="str">
        <f t="shared" si="19"/>
        <v>technology</v>
      </c>
      <c r="R198" s="25" t="str">
        <f t="shared" si="20"/>
        <v>wearables</v>
      </c>
      <c r="S198" s="37">
        <f t="shared" si="21"/>
        <v>42616.208333333328</v>
      </c>
      <c r="T198" s="37">
        <f t="shared" si="22"/>
        <v>42635.208333333328</v>
      </c>
    </row>
    <row r="199" spans="1:20" x14ac:dyDescent="0.25">
      <c r="A199" s="25">
        <v>197</v>
      </c>
      <c r="B199" s="25" t="s">
        <v>436</v>
      </c>
      <c r="C199" s="33" t="s">
        <v>437</v>
      </c>
      <c r="D199" s="34">
        <v>54700</v>
      </c>
      <c r="E199" s="34">
        <v>163118</v>
      </c>
      <c r="F199" s="35">
        <f t="shared" si="18"/>
        <v>298</v>
      </c>
      <c r="G199" s="34" t="s">
        <v>10</v>
      </c>
      <c r="H199" s="34">
        <v>1989</v>
      </c>
      <c r="I199" s="36">
        <f t="shared" si="23"/>
        <v>82.01</v>
      </c>
      <c r="J199" s="34" t="s">
        <v>11</v>
      </c>
      <c r="K199" s="34" t="s">
        <v>12</v>
      </c>
      <c r="L199" s="34">
        <v>1498194000</v>
      </c>
      <c r="M199" s="34">
        <v>1499403600</v>
      </c>
      <c r="N199" s="34" t="b">
        <v>0</v>
      </c>
      <c r="O199" s="34" t="b">
        <v>0</v>
      </c>
      <c r="P199" s="34" t="s">
        <v>43</v>
      </c>
      <c r="Q199" s="25" t="str">
        <f t="shared" si="19"/>
        <v>film &amp; video</v>
      </c>
      <c r="R199" s="25" t="str">
        <f t="shared" si="20"/>
        <v>drama</v>
      </c>
      <c r="S199" s="37">
        <f t="shared" si="21"/>
        <v>42909.208333333328</v>
      </c>
      <c r="T199" s="37">
        <f t="shared" si="22"/>
        <v>42923.208333333328</v>
      </c>
    </row>
    <row r="200" spans="1:20" x14ac:dyDescent="0.25">
      <c r="A200" s="25">
        <v>198</v>
      </c>
      <c r="B200" s="25" t="s">
        <v>438</v>
      </c>
      <c r="C200" s="33" t="s">
        <v>439</v>
      </c>
      <c r="D200" s="34">
        <v>63200</v>
      </c>
      <c r="E200" s="34">
        <v>6041</v>
      </c>
      <c r="F200" s="35">
        <f t="shared" si="18"/>
        <v>10</v>
      </c>
      <c r="G200" s="34" t="s">
        <v>4</v>
      </c>
      <c r="H200" s="34">
        <v>168</v>
      </c>
      <c r="I200" s="36">
        <f t="shared" si="23"/>
        <v>35.96</v>
      </c>
      <c r="J200" s="34" t="s">
        <v>11</v>
      </c>
      <c r="K200" s="34" t="s">
        <v>12</v>
      </c>
      <c r="L200" s="34">
        <v>1281070800</v>
      </c>
      <c r="M200" s="34">
        <v>1283576400</v>
      </c>
      <c r="N200" s="34" t="b">
        <v>0</v>
      </c>
      <c r="O200" s="34" t="b">
        <v>0</v>
      </c>
      <c r="P200" s="34" t="s">
        <v>40</v>
      </c>
      <c r="Q200" s="25" t="str">
        <f t="shared" si="19"/>
        <v>music</v>
      </c>
      <c r="R200" s="25" t="str">
        <f t="shared" si="20"/>
        <v>electric music</v>
      </c>
      <c r="S200" s="37">
        <f t="shared" si="21"/>
        <v>40396.208333333336</v>
      </c>
      <c r="T200" s="37">
        <f t="shared" si="22"/>
        <v>40425.208333333336</v>
      </c>
    </row>
    <row r="201" spans="1:20" x14ac:dyDescent="0.25">
      <c r="A201" s="25">
        <v>199</v>
      </c>
      <c r="B201" s="25" t="s">
        <v>440</v>
      </c>
      <c r="C201" s="33" t="s">
        <v>441</v>
      </c>
      <c r="D201" s="34">
        <v>1800</v>
      </c>
      <c r="E201" s="34">
        <v>968</v>
      </c>
      <c r="F201" s="35">
        <f t="shared" si="18"/>
        <v>54</v>
      </c>
      <c r="G201" s="34" t="s">
        <v>4</v>
      </c>
      <c r="H201" s="34">
        <v>13</v>
      </c>
      <c r="I201" s="36">
        <f t="shared" si="23"/>
        <v>74.459999999999994</v>
      </c>
      <c r="J201" s="34" t="s">
        <v>11</v>
      </c>
      <c r="K201" s="34" t="s">
        <v>12</v>
      </c>
      <c r="L201" s="34">
        <v>1436245200</v>
      </c>
      <c r="M201" s="34">
        <v>1436590800</v>
      </c>
      <c r="N201" s="34" t="b">
        <v>0</v>
      </c>
      <c r="O201" s="34" t="b">
        <v>0</v>
      </c>
      <c r="P201" s="34" t="s">
        <v>13</v>
      </c>
      <c r="Q201" s="25" t="str">
        <f t="shared" si="19"/>
        <v>music</v>
      </c>
      <c r="R201" s="25" t="str">
        <f t="shared" si="20"/>
        <v>rock</v>
      </c>
      <c r="S201" s="37">
        <f t="shared" si="21"/>
        <v>42192.208333333328</v>
      </c>
      <c r="T201" s="37">
        <f t="shared" si="22"/>
        <v>42196.208333333328</v>
      </c>
    </row>
    <row r="202" spans="1:20" x14ac:dyDescent="0.25">
      <c r="A202" s="25">
        <v>200</v>
      </c>
      <c r="B202" s="25" t="s">
        <v>442</v>
      </c>
      <c r="C202" s="33" t="s">
        <v>443</v>
      </c>
      <c r="D202" s="34">
        <v>100</v>
      </c>
      <c r="E202" s="34">
        <v>2</v>
      </c>
      <c r="F202" s="35">
        <f t="shared" si="18"/>
        <v>2</v>
      </c>
      <c r="G202" s="34" t="s">
        <v>4</v>
      </c>
      <c r="H202" s="34">
        <v>1</v>
      </c>
      <c r="I202" s="36">
        <f t="shared" si="23"/>
        <v>2</v>
      </c>
      <c r="J202" s="34" t="s">
        <v>5</v>
      </c>
      <c r="K202" s="34" t="s">
        <v>6</v>
      </c>
      <c r="L202" s="34">
        <v>1269493200</v>
      </c>
      <c r="M202" s="34">
        <v>1270443600</v>
      </c>
      <c r="N202" s="34" t="b">
        <v>0</v>
      </c>
      <c r="O202" s="34" t="b">
        <v>0</v>
      </c>
      <c r="P202" s="34" t="s">
        <v>23</v>
      </c>
      <c r="Q202" s="25" t="str">
        <f t="shared" si="19"/>
        <v>theater</v>
      </c>
      <c r="R202" s="25" t="str">
        <f t="shared" si="20"/>
        <v>plays</v>
      </c>
      <c r="S202" s="37">
        <f t="shared" si="21"/>
        <v>40262.208333333336</v>
      </c>
      <c r="T202" s="37">
        <f t="shared" si="22"/>
        <v>40273.208333333336</v>
      </c>
    </row>
    <row r="203" spans="1:20" x14ac:dyDescent="0.25">
      <c r="A203" s="25">
        <v>201</v>
      </c>
      <c r="B203" s="25" t="s">
        <v>444</v>
      </c>
      <c r="C203" s="33" t="s">
        <v>445</v>
      </c>
      <c r="D203" s="34">
        <v>2100</v>
      </c>
      <c r="E203" s="34">
        <v>14305</v>
      </c>
      <c r="F203" s="35">
        <f t="shared" si="18"/>
        <v>681</v>
      </c>
      <c r="G203" s="34" t="s">
        <v>10</v>
      </c>
      <c r="H203" s="34">
        <v>157</v>
      </c>
      <c r="I203" s="36">
        <f t="shared" si="23"/>
        <v>91.11</v>
      </c>
      <c r="J203" s="34" t="s">
        <v>11</v>
      </c>
      <c r="K203" s="34" t="s">
        <v>12</v>
      </c>
      <c r="L203" s="34">
        <v>1406264400</v>
      </c>
      <c r="M203" s="34">
        <v>1407819600</v>
      </c>
      <c r="N203" s="34" t="b">
        <v>0</v>
      </c>
      <c r="O203" s="34" t="b">
        <v>0</v>
      </c>
      <c r="P203" s="34" t="s">
        <v>18</v>
      </c>
      <c r="Q203" s="25" t="str">
        <f t="shared" si="19"/>
        <v>technology</v>
      </c>
      <c r="R203" s="25" t="str">
        <f t="shared" si="20"/>
        <v>web</v>
      </c>
      <c r="S203" s="37">
        <f t="shared" si="21"/>
        <v>41845.208333333336</v>
      </c>
      <c r="T203" s="37">
        <f t="shared" si="22"/>
        <v>41863.208333333336</v>
      </c>
    </row>
    <row r="204" spans="1:20" x14ac:dyDescent="0.25">
      <c r="A204" s="25">
        <v>202</v>
      </c>
      <c r="B204" s="25" t="s">
        <v>446</v>
      </c>
      <c r="C204" s="33" t="s">
        <v>447</v>
      </c>
      <c r="D204" s="34">
        <v>8300</v>
      </c>
      <c r="E204" s="34">
        <v>6543</v>
      </c>
      <c r="F204" s="35">
        <f t="shared" si="18"/>
        <v>79</v>
      </c>
      <c r="G204" s="34" t="s">
        <v>64</v>
      </c>
      <c r="H204" s="34">
        <v>82</v>
      </c>
      <c r="I204" s="36">
        <f t="shared" si="23"/>
        <v>79.790000000000006</v>
      </c>
      <c r="J204" s="34" t="s">
        <v>11</v>
      </c>
      <c r="K204" s="34" t="s">
        <v>12</v>
      </c>
      <c r="L204" s="34">
        <v>1317531600</v>
      </c>
      <c r="M204" s="34">
        <v>1317877200</v>
      </c>
      <c r="N204" s="34" t="b">
        <v>0</v>
      </c>
      <c r="O204" s="34" t="b">
        <v>0</v>
      </c>
      <c r="P204" s="34" t="s">
        <v>7</v>
      </c>
      <c r="Q204" s="25" t="str">
        <f t="shared" si="19"/>
        <v>food</v>
      </c>
      <c r="R204" s="25" t="str">
        <f t="shared" si="20"/>
        <v>food trucks</v>
      </c>
      <c r="S204" s="37">
        <f t="shared" si="21"/>
        <v>40818.208333333336</v>
      </c>
      <c r="T204" s="37">
        <f t="shared" si="22"/>
        <v>40822.208333333336</v>
      </c>
    </row>
    <row r="205" spans="1:20" x14ac:dyDescent="0.25">
      <c r="A205" s="25">
        <v>203</v>
      </c>
      <c r="B205" s="25" t="s">
        <v>448</v>
      </c>
      <c r="C205" s="33" t="s">
        <v>449</v>
      </c>
      <c r="D205" s="34">
        <v>143900</v>
      </c>
      <c r="E205" s="34">
        <v>193413</v>
      </c>
      <c r="F205" s="35">
        <f t="shared" si="18"/>
        <v>134</v>
      </c>
      <c r="G205" s="34" t="s">
        <v>10</v>
      </c>
      <c r="H205" s="34">
        <v>4498</v>
      </c>
      <c r="I205" s="36">
        <f t="shared" si="23"/>
        <v>43</v>
      </c>
      <c r="J205" s="34" t="s">
        <v>16</v>
      </c>
      <c r="K205" s="34" t="s">
        <v>17</v>
      </c>
      <c r="L205" s="34">
        <v>1484632800</v>
      </c>
      <c r="M205" s="34">
        <v>1484805600</v>
      </c>
      <c r="N205" s="34" t="b">
        <v>0</v>
      </c>
      <c r="O205" s="34" t="b">
        <v>0</v>
      </c>
      <c r="P205" s="34" t="s">
        <v>23</v>
      </c>
      <c r="Q205" s="25" t="str">
        <f t="shared" si="19"/>
        <v>theater</v>
      </c>
      <c r="R205" s="25" t="str">
        <f t="shared" si="20"/>
        <v>plays</v>
      </c>
      <c r="S205" s="37">
        <f t="shared" si="21"/>
        <v>42752.25</v>
      </c>
      <c r="T205" s="37">
        <f t="shared" si="22"/>
        <v>42754.25</v>
      </c>
    </row>
    <row r="206" spans="1:20" x14ac:dyDescent="0.25">
      <c r="A206" s="25">
        <v>204</v>
      </c>
      <c r="B206" s="25" t="s">
        <v>450</v>
      </c>
      <c r="C206" s="33" t="s">
        <v>451</v>
      </c>
      <c r="D206" s="34">
        <v>75000</v>
      </c>
      <c r="E206" s="34">
        <v>2529</v>
      </c>
      <c r="F206" s="35">
        <f t="shared" si="18"/>
        <v>3</v>
      </c>
      <c r="G206" s="34" t="s">
        <v>4</v>
      </c>
      <c r="H206" s="34">
        <v>40</v>
      </c>
      <c r="I206" s="36">
        <f t="shared" si="23"/>
        <v>63.23</v>
      </c>
      <c r="J206" s="34" t="s">
        <v>11</v>
      </c>
      <c r="K206" s="34" t="s">
        <v>12</v>
      </c>
      <c r="L206" s="34">
        <v>1301806800</v>
      </c>
      <c r="M206" s="34">
        <v>1302670800</v>
      </c>
      <c r="N206" s="34" t="b">
        <v>0</v>
      </c>
      <c r="O206" s="34" t="b">
        <v>0</v>
      </c>
      <c r="P206" s="34" t="s">
        <v>149</v>
      </c>
      <c r="Q206" s="25" t="str">
        <f t="shared" si="19"/>
        <v>music</v>
      </c>
      <c r="R206" s="25" t="str">
        <f t="shared" si="20"/>
        <v>jazz</v>
      </c>
      <c r="S206" s="37">
        <f t="shared" si="21"/>
        <v>40636.208333333336</v>
      </c>
      <c r="T206" s="37">
        <f t="shared" si="22"/>
        <v>40646.208333333336</v>
      </c>
    </row>
    <row r="207" spans="1:20" x14ac:dyDescent="0.25">
      <c r="A207" s="25">
        <v>205</v>
      </c>
      <c r="B207" s="25" t="s">
        <v>452</v>
      </c>
      <c r="C207" s="33" t="s">
        <v>453</v>
      </c>
      <c r="D207" s="34">
        <v>1300</v>
      </c>
      <c r="E207" s="34">
        <v>5614</v>
      </c>
      <c r="F207" s="35">
        <f t="shared" si="18"/>
        <v>432</v>
      </c>
      <c r="G207" s="34" t="s">
        <v>10</v>
      </c>
      <c r="H207" s="34">
        <v>80</v>
      </c>
      <c r="I207" s="36">
        <f t="shared" si="23"/>
        <v>70.180000000000007</v>
      </c>
      <c r="J207" s="34" t="s">
        <v>11</v>
      </c>
      <c r="K207" s="34" t="s">
        <v>12</v>
      </c>
      <c r="L207" s="34">
        <v>1539752400</v>
      </c>
      <c r="M207" s="34">
        <v>1540789200</v>
      </c>
      <c r="N207" s="34" t="b">
        <v>1</v>
      </c>
      <c r="O207" s="34" t="b">
        <v>0</v>
      </c>
      <c r="P207" s="34" t="s">
        <v>23</v>
      </c>
      <c r="Q207" s="25" t="str">
        <f t="shared" si="19"/>
        <v>theater</v>
      </c>
      <c r="R207" s="25" t="str">
        <f t="shared" si="20"/>
        <v>plays</v>
      </c>
      <c r="S207" s="37">
        <f t="shared" si="21"/>
        <v>43390.208333333328</v>
      </c>
      <c r="T207" s="37">
        <f t="shared" si="22"/>
        <v>43402.208333333328</v>
      </c>
    </row>
    <row r="208" spans="1:20" x14ac:dyDescent="0.25">
      <c r="A208" s="25">
        <v>206</v>
      </c>
      <c r="B208" s="25" t="s">
        <v>454</v>
      </c>
      <c r="C208" s="33" t="s">
        <v>455</v>
      </c>
      <c r="D208" s="34">
        <v>9000</v>
      </c>
      <c r="E208" s="34">
        <v>3496</v>
      </c>
      <c r="F208" s="35">
        <f t="shared" si="18"/>
        <v>39</v>
      </c>
      <c r="G208" s="34" t="s">
        <v>64</v>
      </c>
      <c r="H208" s="34">
        <v>57</v>
      </c>
      <c r="I208" s="36">
        <f t="shared" si="23"/>
        <v>61.33</v>
      </c>
      <c r="J208" s="34" t="s">
        <v>11</v>
      </c>
      <c r="K208" s="34" t="s">
        <v>12</v>
      </c>
      <c r="L208" s="34">
        <v>1267250400</v>
      </c>
      <c r="M208" s="34">
        <v>1268028000</v>
      </c>
      <c r="N208" s="34" t="b">
        <v>0</v>
      </c>
      <c r="O208" s="34" t="b">
        <v>0</v>
      </c>
      <c r="P208" s="34" t="s">
        <v>109</v>
      </c>
      <c r="Q208" s="25" t="str">
        <f t="shared" si="19"/>
        <v>publishing</v>
      </c>
      <c r="R208" s="25" t="str">
        <f t="shared" si="20"/>
        <v>fiction</v>
      </c>
      <c r="S208" s="37">
        <f t="shared" si="21"/>
        <v>40236.25</v>
      </c>
      <c r="T208" s="37">
        <f t="shared" si="22"/>
        <v>40245.25</v>
      </c>
    </row>
    <row r="209" spans="1:20" x14ac:dyDescent="0.25">
      <c r="A209" s="25">
        <v>207</v>
      </c>
      <c r="B209" s="25" t="s">
        <v>456</v>
      </c>
      <c r="C209" s="33" t="s">
        <v>457</v>
      </c>
      <c r="D209" s="34">
        <v>1000</v>
      </c>
      <c r="E209" s="34">
        <v>4257</v>
      </c>
      <c r="F209" s="35">
        <f t="shared" si="18"/>
        <v>426</v>
      </c>
      <c r="G209" s="34" t="s">
        <v>10</v>
      </c>
      <c r="H209" s="34">
        <v>43</v>
      </c>
      <c r="I209" s="36">
        <f t="shared" si="23"/>
        <v>99</v>
      </c>
      <c r="J209" s="34" t="s">
        <v>11</v>
      </c>
      <c r="K209" s="34" t="s">
        <v>12</v>
      </c>
      <c r="L209" s="34">
        <v>1535432400</v>
      </c>
      <c r="M209" s="34">
        <v>1537160400</v>
      </c>
      <c r="N209" s="34" t="b">
        <v>0</v>
      </c>
      <c r="O209" s="34" t="b">
        <v>1</v>
      </c>
      <c r="P209" s="34" t="s">
        <v>13</v>
      </c>
      <c r="Q209" s="25" t="str">
        <f t="shared" si="19"/>
        <v>music</v>
      </c>
      <c r="R209" s="25" t="str">
        <f t="shared" si="20"/>
        <v>rock</v>
      </c>
      <c r="S209" s="37">
        <f t="shared" si="21"/>
        <v>43340.208333333328</v>
      </c>
      <c r="T209" s="37">
        <f t="shared" si="22"/>
        <v>43360.208333333328</v>
      </c>
    </row>
    <row r="210" spans="1:20" x14ac:dyDescent="0.25">
      <c r="A210" s="25">
        <v>208</v>
      </c>
      <c r="B210" s="25" t="s">
        <v>458</v>
      </c>
      <c r="C210" s="33" t="s">
        <v>459</v>
      </c>
      <c r="D210" s="34">
        <v>196900</v>
      </c>
      <c r="E210" s="34">
        <v>199110</v>
      </c>
      <c r="F210" s="35">
        <f t="shared" si="18"/>
        <v>101</v>
      </c>
      <c r="G210" s="34" t="s">
        <v>10</v>
      </c>
      <c r="H210" s="34">
        <v>2053</v>
      </c>
      <c r="I210" s="36">
        <f t="shared" si="23"/>
        <v>96.98</v>
      </c>
      <c r="J210" s="34" t="s">
        <v>11</v>
      </c>
      <c r="K210" s="34" t="s">
        <v>12</v>
      </c>
      <c r="L210" s="34">
        <v>1510207200</v>
      </c>
      <c r="M210" s="34">
        <v>1512280800</v>
      </c>
      <c r="N210" s="34" t="b">
        <v>0</v>
      </c>
      <c r="O210" s="34" t="b">
        <v>0</v>
      </c>
      <c r="P210" s="34" t="s">
        <v>32</v>
      </c>
      <c r="Q210" s="25" t="str">
        <f t="shared" si="19"/>
        <v>film &amp; video</v>
      </c>
      <c r="R210" s="25" t="str">
        <f t="shared" si="20"/>
        <v>documentary</v>
      </c>
      <c r="S210" s="37">
        <f t="shared" si="21"/>
        <v>43048.25</v>
      </c>
      <c r="T210" s="37">
        <f t="shared" si="22"/>
        <v>43072.25</v>
      </c>
    </row>
    <row r="211" spans="1:20" x14ac:dyDescent="0.25">
      <c r="A211" s="25">
        <v>209</v>
      </c>
      <c r="B211" s="25" t="s">
        <v>460</v>
      </c>
      <c r="C211" s="33" t="s">
        <v>461</v>
      </c>
      <c r="D211" s="34">
        <v>194500</v>
      </c>
      <c r="E211" s="34">
        <v>41212</v>
      </c>
      <c r="F211" s="35">
        <f t="shared" si="18"/>
        <v>21</v>
      </c>
      <c r="G211" s="34" t="s">
        <v>37</v>
      </c>
      <c r="H211" s="34">
        <v>808</v>
      </c>
      <c r="I211" s="36">
        <f t="shared" si="23"/>
        <v>51</v>
      </c>
      <c r="J211" s="34" t="s">
        <v>16</v>
      </c>
      <c r="K211" s="34" t="s">
        <v>17</v>
      </c>
      <c r="L211" s="34">
        <v>1462510800</v>
      </c>
      <c r="M211" s="34">
        <v>1463115600</v>
      </c>
      <c r="N211" s="34" t="b">
        <v>0</v>
      </c>
      <c r="O211" s="34" t="b">
        <v>0</v>
      </c>
      <c r="P211" s="34" t="s">
        <v>32</v>
      </c>
      <c r="Q211" s="25" t="str">
        <f t="shared" si="19"/>
        <v>film &amp; video</v>
      </c>
      <c r="R211" s="25" t="str">
        <f t="shared" si="20"/>
        <v>documentary</v>
      </c>
      <c r="S211" s="37">
        <f t="shared" si="21"/>
        <v>42496.208333333328</v>
      </c>
      <c r="T211" s="37">
        <f t="shared" si="22"/>
        <v>42503.208333333328</v>
      </c>
    </row>
    <row r="212" spans="1:20" x14ac:dyDescent="0.25">
      <c r="A212" s="25">
        <v>210</v>
      </c>
      <c r="B212" s="25" t="s">
        <v>462</v>
      </c>
      <c r="C212" s="33" t="s">
        <v>463</v>
      </c>
      <c r="D212" s="34">
        <v>9400</v>
      </c>
      <c r="E212" s="34">
        <v>6338</v>
      </c>
      <c r="F212" s="35">
        <f t="shared" si="18"/>
        <v>67</v>
      </c>
      <c r="G212" s="34" t="s">
        <v>4</v>
      </c>
      <c r="H212" s="34">
        <v>226</v>
      </c>
      <c r="I212" s="36">
        <f t="shared" si="23"/>
        <v>28.04</v>
      </c>
      <c r="J212" s="34" t="s">
        <v>26</v>
      </c>
      <c r="K212" s="34" t="s">
        <v>27</v>
      </c>
      <c r="L212" s="34">
        <v>1488520800</v>
      </c>
      <c r="M212" s="34">
        <v>1490850000</v>
      </c>
      <c r="N212" s="34" t="b">
        <v>0</v>
      </c>
      <c r="O212" s="34" t="b">
        <v>0</v>
      </c>
      <c r="P212" s="34" t="s">
        <v>464</v>
      </c>
      <c r="Q212" s="25" t="str">
        <f t="shared" si="19"/>
        <v>film &amp; video</v>
      </c>
      <c r="R212" s="25" t="str">
        <f t="shared" si="20"/>
        <v>science fiction</v>
      </c>
      <c r="S212" s="37">
        <f t="shared" si="21"/>
        <v>42797.25</v>
      </c>
      <c r="T212" s="37">
        <f t="shared" si="22"/>
        <v>42824.208333333328</v>
      </c>
    </row>
    <row r="213" spans="1:20" x14ac:dyDescent="0.25">
      <c r="A213" s="25">
        <v>211</v>
      </c>
      <c r="B213" s="25" t="s">
        <v>465</v>
      </c>
      <c r="C213" s="33" t="s">
        <v>466</v>
      </c>
      <c r="D213" s="34">
        <v>104400</v>
      </c>
      <c r="E213" s="34">
        <v>99100</v>
      </c>
      <c r="F213" s="35">
        <f t="shared" si="18"/>
        <v>95</v>
      </c>
      <c r="G213" s="34" t="s">
        <v>4</v>
      </c>
      <c r="H213" s="34">
        <v>1625</v>
      </c>
      <c r="I213" s="36">
        <f t="shared" si="23"/>
        <v>60.98</v>
      </c>
      <c r="J213" s="34" t="s">
        <v>11</v>
      </c>
      <c r="K213" s="34" t="s">
        <v>12</v>
      </c>
      <c r="L213" s="34">
        <v>1377579600</v>
      </c>
      <c r="M213" s="34">
        <v>1379653200</v>
      </c>
      <c r="N213" s="34" t="b">
        <v>0</v>
      </c>
      <c r="O213" s="34" t="b">
        <v>0</v>
      </c>
      <c r="P213" s="34" t="s">
        <v>23</v>
      </c>
      <c r="Q213" s="25" t="str">
        <f t="shared" si="19"/>
        <v>theater</v>
      </c>
      <c r="R213" s="25" t="str">
        <f t="shared" si="20"/>
        <v>plays</v>
      </c>
      <c r="S213" s="37">
        <f t="shared" si="21"/>
        <v>41513.208333333336</v>
      </c>
      <c r="T213" s="37">
        <f t="shared" si="22"/>
        <v>41537.208333333336</v>
      </c>
    </row>
    <row r="214" spans="1:20" x14ac:dyDescent="0.25">
      <c r="A214" s="25">
        <v>212</v>
      </c>
      <c r="B214" s="25" t="s">
        <v>467</v>
      </c>
      <c r="C214" s="33" t="s">
        <v>468</v>
      </c>
      <c r="D214" s="34">
        <v>8100</v>
      </c>
      <c r="E214" s="34">
        <v>12300</v>
      </c>
      <c r="F214" s="35">
        <f t="shared" si="18"/>
        <v>152</v>
      </c>
      <c r="G214" s="34" t="s">
        <v>10</v>
      </c>
      <c r="H214" s="34">
        <v>168</v>
      </c>
      <c r="I214" s="36">
        <f t="shared" si="23"/>
        <v>73.209999999999994</v>
      </c>
      <c r="J214" s="34" t="s">
        <v>11</v>
      </c>
      <c r="K214" s="34" t="s">
        <v>12</v>
      </c>
      <c r="L214" s="34">
        <v>1576389600</v>
      </c>
      <c r="M214" s="34">
        <v>1580364000</v>
      </c>
      <c r="N214" s="34" t="b">
        <v>0</v>
      </c>
      <c r="O214" s="34" t="b">
        <v>0</v>
      </c>
      <c r="P214" s="34" t="s">
        <v>23</v>
      </c>
      <c r="Q214" s="25" t="str">
        <f t="shared" si="19"/>
        <v>theater</v>
      </c>
      <c r="R214" s="25" t="str">
        <f t="shared" si="20"/>
        <v>plays</v>
      </c>
      <c r="S214" s="37">
        <f t="shared" si="21"/>
        <v>43814.25</v>
      </c>
      <c r="T214" s="37">
        <f t="shared" si="22"/>
        <v>43860.25</v>
      </c>
    </row>
    <row r="215" spans="1:20" x14ac:dyDescent="0.25">
      <c r="A215" s="25">
        <v>213</v>
      </c>
      <c r="B215" s="25" t="s">
        <v>469</v>
      </c>
      <c r="C215" s="33" t="s">
        <v>470</v>
      </c>
      <c r="D215" s="34">
        <v>87900</v>
      </c>
      <c r="E215" s="34">
        <v>171549</v>
      </c>
      <c r="F215" s="35">
        <f t="shared" si="18"/>
        <v>195</v>
      </c>
      <c r="G215" s="34" t="s">
        <v>10</v>
      </c>
      <c r="H215" s="34">
        <v>4289</v>
      </c>
      <c r="I215" s="36">
        <f t="shared" si="23"/>
        <v>40</v>
      </c>
      <c r="J215" s="34" t="s">
        <v>11</v>
      </c>
      <c r="K215" s="34" t="s">
        <v>12</v>
      </c>
      <c r="L215" s="34">
        <v>1289019600</v>
      </c>
      <c r="M215" s="34">
        <v>1289714400</v>
      </c>
      <c r="N215" s="34" t="b">
        <v>0</v>
      </c>
      <c r="O215" s="34" t="b">
        <v>1</v>
      </c>
      <c r="P215" s="34" t="s">
        <v>50</v>
      </c>
      <c r="Q215" s="25" t="str">
        <f t="shared" si="19"/>
        <v>music</v>
      </c>
      <c r="R215" s="25" t="str">
        <f t="shared" si="20"/>
        <v>indie rock</v>
      </c>
      <c r="S215" s="37">
        <f t="shared" si="21"/>
        <v>40488.208333333336</v>
      </c>
      <c r="T215" s="37">
        <f t="shared" si="22"/>
        <v>40496.25</v>
      </c>
    </row>
    <row r="216" spans="1:20" x14ac:dyDescent="0.25">
      <c r="A216" s="25">
        <v>214</v>
      </c>
      <c r="B216" s="25" t="s">
        <v>471</v>
      </c>
      <c r="C216" s="33" t="s">
        <v>472</v>
      </c>
      <c r="D216" s="34">
        <v>1400</v>
      </c>
      <c r="E216" s="34">
        <v>14324</v>
      </c>
      <c r="F216" s="35">
        <f t="shared" si="18"/>
        <v>1023</v>
      </c>
      <c r="G216" s="34" t="s">
        <v>10</v>
      </c>
      <c r="H216" s="34">
        <v>165</v>
      </c>
      <c r="I216" s="36">
        <f t="shared" si="23"/>
        <v>86.81</v>
      </c>
      <c r="J216" s="34" t="s">
        <v>11</v>
      </c>
      <c r="K216" s="34" t="s">
        <v>12</v>
      </c>
      <c r="L216" s="34">
        <v>1282194000</v>
      </c>
      <c r="M216" s="34">
        <v>1282712400</v>
      </c>
      <c r="N216" s="34" t="b">
        <v>0</v>
      </c>
      <c r="O216" s="34" t="b">
        <v>0</v>
      </c>
      <c r="P216" s="34" t="s">
        <v>13</v>
      </c>
      <c r="Q216" s="25" t="str">
        <f t="shared" si="19"/>
        <v>music</v>
      </c>
      <c r="R216" s="25" t="str">
        <f t="shared" si="20"/>
        <v>rock</v>
      </c>
      <c r="S216" s="37">
        <f t="shared" si="21"/>
        <v>40409.208333333336</v>
      </c>
      <c r="T216" s="37">
        <f t="shared" si="22"/>
        <v>40415.208333333336</v>
      </c>
    </row>
    <row r="217" spans="1:20" x14ac:dyDescent="0.25">
      <c r="A217" s="25">
        <v>215</v>
      </c>
      <c r="B217" s="25" t="s">
        <v>473</v>
      </c>
      <c r="C217" s="33" t="s">
        <v>474</v>
      </c>
      <c r="D217" s="34">
        <v>156800</v>
      </c>
      <c r="E217" s="34">
        <v>6024</v>
      </c>
      <c r="F217" s="35">
        <f t="shared" si="18"/>
        <v>4</v>
      </c>
      <c r="G217" s="34" t="s">
        <v>4</v>
      </c>
      <c r="H217" s="34">
        <v>143</v>
      </c>
      <c r="I217" s="36">
        <f t="shared" si="23"/>
        <v>42.13</v>
      </c>
      <c r="J217" s="34" t="s">
        <v>11</v>
      </c>
      <c r="K217" s="34" t="s">
        <v>12</v>
      </c>
      <c r="L217" s="34">
        <v>1550037600</v>
      </c>
      <c r="M217" s="34">
        <v>1550210400</v>
      </c>
      <c r="N217" s="34" t="b">
        <v>0</v>
      </c>
      <c r="O217" s="34" t="b">
        <v>0</v>
      </c>
      <c r="P217" s="34" t="s">
        <v>23</v>
      </c>
      <c r="Q217" s="25" t="str">
        <f t="shared" si="19"/>
        <v>theater</v>
      </c>
      <c r="R217" s="25" t="str">
        <f t="shared" si="20"/>
        <v>plays</v>
      </c>
      <c r="S217" s="37">
        <f t="shared" si="21"/>
        <v>43509.25</v>
      </c>
      <c r="T217" s="37">
        <f t="shared" si="22"/>
        <v>43511.25</v>
      </c>
    </row>
    <row r="218" spans="1:20" x14ac:dyDescent="0.25">
      <c r="A218" s="25">
        <v>216</v>
      </c>
      <c r="B218" s="25" t="s">
        <v>475</v>
      </c>
      <c r="C218" s="33" t="s">
        <v>476</v>
      </c>
      <c r="D218" s="34">
        <v>121700</v>
      </c>
      <c r="E218" s="34">
        <v>188721</v>
      </c>
      <c r="F218" s="35">
        <f t="shared" si="18"/>
        <v>155</v>
      </c>
      <c r="G218" s="34" t="s">
        <v>10</v>
      </c>
      <c r="H218" s="34">
        <v>1815</v>
      </c>
      <c r="I218" s="36">
        <f t="shared" si="23"/>
        <v>103.98</v>
      </c>
      <c r="J218" s="34" t="s">
        <v>11</v>
      </c>
      <c r="K218" s="34" t="s">
        <v>12</v>
      </c>
      <c r="L218" s="34">
        <v>1321941600</v>
      </c>
      <c r="M218" s="34">
        <v>1322114400</v>
      </c>
      <c r="N218" s="34" t="b">
        <v>0</v>
      </c>
      <c r="O218" s="34" t="b">
        <v>0</v>
      </c>
      <c r="P218" s="34" t="s">
        <v>23</v>
      </c>
      <c r="Q218" s="25" t="str">
        <f t="shared" si="19"/>
        <v>theater</v>
      </c>
      <c r="R218" s="25" t="str">
        <f t="shared" si="20"/>
        <v>plays</v>
      </c>
      <c r="S218" s="37">
        <f t="shared" si="21"/>
        <v>40869.25</v>
      </c>
      <c r="T218" s="37">
        <f t="shared" si="22"/>
        <v>40871.25</v>
      </c>
    </row>
    <row r="219" spans="1:20" x14ac:dyDescent="0.25">
      <c r="A219" s="25">
        <v>217</v>
      </c>
      <c r="B219" s="25" t="s">
        <v>477</v>
      </c>
      <c r="C219" s="33" t="s">
        <v>478</v>
      </c>
      <c r="D219" s="34">
        <v>129400</v>
      </c>
      <c r="E219" s="34">
        <v>57911</v>
      </c>
      <c r="F219" s="35">
        <f t="shared" si="18"/>
        <v>45</v>
      </c>
      <c r="G219" s="34" t="s">
        <v>4</v>
      </c>
      <c r="H219" s="34">
        <v>934</v>
      </c>
      <c r="I219" s="36">
        <f t="shared" si="23"/>
        <v>62</v>
      </c>
      <c r="J219" s="34" t="s">
        <v>11</v>
      </c>
      <c r="K219" s="34" t="s">
        <v>12</v>
      </c>
      <c r="L219" s="34">
        <v>1556427600</v>
      </c>
      <c r="M219" s="34">
        <v>1557205200</v>
      </c>
      <c r="N219" s="34" t="b">
        <v>0</v>
      </c>
      <c r="O219" s="34" t="b">
        <v>0</v>
      </c>
      <c r="P219" s="34" t="s">
        <v>464</v>
      </c>
      <c r="Q219" s="25" t="str">
        <f t="shared" si="19"/>
        <v>film &amp; video</v>
      </c>
      <c r="R219" s="25" t="str">
        <f t="shared" si="20"/>
        <v>science fiction</v>
      </c>
      <c r="S219" s="37">
        <f t="shared" si="21"/>
        <v>43583.208333333328</v>
      </c>
      <c r="T219" s="37">
        <f t="shared" si="22"/>
        <v>43592.208333333328</v>
      </c>
    </row>
    <row r="220" spans="1:20" x14ac:dyDescent="0.25">
      <c r="A220" s="25">
        <v>218</v>
      </c>
      <c r="B220" s="25" t="s">
        <v>479</v>
      </c>
      <c r="C220" s="33" t="s">
        <v>480</v>
      </c>
      <c r="D220" s="34">
        <v>5700</v>
      </c>
      <c r="E220" s="34">
        <v>12309</v>
      </c>
      <c r="F220" s="35">
        <f t="shared" si="18"/>
        <v>216</v>
      </c>
      <c r="G220" s="34" t="s">
        <v>10</v>
      </c>
      <c r="H220" s="34">
        <v>397</v>
      </c>
      <c r="I220" s="36">
        <f t="shared" si="23"/>
        <v>31.01</v>
      </c>
      <c r="J220" s="34" t="s">
        <v>30</v>
      </c>
      <c r="K220" s="34" t="s">
        <v>31</v>
      </c>
      <c r="L220" s="34">
        <v>1320991200</v>
      </c>
      <c r="M220" s="34">
        <v>1323928800</v>
      </c>
      <c r="N220" s="34" t="b">
        <v>0</v>
      </c>
      <c r="O220" s="34" t="b">
        <v>1</v>
      </c>
      <c r="P220" s="34" t="s">
        <v>90</v>
      </c>
      <c r="Q220" s="25" t="str">
        <f t="shared" si="19"/>
        <v>film &amp; video</v>
      </c>
      <c r="R220" s="25" t="str">
        <f t="shared" si="20"/>
        <v>shorts</v>
      </c>
      <c r="S220" s="37">
        <f t="shared" si="21"/>
        <v>40858.25</v>
      </c>
      <c r="T220" s="37">
        <f t="shared" si="22"/>
        <v>40892.25</v>
      </c>
    </row>
    <row r="221" spans="1:20" x14ac:dyDescent="0.25">
      <c r="A221" s="25">
        <v>219</v>
      </c>
      <c r="B221" s="25" t="s">
        <v>481</v>
      </c>
      <c r="C221" s="33" t="s">
        <v>482</v>
      </c>
      <c r="D221" s="34">
        <v>41700</v>
      </c>
      <c r="E221" s="34">
        <v>138497</v>
      </c>
      <c r="F221" s="35">
        <f t="shared" si="18"/>
        <v>332</v>
      </c>
      <c r="G221" s="34" t="s">
        <v>10</v>
      </c>
      <c r="H221" s="34">
        <v>1539</v>
      </c>
      <c r="I221" s="36">
        <f t="shared" si="23"/>
        <v>89.99</v>
      </c>
      <c r="J221" s="34" t="s">
        <v>11</v>
      </c>
      <c r="K221" s="34" t="s">
        <v>12</v>
      </c>
      <c r="L221" s="34">
        <v>1345093200</v>
      </c>
      <c r="M221" s="34">
        <v>1346130000</v>
      </c>
      <c r="N221" s="34" t="b">
        <v>0</v>
      </c>
      <c r="O221" s="34" t="b">
        <v>0</v>
      </c>
      <c r="P221" s="34" t="s">
        <v>61</v>
      </c>
      <c r="Q221" s="25" t="str">
        <f t="shared" si="19"/>
        <v>film &amp; video</v>
      </c>
      <c r="R221" s="25" t="str">
        <f t="shared" si="20"/>
        <v>animation</v>
      </c>
      <c r="S221" s="37">
        <f t="shared" si="21"/>
        <v>41137.208333333336</v>
      </c>
      <c r="T221" s="37">
        <f t="shared" si="22"/>
        <v>41149.208333333336</v>
      </c>
    </row>
    <row r="222" spans="1:20" x14ac:dyDescent="0.25">
      <c r="A222" s="25">
        <v>220</v>
      </c>
      <c r="B222" s="25" t="s">
        <v>483</v>
      </c>
      <c r="C222" s="33" t="s">
        <v>484</v>
      </c>
      <c r="D222" s="34">
        <v>7900</v>
      </c>
      <c r="E222" s="34">
        <v>667</v>
      </c>
      <c r="F222" s="35">
        <f t="shared" si="18"/>
        <v>8</v>
      </c>
      <c r="G222" s="34" t="s">
        <v>4</v>
      </c>
      <c r="H222" s="34">
        <v>17</v>
      </c>
      <c r="I222" s="36">
        <f t="shared" si="23"/>
        <v>39.24</v>
      </c>
      <c r="J222" s="34" t="s">
        <v>11</v>
      </c>
      <c r="K222" s="34" t="s">
        <v>12</v>
      </c>
      <c r="L222" s="34">
        <v>1309496400</v>
      </c>
      <c r="M222" s="34">
        <v>1311051600</v>
      </c>
      <c r="N222" s="34" t="b">
        <v>1</v>
      </c>
      <c r="O222" s="34" t="b">
        <v>0</v>
      </c>
      <c r="P222" s="34" t="s">
        <v>23</v>
      </c>
      <c r="Q222" s="25" t="str">
        <f t="shared" si="19"/>
        <v>theater</v>
      </c>
      <c r="R222" s="25" t="str">
        <f t="shared" si="20"/>
        <v>plays</v>
      </c>
      <c r="S222" s="37">
        <f t="shared" si="21"/>
        <v>40725.208333333336</v>
      </c>
      <c r="T222" s="37">
        <f t="shared" si="22"/>
        <v>40743.208333333336</v>
      </c>
    </row>
    <row r="223" spans="1:20" x14ac:dyDescent="0.25">
      <c r="A223" s="25">
        <v>221</v>
      </c>
      <c r="B223" s="25" t="s">
        <v>485</v>
      </c>
      <c r="C223" s="33" t="s">
        <v>486</v>
      </c>
      <c r="D223" s="34">
        <v>121500</v>
      </c>
      <c r="E223" s="34">
        <v>119830</v>
      </c>
      <c r="F223" s="35">
        <f t="shared" si="18"/>
        <v>99</v>
      </c>
      <c r="G223" s="34" t="s">
        <v>4</v>
      </c>
      <c r="H223" s="34">
        <v>2179</v>
      </c>
      <c r="I223" s="36">
        <f t="shared" si="23"/>
        <v>54.99</v>
      </c>
      <c r="J223" s="34" t="s">
        <v>11</v>
      </c>
      <c r="K223" s="34" t="s">
        <v>12</v>
      </c>
      <c r="L223" s="34">
        <v>1340254800</v>
      </c>
      <c r="M223" s="34">
        <v>1340427600</v>
      </c>
      <c r="N223" s="34" t="b">
        <v>1</v>
      </c>
      <c r="O223" s="34" t="b">
        <v>0</v>
      </c>
      <c r="P223" s="34" t="s">
        <v>7</v>
      </c>
      <c r="Q223" s="25" t="str">
        <f t="shared" si="19"/>
        <v>food</v>
      </c>
      <c r="R223" s="25" t="str">
        <f t="shared" si="20"/>
        <v>food trucks</v>
      </c>
      <c r="S223" s="37">
        <f t="shared" si="21"/>
        <v>41081.208333333336</v>
      </c>
      <c r="T223" s="37">
        <f t="shared" si="22"/>
        <v>41083.208333333336</v>
      </c>
    </row>
    <row r="224" spans="1:20" x14ac:dyDescent="0.25">
      <c r="A224" s="25">
        <v>222</v>
      </c>
      <c r="B224" s="25" t="s">
        <v>487</v>
      </c>
      <c r="C224" s="33" t="s">
        <v>488</v>
      </c>
      <c r="D224" s="34">
        <v>4800</v>
      </c>
      <c r="E224" s="34">
        <v>6623</v>
      </c>
      <c r="F224" s="35">
        <f t="shared" si="18"/>
        <v>138</v>
      </c>
      <c r="G224" s="34" t="s">
        <v>10</v>
      </c>
      <c r="H224" s="34">
        <v>138</v>
      </c>
      <c r="I224" s="36">
        <f t="shared" si="23"/>
        <v>47.99</v>
      </c>
      <c r="J224" s="34" t="s">
        <v>11</v>
      </c>
      <c r="K224" s="34" t="s">
        <v>12</v>
      </c>
      <c r="L224" s="34">
        <v>1412226000</v>
      </c>
      <c r="M224" s="34">
        <v>1412312400</v>
      </c>
      <c r="N224" s="34" t="b">
        <v>0</v>
      </c>
      <c r="O224" s="34" t="b">
        <v>0</v>
      </c>
      <c r="P224" s="34" t="s">
        <v>112</v>
      </c>
      <c r="Q224" s="25" t="str">
        <f t="shared" si="19"/>
        <v>photography</v>
      </c>
      <c r="R224" s="25" t="str">
        <f t="shared" si="20"/>
        <v>photography books</v>
      </c>
      <c r="S224" s="37">
        <f t="shared" si="21"/>
        <v>41914.208333333336</v>
      </c>
      <c r="T224" s="37">
        <f t="shared" si="22"/>
        <v>41915.208333333336</v>
      </c>
    </row>
    <row r="225" spans="1:20" x14ac:dyDescent="0.25">
      <c r="A225" s="25">
        <v>223</v>
      </c>
      <c r="B225" s="25" t="s">
        <v>489</v>
      </c>
      <c r="C225" s="33" t="s">
        <v>490</v>
      </c>
      <c r="D225" s="34">
        <v>87300</v>
      </c>
      <c r="E225" s="34">
        <v>81897</v>
      </c>
      <c r="F225" s="35">
        <f t="shared" si="18"/>
        <v>94</v>
      </c>
      <c r="G225" s="34" t="s">
        <v>4</v>
      </c>
      <c r="H225" s="34">
        <v>931</v>
      </c>
      <c r="I225" s="36">
        <f t="shared" si="23"/>
        <v>87.97</v>
      </c>
      <c r="J225" s="34" t="s">
        <v>11</v>
      </c>
      <c r="K225" s="34" t="s">
        <v>12</v>
      </c>
      <c r="L225" s="34">
        <v>1458104400</v>
      </c>
      <c r="M225" s="34">
        <v>1459314000</v>
      </c>
      <c r="N225" s="34" t="b">
        <v>0</v>
      </c>
      <c r="O225" s="34" t="b">
        <v>0</v>
      </c>
      <c r="P225" s="34" t="s">
        <v>23</v>
      </c>
      <c r="Q225" s="25" t="str">
        <f t="shared" si="19"/>
        <v>theater</v>
      </c>
      <c r="R225" s="25" t="str">
        <f t="shared" si="20"/>
        <v>plays</v>
      </c>
      <c r="S225" s="37">
        <f t="shared" si="21"/>
        <v>42445.208333333328</v>
      </c>
      <c r="T225" s="37">
        <f t="shared" si="22"/>
        <v>42459.208333333328</v>
      </c>
    </row>
    <row r="226" spans="1:20" x14ac:dyDescent="0.25">
      <c r="A226" s="25">
        <v>224</v>
      </c>
      <c r="B226" s="25" t="s">
        <v>491</v>
      </c>
      <c r="C226" s="33" t="s">
        <v>492</v>
      </c>
      <c r="D226" s="34">
        <v>46300</v>
      </c>
      <c r="E226" s="34">
        <v>186885</v>
      </c>
      <c r="F226" s="35">
        <f t="shared" si="18"/>
        <v>404</v>
      </c>
      <c r="G226" s="34" t="s">
        <v>10</v>
      </c>
      <c r="H226" s="34">
        <v>3594</v>
      </c>
      <c r="I226" s="36">
        <f t="shared" si="23"/>
        <v>52</v>
      </c>
      <c r="J226" s="34" t="s">
        <v>11</v>
      </c>
      <c r="K226" s="34" t="s">
        <v>12</v>
      </c>
      <c r="L226" s="34">
        <v>1411534800</v>
      </c>
      <c r="M226" s="34">
        <v>1415426400</v>
      </c>
      <c r="N226" s="34" t="b">
        <v>0</v>
      </c>
      <c r="O226" s="34" t="b">
        <v>0</v>
      </c>
      <c r="P226" s="34" t="s">
        <v>464</v>
      </c>
      <c r="Q226" s="25" t="str">
        <f t="shared" si="19"/>
        <v>film &amp; video</v>
      </c>
      <c r="R226" s="25" t="str">
        <f t="shared" si="20"/>
        <v>science fiction</v>
      </c>
      <c r="S226" s="37">
        <f t="shared" si="21"/>
        <v>41906.208333333336</v>
      </c>
      <c r="T226" s="37">
        <f t="shared" si="22"/>
        <v>41951.25</v>
      </c>
    </row>
    <row r="227" spans="1:20" x14ac:dyDescent="0.25">
      <c r="A227" s="25">
        <v>225</v>
      </c>
      <c r="B227" s="25" t="s">
        <v>493</v>
      </c>
      <c r="C227" s="33" t="s">
        <v>494</v>
      </c>
      <c r="D227" s="34">
        <v>67800</v>
      </c>
      <c r="E227" s="34">
        <v>176398</v>
      </c>
      <c r="F227" s="35">
        <f t="shared" si="18"/>
        <v>260</v>
      </c>
      <c r="G227" s="34" t="s">
        <v>10</v>
      </c>
      <c r="H227" s="34">
        <v>5880</v>
      </c>
      <c r="I227" s="36">
        <f t="shared" si="23"/>
        <v>30</v>
      </c>
      <c r="J227" s="34" t="s">
        <v>11</v>
      </c>
      <c r="K227" s="34" t="s">
        <v>12</v>
      </c>
      <c r="L227" s="34">
        <v>1399093200</v>
      </c>
      <c r="M227" s="34">
        <v>1399093200</v>
      </c>
      <c r="N227" s="34" t="b">
        <v>1</v>
      </c>
      <c r="O227" s="34" t="b">
        <v>0</v>
      </c>
      <c r="P227" s="34" t="s">
        <v>13</v>
      </c>
      <c r="Q227" s="25" t="str">
        <f t="shared" si="19"/>
        <v>music</v>
      </c>
      <c r="R227" s="25" t="str">
        <f t="shared" si="20"/>
        <v>rock</v>
      </c>
      <c r="S227" s="37">
        <f t="shared" si="21"/>
        <v>41762.208333333336</v>
      </c>
      <c r="T227" s="37">
        <f t="shared" si="22"/>
        <v>41762.208333333336</v>
      </c>
    </row>
    <row r="228" spans="1:20" x14ac:dyDescent="0.25">
      <c r="A228" s="25">
        <v>226</v>
      </c>
      <c r="B228" s="25" t="s">
        <v>243</v>
      </c>
      <c r="C228" s="33" t="s">
        <v>495</v>
      </c>
      <c r="D228" s="34">
        <v>3000</v>
      </c>
      <c r="E228" s="34">
        <v>10999</v>
      </c>
      <c r="F228" s="35">
        <f t="shared" si="18"/>
        <v>367</v>
      </c>
      <c r="G228" s="34" t="s">
        <v>10</v>
      </c>
      <c r="H228" s="34">
        <v>112</v>
      </c>
      <c r="I228" s="36">
        <f t="shared" si="23"/>
        <v>98.21</v>
      </c>
      <c r="J228" s="34" t="s">
        <v>11</v>
      </c>
      <c r="K228" s="34" t="s">
        <v>12</v>
      </c>
      <c r="L228" s="34">
        <v>1270702800</v>
      </c>
      <c r="M228" s="34">
        <v>1273899600</v>
      </c>
      <c r="N228" s="34" t="b">
        <v>0</v>
      </c>
      <c r="O228" s="34" t="b">
        <v>0</v>
      </c>
      <c r="P228" s="34" t="s">
        <v>112</v>
      </c>
      <c r="Q228" s="25" t="str">
        <f t="shared" si="19"/>
        <v>photography</v>
      </c>
      <c r="R228" s="25" t="str">
        <f t="shared" si="20"/>
        <v>photography books</v>
      </c>
      <c r="S228" s="37">
        <f t="shared" si="21"/>
        <v>40276.208333333336</v>
      </c>
      <c r="T228" s="37">
        <f t="shared" si="22"/>
        <v>40313.208333333336</v>
      </c>
    </row>
    <row r="229" spans="1:20" x14ac:dyDescent="0.25">
      <c r="A229" s="25">
        <v>227</v>
      </c>
      <c r="B229" s="25" t="s">
        <v>496</v>
      </c>
      <c r="C229" s="33" t="s">
        <v>497</v>
      </c>
      <c r="D229" s="34">
        <v>60900</v>
      </c>
      <c r="E229" s="34">
        <v>102751</v>
      </c>
      <c r="F229" s="35">
        <f t="shared" si="18"/>
        <v>169</v>
      </c>
      <c r="G229" s="34" t="s">
        <v>10</v>
      </c>
      <c r="H229" s="34">
        <v>943</v>
      </c>
      <c r="I229" s="36">
        <f t="shared" si="23"/>
        <v>108.96</v>
      </c>
      <c r="J229" s="34" t="s">
        <v>11</v>
      </c>
      <c r="K229" s="34" t="s">
        <v>12</v>
      </c>
      <c r="L229" s="34">
        <v>1431666000</v>
      </c>
      <c r="M229" s="34">
        <v>1432184400</v>
      </c>
      <c r="N229" s="34" t="b">
        <v>0</v>
      </c>
      <c r="O229" s="34" t="b">
        <v>0</v>
      </c>
      <c r="P229" s="34" t="s">
        <v>282</v>
      </c>
      <c r="Q229" s="25" t="str">
        <f t="shared" si="19"/>
        <v>games</v>
      </c>
      <c r="R229" s="25" t="str">
        <f t="shared" si="20"/>
        <v>mobile games</v>
      </c>
      <c r="S229" s="37">
        <f t="shared" si="21"/>
        <v>42139.208333333328</v>
      </c>
      <c r="T229" s="37">
        <f t="shared" si="22"/>
        <v>42145.208333333328</v>
      </c>
    </row>
    <row r="230" spans="1:20" x14ac:dyDescent="0.25">
      <c r="A230" s="25">
        <v>228</v>
      </c>
      <c r="B230" s="25" t="s">
        <v>498</v>
      </c>
      <c r="C230" s="33" t="s">
        <v>499</v>
      </c>
      <c r="D230" s="34">
        <v>137900</v>
      </c>
      <c r="E230" s="34">
        <v>165352</v>
      </c>
      <c r="F230" s="35">
        <f t="shared" si="18"/>
        <v>120</v>
      </c>
      <c r="G230" s="34" t="s">
        <v>10</v>
      </c>
      <c r="H230" s="34">
        <v>2468</v>
      </c>
      <c r="I230" s="36">
        <f t="shared" si="23"/>
        <v>67</v>
      </c>
      <c r="J230" s="34" t="s">
        <v>11</v>
      </c>
      <c r="K230" s="34" t="s">
        <v>12</v>
      </c>
      <c r="L230" s="34">
        <v>1472619600</v>
      </c>
      <c r="M230" s="34">
        <v>1474779600</v>
      </c>
      <c r="N230" s="34" t="b">
        <v>0</v>
      </c>
      <c r="O230" s="34" t="b">
        <v>0</v>
      </c>
      <c r="P230" s="34" t="s">
        <v>61</v>
      </c>
      <c r="Q230" s="25" t="str">
        <f t="shared" si="19"/>
        <v>film &amp; video</v>
      </c>
      <c r="R230" s="25" t="str">
        <f t="shared" si="20"/>
        <v>animation</v>
      </c>
      <c r="S230" s="37">
        <f t="shared" si="21"/>
        <v>42613.208333333328</v>
      </c>
      <c r="T230" s="37">
        <f t="shared" si="22"/>
        <v>42638.208333333328</v>
      </c>
    </row>
    <row r="231" spans="1:20" x14ac:dyDescent="0.25">
      <c r="A231" s="25">
        <v>229</v>
      </c>
      <c r="B231" s="25" t="s">
        <v>500</v>
      </c>
      <c r="C231" s="33" t="s">
        <v>501</v>
      </c>
      <c r="D231" s="34">
        <v>85600</v>
      </c>
      <c r="E231" s="34">
        <v>165798</v>
      </c>
      <c r="F231" s="35">
        <f t="shared" si="18"/>
        <v>194</v>
      </c>
      <c r="G231" s="34" t="s">
        <v>10</v>
      </c>
      <c r="H231" s="34">
        <v>2551</v>
      </c>
      <c r="I231" s="36">
        <f t="shared" si="23"/>
        <v>64.989999999999995</v>
      </c>
      <c r="J231" s="34" t="s">
        <v>11</v>
      </c>
      <c r="K231" s="34" t="s">
        <v>12</v>
      </c>
      <c r="L231" s="34">
        <v>1496293200</v>
      </c>
      <c r="M231" s="34">
        <v>1500440400</v>
      </c>
      <c r="N231" s="34" t="b">
        <v>0</v>
      </c>
      <c r="O231" s="34" t="b">
        <v>1</v>
      </c>
      <c r="P231" s="34" t="s">
        <v>282</v>
      </c>
      <c r="Q231" s="25" t="str">
        <f t="shared" si="19"/>
        <v>games</v>
      </c>
      <c r="R231" s="25" t="str">
        <f t="shared" si="20"/>
        <v>mobile games</v>
      </c>
      <c r="S231" s="37">
        <f t="shared" si="21"/>
        <v>42887.208333333328</v>
      </c>
      <c r="T231" s="37">
        <f t="shared" si="22"/>
        <v>42935.208333333328</v>
      </c>
    </row>
    <row r="232" spans="1:20" x14ac:dyDescent="0.25">
      <c r="A232" s="25">
        <v>230</v>
      </c>
      <c r="B232" s="25" t="s">
        <v>502</v>
      </c>
      <c r="C232" s="33" t="s">
        <v>503</v>
      </c>
      <c r="D232" s="34">
        <v>2400</v>
      </c>
      <c r="E232" s="34">
        <v>10084</v>
      </c>
      <c r="F232" s="35">
        <f t="shared" si="18"/>
        <v>420</v>
      </c>
      <c r="G232" s="34" t="s">
        <v>10</v>
      </c>
      <c r="H232" s="34">
        <v>101</v>
      </c>
      <c r="I232" s="36">
        <f t="shared" si="23"/>
        <v>99.84</v>
      </c>
      <c r="J232" s="34" t="s">
        <v>11</v>
      </c>
      <c r="K232" s="34" t="s">
        <v>12</v>
      </c>
      <c r="L232" s="34">
        <v>1575612000</v>
      </c>
      <c r="M232" s="34">
        <v>1575612000</v>
      </c>
      <c r="N232" s="34" t="b">
        <v>0</v>
      </c>
      <c r="O232" s="34" t="b">
        <v>0</v>
      </c>
      <c r="P232" s="34" t="s">
        <v>79</v>
      </c>
      <c r="Q232" s="25" t="str">
        <f t="shared" si="19"/>
        <v>games</v>
      </c>
      <c r="R232" s="25" t="str">
        <f t="shared" si="20"/>
        <v>video games</v>
      </c>
      <c r="S232" s="37">
        <f t="shared" si="21"/>
        <v>43805.25</v>
      </c>
      <c r="T232" s="37">
        <f t="shared" si="22"/>
        <v>43805.25</v>
      </c>
    </row>
    <row r="233" spans="1:20" x14ac:dyDescent="0.25">
      <c r="A233" s="25">
        <v>231</v>
      </c>
      <c r="B233" s="25" t="s">
        <v>504</v>
      </c>
      <c r="C233" s="33" t="s">
        <v>505</v>
      </c>
      <c r="D233" s="34">
        <v>7200</v>
      </c>
      <c r="E233" s="34">
        <v>5523</v>
      </c>
      <c r="F233" s="35">
        <f t="shared" si="18"/>
        <v>77</v>
      </c>
      <c r="G233" s="34" t="s">
        <v>64</v>
      </c>
      <c r="H233" s="34">
        <v>67</v>
      </c>
      <c r="I233" s="36">
        <f t="shared" si="23"/>
        <v>82.43</v>
      </c>
      <c r="J233" s="34" t="s">
        <v>11</v>
      </c>
      <c r="K233" s="34" t="s">
        <v>12</v>
      </c>
      <c r="L233" s="34">
        <v>1369112400</v>
      </c>
      <c r="M233" s="34">
        <v>1374123600</v>
      </c>
      <c r="N233" s="34" t="b">
        <v>0</v>
      </c>
      <c r="O233" s="34" t="b">
        <v>0</v>
      </c>
      <c r="P233" s="34" t="s">
        <v>23</v>
      </c>
      <c r="Q233" s="25" t="str">
        <f t="shared" si="19"/>
        <v>theater</v>
      </c>
      <c r="R233" s="25" t="str">
        <f t="shared" si="20"/>
        <v>plays</v>
      </c>
      <c r="S233" s="37">
        <f t="shared" si="21"/>
        <v>41415.208333333336</v>
      </c>
      <c r="T233" s="37">
        <f t="shared" si="22"/>
        <v>41473.208333333336</v>
      </c>
    </row>
    <row r="234" spans="1:20" x14ac:dyDescent="0.25">
      <c r="A234" s="25">
        <v>232</v>
      </c>
      <c r="B234" s="25" t="s">
        <v>506</v>
      </c>
      <c r="C234" s="33" t="s">
        <v>507</v>
      </c>
      <c r="D234" s="34">
        <v>3400</v>
      </c>
      <c r="E234" s="34">
        <v>5823</v>
      </c>
      <c r="F234" s="35">
        <f t="shared" si="18"/>
        <v>171</v>
      </c>
      <c r="G234" s="34" t="s">
        <v>10</v>
      </c>
      <c r="H234" s="34">
        <v>92</v>
      </c>
      <c r="I234" s="36">
        <f t="shared" si="23"/>
        <v>63.29</v>
      </c>
      <c r="J234" s="34" t="s">
        <v>11</v>
      </c>
      <c r="K234" s="34" t="s">
        <v>12</v>
      </c>
      <c r="L234" s="34">
        <v>1469422800</v>
      </c>
      <c r="M234" s="34">
        <v>1469509200</v>
      </c>
      <c r="N234" s="34" t="b">
        <v>0</v>
      </c>
      <c r="O234" s="34" t="b">
        <v>0</v>
      </c>
      <c r="P234" s="34" t="s">
        <v>23</v>
      </c>
      <c r="Q234" s="25" t="str">
        <f t="shared" si="19"/>
        <v>theater</v>
      </c>
      <c r="R234" s="25" t="str">
        <f t="shared" si="20"/>
        <v>plays</v>
      </c>
      <c r="S234" s="37">
        <f t="shared" si="21"/>
        <v>42576.208333333328</v>
      </c>
      <c r="T234" s="37">
        <f t="shared" si="22"/>
        <v>42577.208333333328</v>
      </c>
    </row>
    <row r="235" spans="1:20" x14ac:dyDescent="0.25">
      <c r="A235" s="25">
        <v>233</v>
      </c>
      <c r="B235" s="25" t="s">
        <v>508</v>
      </c>
      <c r="C235" s="33" t="s">
        <v>509</v>
      </c>
      <c r="D235" s="34">
        <v>3800</v>
      </c>
      <c r="E235" s="34">
        <v>6000</v>
      </c>
      <c r="F235" s="35">
        <f t="shared" si="18"/>
        <v>158</v>
      </c>
      <c r="G235" s="34" t="s">
        <v>10</v>
      </c>
      <c r="H235" s="34">
        <v>62</v>
      </c>
      <c r="I235" s="36">
        <f t="shared" si="23"/>
        <v>96.77</v>
      </c>
      <c r="J235" s="34" t="s">
        <v>11</v>
      </c>
      <c r="K235" s="34" t="s">
        <v>12</v>
      </c>
      <c r="L235" s="34">
        <v>1307854800</v>
      </c>
      <c r="M235" s="34">
        <v>1309237200</v>
      </c>
      <c r="N235" s="34" t="b">
        <v>0</v>
      </c>
      <c r="O235" s="34" t="b">
        <v>0</v>
      </c>
      <c r="P235" s="34" t="s">
        <v>61</v>
      </c>
      <c r="Q235" s="25" t="str">
        <f t="shared" si="19"/>
        <v>film &amp; video</v>
      </c>
      <c r="R235" s="25" t="str">
        <f t="shared" si="20"/>
        <v>animation</v>
      </c>
      <c r="S235" s="37">
        <f t="shared" si="21"/>
        <v>40706.208333333336</v>
      </c>
      <c r="T235" s="37">
        <f t="shared" si="22"/>
        <v>40722.208333333336</v>
      </c>
    </row>
    <row r="236" spans="1:20" x14ac:dyDescent="0.25">
      <c r="A236" s="25">
        <v>234</v>
      </c>
      <c r="B236" s="25" t="s">
        <v>510</v>
      </c>
      <c r="C236" s="33" t="s">
        <v>511</v>
      </c>
      <c r="D236" s="34">
        <v>7500</v>
      </c>
      <c r="E236" s="34">
        <v>8181</v>
      </c>
      <c r="F236" s="35">
        <f t="shared" si="18"/>
        <v>109</v>
      </c>
      <c r="G236" s="34" t="s">
        <v>10</v>
      </c>
      <c r="H236" s="34">
        <v>149</v>
      </c>
      <c r="I236" s="36">
        <f t="shared" si="23"/>
        <v>54.91</v>
      </c>
      <c r="J236" s="34" t="s">
        <v>97</v>
      </c>
      <c r="K236" s="34" t="s">
        <v>98</v>
      </c>
      <c r="L236" s="34">
        <v>1503378000</v>
      </c>
      <c r="M236" s="34">
        <v>1503982800</v>
      </c>
      <c r="N236" s="34" t="b">
        <v>0</v>
      </c>
      <c r="O236" s="34" t="b">
        <v>1</v>
      </c>
      <c r="P236" s="34" t="s">
        <v>79</v>
      </c>
      <c r="Q236" s="25" t="str">
        <f t="shared" si="19"/>
        <v>games</v>
      </c>
      <c r="R236" s="25" t="str">
        <f t="shared" si="20"/>
        <v>video games</v>
      </c>
      <c r="S236" s="37">
        <f t="shared" si="21"/>
        <v>42969.208333333328</v>
      </c>
      <c r="T236" s="37">
        <f t="shared" si="22"/>
        <v>42976.208333333328</v>
      </c>
    </row>
    <row r="237" spans="1:20" x14ac:dyDescent="0.25">
      <c r="A237" s="25">
        <v>235</v>
      </c>
      <c r="B237" s="25" t="s">
        <v>512</v>
      </c>
      <c r="C237" s="33" t="s">
        <v>513</v>
      </c>
      <c r="D237" s="34">
        <v>8600</v>
      </c>
      <c r="E237" s="34">
        <v>3589</v>
      </c>
      <c r="F237" s="35">
        <f t="shared" si="18"/>
        <v>42</v>
      </c>
      <c r="G237" s="34" t="s">
        <v>4</v>
      </c>
      <c r="H237" s="34">
        <v>92</v>
      </c>
      <c r="I237" s="36">
        <f t="shared" si="23"/>
        <v>39.01</v>
      </c>
      <c r="J237" s="34" t="s">
        <v>11</v>
      </c>
      <c r="K237" s="34" t="s">
        <v>12</v>
      </c>
      <c r="L237" s="34">
        <v>1486965600</v>
      </c>
      <c r="M237" s="34">
        <v>1487397600</v>
      </c>
      <c r="N237" s="34" t="b">
        <v>0</v>
      </c>
      <c r="O237" s="34" t="b">
        <v>0</v>
      </c>
      <c r="P237" s="34" t="s">
        <v>61</v>
      </c>
      <c r="Q237" s="25" t="str">
        <f t="shared" si="19"/>
        <v>film &amp; video</v>
      </c>
      <c r="R237" s="25" t="str">
        <f t="shared" si="20"/>
        <v>animation</v>
      </c>
      <c r="S237" s="37">
        <f t="shared" si="21"/>
        <v>42779.25</v>
      </c>
      <c r="T237" s="37">
        <f t="shared" si="22"/>
        <v>42784.25</v>
      </c>
    </row>
    <row r="238" spans="1:20" x14ac:dyDescent="0.25">
      <c r="A238" s="25">
        <v>236</v>
      </c>
      <c r="B238" s="25" t="s">
        <v>514</v>
      </c>
      <c r="C238" s="33" t="s">
        <v>515</v>
      </c>
      <c r="D238" s="34">
        <v>39500</v>
      </c>
      <c r="E238" s="34">
        <v>4323</v>
      </c>
      <c r="F238" s="35">
        <f t="shared" si="18"/>
        <v>11</v>
      </c>
      <c r="G238" s="34" t="s">
        <v>4</v>
      </c>
      <c r="H238" s="34">
        <v>57</v>
      </c>
      <c r="I238" s="36">
        <f t="shared" si="23"/>
        <v>75.84</v>
      </c>
      <c r="J238" s="34" t="s">
        <v>16</v>
      </c>
      <c r="K238" s="34" t="s">
        <v>17</v>
      </c>
      <c r="L238" s="34">
        <v>1561438800</v>
      </c>
      <c r="M238" s="34">
        <v>1562043600</v>
      </c>
      <c r="N238" s="34" t="b">
        <v>0</v>
      </c>
      <c r="O238" s="34" t="b">
        <v>1</v>
      </c>
      <c r="P238" s="34" t="s">
        <v>13</v>
      </c>
      <c r="Q238" s="25" t="str">
        <f t="shared" si="19"/>
        <v>music</v>
      </c>
      <c r="R238" s="25" t="str">
        <f t="shared" si="20"/>
        <v>rock</v>
      </c>
      <c r="S238" s="37">
        <f t="shared" si="21"/>
        <v>43641.208333333328</v>
      </c>
      <c r="T238" s="37">
        <f t="shared" si="22"/>
        <v>43648.208333333328</v>
      </c>
    </row>
    <row r="239" spans="1:20" x14ac:dyDescent="0.25">
      <c r="A239" s="25">
        <v>237</v>
      </c>
      <c r="B239" s="25" t="s">
        <v>516</v>
      </c>
      <c r="C239" s="33" t="s">
        <v>517</v>
      </c>
      <c r="D239" s="34">
        <v>9300</v>
      </c>
      <c r="E239" s="34">
        <v>14822</v>
      </c>
      <c r="F239" s="35">
        <f t="shared" si="18"/>
        <v>159</v>
      </c>
      <c r="G239" s="34" t="s">
        <v>10</v>
      </c>
      <c r="H239" s="34">
        <v>329</v>
      </c>
      <c r="I239" s="36">
        <f t="shared" si="23"/>
        <v>45.05</v>
      </c>
      <c r="J239" s="34" t="s">
        <v>11</v>
      </c>
      <c r="K239" s="34" t="s">
        <v>12</v>
      </c>
      <c r="L239" s="34">
        <v>1398402000</v>
      </c>
      <c r="M239" s="34">
        <v>1398574800</v>
      </c>
      <c r="N239" s="34" t="b">
        <v>0</v>
      </c>
      <c r="O239" s="34" t="b">
        <v>0</v>
      </c>
      <c r="P239" s="34" t="s">
        <v>61</v>
      </c>
      <c r="Q239" s="25" t="str">
        <f t="shared" si="19"/>
        <v>film &amp; video</v>
      </c>
      <c r="R239" s="25" t="str">
        <f t="shared" si="20"/>
        <v>animation</v>
      </c>
      <c r="S239" s="37">
        <f t="shared" si="21"/>
        <v>41754.208333333336</v>
      </c>
      <c r="T239" s="37">
        <f t="shared" si="22"/>
        <v>41756.208333333336</v>
      </c>
    </row>
    <row r="240" spans="1:20" x14ac:dyDescent="0.25">
      <c r="A240" s="25">
        <v>238</v>
      </c>
      <c r="B240" s="25" t="s">
        <v>518</v>
      </c>
      <c r="C240" s="33" t="s">
        <v>519</v>
      </c>
      <c r="D240" s="34">
        <v>2400</v>
      </c>
      <c r="E240" s="34">
        <v>10138</v>
      </c>
      <c r="F240" s="35">
        <f t="shared" si="18"/>
        <v>422</v>
      </c>
      <c r="G240" s="34" t="s">
        <v>10</v>
      </c>
      <c r="H240" s="34">
        <v>97</v>
      </c>
      <c r="I240" s="36">
        <f t="shared" si="23"/>
        <v>104.52</v>
      </c>
      <c r="J240" s="34" t="s">
        <v>26</v>
      </c>
      <c r="K240" s="34" t="s">
        <v>27</v>
      </c>
      <c r="L240" s="34">
        <v>1513231200</v>
      </c>
      <c r="M240" s="34">
        <v>1515391200</v>
      </c>
      <c r="N240" s="34" t="b">
        <v>0</v>
      </c>
      <c r="O240" s="34" t="b">
        <v>1</v>
      </c>
      <c r="P240" s="34" t="s">
        <v>23</v>
      </c>
      <c r="Q240" s="25" t="str">
        <f t="shared" si="19"/>
        <v>theater</v>
      </c>
      <c r="R240" s="25" t="str">
        <f t="shared" si="20"/>
        <v>plays</v>
      </c>
      <c r="S240" s="37">
        <f t="shared" si="21"/>
        <v>43083.25</v>
      </c>
      <c r="T240" s="37">
        <f t="shared" si="22"/>
        <v>43108.25</v>
      </c>
    </row>
    <row r="241" spans="1:20" x14ac:dyDescent="0.25">
      <c r="A241" s="25">
        <v>239</v>
      </c>
      <c r="B241" s="25" t="s">
        <v>520</v>
      </c>
      <c r="C241" s="33" t="s">
        <v>521</v>
      </c>
      <c r="D241" s="34">
        <v>3200</v>
      </c>
      <c r="E241" s="34">
        <v>3127</v>
      </c>
      <c r="F241" s="35">
        <f t="shared" si="18"/>
        <v>98</v>
      </c>
      <c r="G241" s="34" t="s">
        <v>4</v>
      </c>
      <c r="H241" s="34">
        <v>41</v>
      </c>
      <c r="I241" s="36">
        <f t="shared" si="23"/>
        <v>76.27</v>
      </c>
      <c r="J241" s="34" t="s">
        <v>11</v>
      </c>
      <c r="K241" s="34" t="s">
        <v>12</v>
      </c>
      <c r="L241" s="34">
        <v>1440824400</v>
      </c>
      <c r="M241" s="34">
        <v>1441170000</v>
      </c>
      <c r="N241" s="34" t="b">
        <v>0</v>
      </c>
      <c r="O241" s="34" t="b">
        <v>0</v>
      </c>
      <c r="P241" s="34" t="s">
        <v>55</v>
      </c>
      <c r="Q241" s="25" t="str">
        <f t="shared" si="19"/>
        <v>technology</v>
      </c>
      <c r="R241" s="25" t="str">
        <f t="shared" si="20"/>
        <v>wearables</v>
      </c>
      <c r="S241" s="37">
        <f t="shared" si="21"/>
        <v>42245.208333333328</v>
      </c>
      <c r="T241" s="37">
        <f t="shared" si="22"/>
        <v>42249.208333333328</v>
      </c>
    </row>
    <row r="242" spans="1:20" x14ac:dyDescent="0.25">
      <c r="A242" s="25">
        <v>240</v>
      </c>
      <c r="B242" s="25" t="s">
        <v>522</v>
      </c>
      <c r="C242" s="33" t="s">
        <v>523</v>
      </c>
      <c r="D242" s="34">
        <v>29400</v>
      </c>
      <c r="E242" s="34">
        <v>123124</v>
      </c>
      <c r="F242" s="35">
        <f t="shared" si="18"/>
        <v>419</v>
      </c>
      <c r="G242" s="34" t="s">
        <v>10</v>
      </c>
      <c r="H242" s="34">
        <v>1784</v>
      </c>
      <c r="I242" s="36">
        <f t="shared" si="23"/>
        <v>69.02</v>
      </c>
      <c r="J242" s="34" t="s">
        <v>11</v>
      </c>
      <c r="K242" s="34" t="s">
        <v>12</v>
      </c>
      <c r="L242" s="34">
        <v>1281070800</v>
      </c>
      <c r="M242" s="34">
        <v>1281157200</v>
      </c>
      <c r="N242" s="34" t="b">
        <v>0</v>
      </c>
      <c r="O242" s="34" t="b">
        <v>0</v>
      </c>
      <c r="P242" s="34" t="s">
        <v>23</v>
      </c>
      <c r="Q242" s="25" t="str">
        <f t="shared" si="19"/>
        <v>theater</v>
      </c>
      <c r="R242" s="25" t="str">
        <f t="shared" si="20"/>
        <v>plays</v>
      </c>
      <c r="S242" s="37">
        <f t="shared" si="21"/>
        <v>40396.208333333336</v>
      </c>
      <c r="T242" s="37">
        <f t="shared" si="22"/>
        <v>40397.208333333336</v>
      </c>
    </row>
    <row r="243" spans="1:20" x14ac:dyDescent="0.25">
      <c r="A243" s="25">
        <v>241</v>
      </c>
      <c r="B243" s="25" t="s">
        <v>524</v>
      </c>
      <c r="C243" s="33" t="s">
        <v>525</v>
      </c>
      <c r="D243" s="34">
        <v>168500</v>
      </c>
      <c r="E243" s="34">
        <v>171729</v>
      </c>
      <c r="F243" s="35">
        <f t="shared" si="18"/>
        <v>102</v>
      </c>
      <c r="G243" s="34" t="s">
        <v>10</v>
      </c>
      <c r="H243" s="34">
        <v>1684</v>
      </c>
      <c r="I243" s="36">
        <f t="shared" si="23"/>
        <v>101.98</v>
      </c>
      <c r="J243" s="34" t="s">
        <v>16</v>
      </c>
      <c r="K243" s="34" t="s">
        <v>17</v>
      </c>
      <c r="L243" s="34">
        <v>1397365200</v>
      </c>
      <c r="M243" s="34">
        <v>1398229200</v>
      </c>
      <c r="N243" s="34" t="b">
        <v>0</v>
      </c>
      <c r="O243" s="34" t="b">
        <v>1</v>
      </c>
      <c r="P243" s="34" t="s">
        <v>58</v>
      </c>
      <c r="Q243" s="25" t="str">
        <f t="shared" si="19"/>
        <v>publishing</v>
      </c>
      <c r="R243" s="25" t="str">
        <f t="shared" si="20"/>
        <v>nonfiction</v>
      </c>
      <c r="S243" s="37">
        <f t="shared" si="21"/>
        <v>41742.208333333336</v>
      </c>
      <c r="T243" s="37">
        <f t="shared" si="22"/>
        <v>41752.208333333336</v>
      </c>
    </row>
    <row r="244" spans="1:20" x14ac:dyDescent="0.25">
      <c r="A244" s="25">
        <v>242</v>
      </c>
      <c r="B244" s="25" t="s">
        <v>526</v>
      </c>
      <c r="C244" s="33" t="s">
        <v>527</v>
      </c>
      <c r="D244" s="34">
        <v>8400</v>
      </c>
      <c r="E244" s="34">
        <v>10729</v>
      </c>
      <c r="F244" s="35">
        <f t="shared" si="18"/>
        <v>128</v>
      </c>
      <c r="G244" s="34" t="s">
        <v>10</v>
      </c>
      <c r="H244" s="34">
        <v>250</v>
      </c>
      <c r="I244" s="36">
        <f t="shared" si="23"/>
        <v>42.92</v>
      </c>
      <c r="J244" s="34" t="s">
        <v>11</v>
      </c>
      <c r="K244" s="34" t="s">
        <v>12</v>
      </c>
      <c r="L244" s="34">
        <v>1494392400</v>
      </c>
      <c r="M244" s="34">
        <v>1495256400</v>
      </c>
      <c r="N244" s="34" t="b">
        <v>0</v>
      </c>
      <c r="O244" s="34" t="b">
        <v>1</v>
      </c>
      <c r="P244" s="34" t="s">
        <v>13</v>
      </c>
      <c r="Q244" s="25" t="str">
        <f t="shared" si="19"/>
        <v>music</v>
      </c>
      <c r="R244" s="25" t="str">
        <f t="shared" si="20"/>
        <v>rock</v>
      </c>
      <c r="S244" s="37">
        <f t="shared" si="21"/>
        <v>42865.208333333328</v>
      </c>
      <c r="T244" s="37">
        <f t="shared" si="22"/>
        <v>42875.208333333328</v>
      </c>
    </row>
    <row r="245" spans="1:20" x14ac:dyDescent="0.25">
      <c r="A245" s="25">
        <v>243</v>
      </c>
      <c r="B245" s="25" t="s">
        <v>528</v>
      </c>
      <c r="C245" s="33" t="s">
        <v>529</v>
      </c>
      <c r="D245" s="34">
        <v>2300</v>
      </c>
      <c r="E245" s="34">
        <v>10240</v>
      </c>
      <c r="F245" s="35">
        <f t="shared" si="18"/>
        <v>445</v>
      </c>
      <c r="G245" s="34" t="s">
        <v>10</v>
      </c>
      <c r="H245" s="34">
        <v>238</v>
      </c>
      <c r="I245" s="36">
        <f t="shared" si="23"/>
        <v>43.03</v>
      </c>
      <c r="J245" s="34" t="s">
        <v>11</v>
      </c>
      <c r="K245" s="34" t="s">
        <v>12</v>
      </c>
      <c r="L245" s="34">
        <v>1520143200</v>
      </c>
      <c r="M245" s="34">
        <v>1520402400</v>
      </c>
      <c r="N245" s="34" t="b">
        <v>0</v>
      </c>
      <c r="O245" s="34" t="b">
        <v>0</v>
      </c>
      <c r="P245" s="34" t="s">
        <v>23</v>
      </c>
      <c r="Q245" s="25" t="str">
        <f t="shared" si="19"/>
        <v>theater</v>
      </c>
      <c r="R245" s="25" t="str">
        <f t="shared" si="20"/>
        <v>plays</v>
      </c>
      <c r="S245" s="37">
        <f t="shared" si="21"/>
        <v>43163.25</v>
      </c>
      <c r="T245" s="37">
        <f t="shared" si="22"/>
        <v>43166.25</v>
      </c>
    </row>
    <row r="246" spans="1:20" x14ac:dyDescent="0.25">
      <c r="A246" s="25">
        <v>244</v>
      </c>
      <c r="B246" s="25" t="s">
        <v>530</v>
      </c>
      <c r="C246" s="33" t="s">
        <v>531</v>
      </c>
      <c r="D246" s="34">
        <v>700</v>
      </c>
      <c r="E246" s="34">
        <v>3988</v>
      </c>
      <c r="F246" s="35">
        <f t="shared" si="18"/>
        <v>570</v>
      </c>
      <c r="G246" s="34" t="s">
        <v>10</v>
      </c>
      <c r="H246" s="34">
        <v>53</v>
      </c>
      <c r="I246" s="36">
        <f t="shared" si="23"/>
        <v>75.25</v>
      </c>
      <c r="J246" s="34" t="s">
        <v>11</v>
      </c>
      <c r="K246" s="34" t="s">
        <v>12</v>
      </c>
      <c r="L246" s="34">
        <v>1405314000</v>
      </c>
      <c r="M246" s="34">
        <v>1409806800</v>
      </c>
      <c r="N246" s="34" t="b">
        <v>0</v>
      </c>
      <c r="O246" s="34" t="b">
        <v>0</v>
      </c>
      <c r="P246" s="34" t="s">
        <v>23</v>
      </c>
      <c r="Q246" s="25" t="str">
        <f t="shared" si="19"/>
        <v>theater</v>
      </c>
      <c r="R246" s="25" t="str">
        <f t="shared" si="20"/>
        <v>plays</v>
      </c>
      <c r="S246" s="37">
        <f t="shared" si="21"/>
        <v>41834.208333333336</v>
      </c>
      <c r="T246" s="37">
        <f t="shared" si="22"/>
        <v>41886.208333333336</v>
      </c>
    </row>
    <row r="247" spans="1:20" x14ac:dyDescent="0.25">
      <c r="A247" s="25">
        <v>245</v>
      </c>
      <c r="B247" s="25" t="s">
        <v>532</v>
      </c>
      <c r="C247" s="33" t="s">
        <v>533</v>
      </c>
      <c r="D247" s="34">
        <v>2900</v>
      </c>
      <c r="E247" s="34">
        <v>14771</v>
      </c>
      <c r="F247" s="35">
        <f t="shared" si="18"/>
        <v>509</v>
      </c>
      <c r="G247" s="34" t="s">
        <v>10</v>
      </c>
      <c r="H247" s="34">
        <v>214</v>
      </c>
      <c r="I247" s="36">
        <f t="shared" si="23"/>
        <v>69.02</v>
      </c>
      <c r="J247" s="34" t="s">
        <v>11</v>
      </c>
      <c r="K247" s="34" t="s">
        <v>12</v>
      </c>
      <c r="L247" s="34">
        <v>1396846800</v>
      </c>
      <c r="M247" s="34">
        <v>1396933200</v>
      </c>
      <c r="N247" s="34" t="b">
        <v>0</v>
      </c>
      <c r="O247" s="34" t="b">
        <v>0</v>
      </c>
      <c r="P247" s="34" t="s">
        <v>23</v>
      </c>
      <c r="Q247" s="25" t="str">
        <f t="shared" si="19"/>
        <v>theater</v>
      </c>
      <c r="R247" s="25" t="str">
        <f t="shared" si="20"/>
        <v>plays</v>
      </c>
      <c r="S247" s="37">
        <f t="shared" si="21"/>
        <v>41736.208333333336</v>
      </c>
      <c r="T247" s="37">
        <f t="shared" si="22"/>
        <v>41737.208333333336</v>
      </c>
    </row>
    <row r="248" spans="1:20" x14ac:dyDescent="0.25">
      <c r="A248" s="25">
        <v>246</v>
      </c>
      <c r="B248" s="25" t="s">
        <v>534</v>
      </c>
      <c r="C248" s="33" t="s">
        <v>535</v>
      </c>
      <c r="D248" s="34">
        <v>4500</v>
      </c>
      <c r="E248" s="34">
        <v>14649</v>
      </c>
      <c r="F248" s="35">
        <f t="shared" si="18"/>
        <v>326</v>
      </c>
      <c r="G248" s="34" t="s">
        <v>10</v>
      </c>
      <c r="H248" s="34">
        <v>222</v>
      </c>
      <c r="I248" s="36">
        <f t="shared" si="23"/>
        <v>65.989999999999995</v>
      </c>
      <c r="J248" s="34" t="s">
        <v>11</v>
      </c>
      <c r="K248" s="34" t="s">
        <v>12</v>
      </c>
      <c r="L248" s="34">
        <v>1375678800</v>
      </c>
      <c r="M248" s="34">
        <v>1376024400</v>
      </c>
      <c r="N248" s="34" t="b">
        <v>0</v>
      </c>
      <c r="O248" s="34" t="b">
        <v>0</v>
      </c>
      <c r="P248" s="34" t="s">
        <v>18</v>
      </c>
      <c r="Q248" s="25" t="str">
        <f t="shared" si="19"/>
        <v>technology</v>
      </c>
      <c r="R248" s="25" t="str">
        <f t="shared" si="20"/>
        <v>web</v>
      </c>
      <c r="S248" s="37">
        <f t="shared" si="21"/>
        <v>41491.208333333336</v>
      </c>
      <c r="T248" s="37">
        <f t="shared" si="22"/>
        <v>41495.208333333336</v>
      </c>
    </row>
    <row r="249" spans="1:20" x14ac:dyDescent="0.25">
      <c r="A249" s="25">
        <v>247</v>
      </c>
      <c r="B249" s="25" t="s">
        <v>536</v>
      </c>
      <c r="C249" s="33" t="s">
        <v>537</v>
      </c>
      <c r="D249" s="34">
        <v>19800</v>
      </c>
      <c r="E249" s="34">
        <v>184658</v>
      </c>
      <c r="F249" s="35">
        <f t="shared" si="18"/>
        <v>933</v>
      </c>
      <c r="G249" s="34" t="s">
        <v>10</v>
      </c>
      <c r="H249" s="34">
        <v>1884</v>
      </c>
      <c r="I249" s="36">
        <f t="shared" si="23"/>
        <v>98.01</v>
      </c>
      <c r="J249" s="34" t="s">
        <v>11</v>
      </c>
      <c r="K249" s="34" t="s">
        <v>12</v>
      </c>
      <c r="L249" s="34">
        <v>1482386400</v>
      </c>
      <c r="M249" s="34">
        <v>1483682400</v>
      </c>
      <c r="N249" s="34" t="b">
        <v>0</v>
      </c>
      <c r="O249" s="34" t="b">
        <v>1</v>
      </c>
      <c r="P249" s="34" t="s">
        <v>109</v>
      </c>
      <c r="Q249" s="25" t="str">
        <f t="shared" si="19"/>
        <v>publishing</v>
      </c>
      <c r="R249" s="25" t="str">
        <f t="shared" si="20"/>
        <v>fiction</v>
      </c>
      <c r="S249" s="37">
        <f t="shared" si="21"/>
        <v>42726.25</v>
      </c>
      <c r="T249" s="37">
        <f t="shared" si="22"/>
        <v>42741.25</v>
      </c>
    </row>
    <row r="250" spans="1:20" x14ac:dyDescent="0.25">
      <c r="A250" s="25">
        <v>248</v>
      </c>
      <c r="B250" s="25" t="s">
        <v>538</v>
      </c>
      <c r="C250" s="33" t="s">
        <v>539</v>
      </c>
      <c r="D250" s="34">
        <v>6200</v>
      </c>
      <c r="E250" s="34">
        <v>13103</v>
      </c>
      <c r="F250" s="35">
        <f t="shared" si="18"/>
        <v>211</v>
      </c>
      <c r="G250" s="34" t="s">
        <v>10</v>
      </c>
      <c r="H250" s="34">
        <v>218</v>
      </c>
      <c r="I250" s="36">
        <f t="shared" si="23"/>
        <v>60.11</v>
      </c>
      <c r="J250" s="34" t="s">
        <v>16</v>
      </c>
      <c r="K250" s="34" t="s">
        <v>17</v>
      </c>
      <c r="L250" s="34">
        <v>1420005600</v>
      </c>
      <c r="M250" s="34">
        <v>1420437600</v>
      </c>
      <c r="N250" s="34" t="b">
        <v>0</v>
      </c>
      <c r="O250" s="34" t="b">
        <v>0</v>
      </c>
      <c r="P250" s="34" t="s">
        <v>282</v>
      </c>
      <c r="Q250" s="25" t="str">
        <f t="shared" si="19"/>
        <v>games</v>
      </c>
      <c r="R250" s="25" t="str">
        <f t="shared" si="20"/>
        <v>mobile games</v>
      </c>
      <c r="S250" s="37">
        <f t="shared" si="21"/>
        <v>42004.25</v>
      </c>
      <c r="T250" s="37">
        <f t="shared" si="22"/>
        <v>42009.25</v>
      </c>
    </row>
    <row r="251" spans="1:20" x14ac:dyDescent="0.25">
      <c r="A251" s="25">
        <v>249</v>
      </c>
      <c r="B251" s="25" t="s">
        <v>540</v>
      </c>
      <c r="C251" s="33" t="s">
        <v>541</v>
      </c>
      <c r="D251" s="34">
        <v>61500</v>
      </c>
      <c r="E251" s="34">
        <v>168095</v>
      </c>
      <c r="F251" s="35">
        <f t="shared" si="18"/>
        <v>273</v>
      </c>
      <c r="G251" s="34" t="s">
        <v>10</v>
      </c>
      <c r="H251" s="34">
        <v>6465</v>
      </c>
      <c r="I251" s="36">
        <f t="shared" si="23"/>
        <v>26</v>
      </c>
      <c r="J251" s="34" t="s">
        <v>11</v>
      </c>
      <c r="K251" s="34" t="s">
        <v>12</v>
      </c>
      <c r="L251" s="34">
        <v>1420178400</v>
      </c>
      <c r="M251" s="34">
        <v>1420783200</v>
      </c>
      <c r="N251" s="34" t="b">
        <v>0</v>
      </c>
      <c r="O251" s="34" t="b">
        <v>0</v>
      </c>
      <c r="P251" s="34" t="s">
        <v>196</v>
      </c>
      <c r="Q251" s="25" t="str">
        <f t="shared" si="19"/>
        <v>publishing</v>
      </c>
      <c r="R251" s="25" t="str">
        <f t="shared" si="20"/>
        <v>translations</v>
      </c>
      <c r="S251" s="37">
        <f t="shared" si="21"/>
        <v>42006.25</v>
      </c>
      <c r="T251" s="37">
        <f t="shared" si="22"/>
        <v>42013.25</v>
      </c>
    </row>
    <row r="252" spans="1:20" x14ac:dyDescent="0.25">
      <c r="A252" s="25">
        <v>250</v>
      </c>
      <c r="B252" s="25" t="s">
        <v>542</v>
      </c>
      <c r="C252" s="33" t="s">
        <v>543</v>
      </c>
      <c r="D252" s="34">
        <v>100</v>
      </c>
      <c r="E252" s="34">
        <v>3</v>
      </c>
      <c r="F252" s="35">
        <f t="shared" si="18"/>
        <v>3</v>
      </c>
      <c r="G252" s="34" t="s">
        <v>4</v>
      </c>
      <c r="H252" s="34">
        <v>1</v>
      </c>
      <c r="I252" s="36">
        <f t="shared" si="23"/>
        <v>3</v>
      </c>
      <c r="J252" s="34" t="s">
        <v>11</v>
      </c>
      <c r="K252" s="34" t="s">
        <v>12</v>
      </c>
      <c r="L252" s="34">
        <v>1264399200</v>
      </c>
      <c r="M252" s="34">
        <v>1267423200</v>
      </c>
      <c r="N252" s="34" t="b">
        <v>0</v>
      </c>
      <c r="O252" s="34" t="b">
        <v>0</v>
      </c>
      <c r="P252" s="34" t="s">
        <v>13</v>
      </c>
      <c r="Q252" s="25" t="str">
        <f t="shared" si="19"/>
        <v>music</v>
      </c>
      <c r="R252" s="25" t="str">
        <f t="shared" si="20"/>
        <v>rock</v>
      </c>
      <c r="S252" s="37">
        <f t="shared" si="21"/>
        <v>40203.25</v>
      </c>
      <c r="T252" s="37">
        <f t="shared" si="22"/>
        <v>40238.25</v>
      </c>
    </row>
    <row r="253" spans="1:20" x14ac:dyDescent="0.25">
      <c r="A253" s="25">
        <v>251</v>
      </c>
      <c r="B253" s="25" t="s">
        <v>544</v>
      </c>
      <c r="C253" s="33" t="s">
        <v>545</v>
      </c>
      <c r="D253" s="34">
        <v>7100</v>
      </c>
      <c r="E253" s="34">
        <v>3840</v>
      </c>
      <c r="F253" s="35">
        <f t="shared" si="18"/>
        <v>54</v>
      </c>
      <c r="G253" s="34" t="s">
        <v>4</v>
      </c>
      <c r="H253" s="34">
        <v>101</v>
      </c>
      <c r="I253" s="36">
        <f t="shared" si="23"/>
        <v>38.020000000000003</v>
      </c>
      <c r="J253" s="34" t="s">
        <v>11</v>
      </c>
      <c r="K253" s="34" t="s">
        <v>12</v>
      </c>
      <c r="L253" s="34">
        <v>1355032800</v>
      </c>
      <c r="M253" s="34">
        <v>1355205600</v>
      </c>
      <c r="N253" s="34" t="b">
        <v>0</v>
      </c>
      <c r="O253" s="34" t="b">
        <v>0</v>
      </c>
      <c r="P253" s="34" t="s">
        <v>23</v>
      </c>
      <c r="Q253" s="25" t="str">
        <f t="shared" si="19"/>
        <v>theater</v>
      </c>
      <c r="R253" s="25" t="str">
        <f t="shared" si="20"/>
        <v>plays</v>
      </c>
      <c r="S253" s="37">
        <f t="shared" si="21"/>
        <v>41252.25</v>
      </c>
      <c r="T253" s="37">
        <f t="shared" si="22"/>
        <v>41254.25</v>
      </c>
    </row>
    <row r="254" spans="1:20" x14ac:dyDescent="0.25">
      <c r="A254" s="25">
        <v>252</v>
      </c>
      <c r="B254" s="25" t="s">
        <v>546</v>
      </c>
      <c r="C254" s="33" t="s">
        <v>547</v>
      </c>
      <c r="D254" s="34">
        <v>1000</v>
      </c>
      <c r="E254" s="34">
        <v>6263</v>
      </c>
      <c r="F254" s="35">
        <f t="shared" si="18"/>
        <v>626</v>
      </c>
      <c r="G254" s="34" t="s">
        <v>10</v>
      </c>
      <c r="H254" s="34">
        <v>59</v>
      </c>
      <c r="I254" s="36">
        <f t="shared" si="23"/>
        <v>106.15</v>
      </c>
      <c r="J254" s="34" t="s">
        <v>11</v>
      </c>
      <c r="K254" s="34" t="s">
        <v>12</v>
      </c>
      <c r="L254" s="34">
        <v>1382677200</v>
      </c>
      <c r="M254" s="34">
        <v>1383109200</v>
      </c>
      <c r="N254" s="34" t="b">
        <v>0</v>
      </c>
      <c r="O254" s="34" t="b">
        <v>0</v>
      </c>
      <c r="P254" s="34" t="s">
        <v>23</v>
      </c>
      <c r="Q254" s="25" t="str">
        <f t="shared" si="19"/>
        <v>theater</v>
      </c>
      <c r="R254" s="25" t="str">
        <f t="shared" si="20"/>
        <v>plays</v>
      </c>
      <c r="S254" s="37">
        <f t="shared" si="21"/>
        <v>41572.208333333336</v>
      </c>
      <c r="T254" s="37">
        <f t="shared" si="22"/>
        <v>41577.208333333336</v>
      </c>
    </row>
    <row r="255" spans="1:20" x14ac:dyDescent="0.25">
      <c r="A255" s="25">
        <v>253</v>
      </c>
      <c r="B255" s="25" t="s">
        <v>548</v>
      </c>
      <c r="C255" s="33" t="s">
        <v>549</v>
      </c>
      <c r="D255" s="34">
        <v>121500</v>
      </c>
      <c r="E255" s="34">
        <v>108161</v>
      </c>
      <c r="F255" s="35">
        <f t="shared" si="18"/>
        <v>89</v>
      </c>
      <c r="G255" s="34" t="s">
        <v>4</v>
      </c>
      <c r="H255" s="34">
        <v>1335</v>
      </c>
      <c r="I255" s="36">
        <f t="shared" si="23"/>
        <v>81.02</v>
      </c>
      <c r="J255" s="34" t="s">
        <v>5</v>
      </c>
      <c r="K255" s="34" t="s">
        <v>6</v>
      </c>
      <c r="L255" s="34">
        <v>1302238800</v>
      </c>
      <c r="M255" s="34">
        <v>1303275600</v>
      </c>
      <c r="N255" s="34" t="b">
        <v>0</v>
      </c>
      <c r="O255" s="34" t="b">
        <v>0</v>
      </c>
      <c r="P255" s="34" t="s">
        <v>43</v>
      </c>
      <c r="Q255" s="25" t="str">
        <f t="shared" si="19"/>
        <v>film &amp; video</v>
      </c>
      <c r="R255" s="25" t="str">
        <f t="shared" si="20"/>
        <v>drama</v>
      </c>
      <c r="S255" s="37">
        <f t="shared" si="21"/>
        <v>40641.208333333336</v>
      </c>
      <c r="T255" s="37">
        <f t="shared" si="22"/>
        <v>40653.208333333336</v>
      </c>
    </row>
    <row r="256" spans="1:20" x14ac:dyDescent="0.25">
      <c r="A256" s="25">
        <v>254</v>
      </c>
      <c r="B256" s="25" t="s">
        <v>550</v>
      </c>
      <c r="C256" s="33" t="s">
        <v>551</v>
      </c>
      <c r="D256" s="34">
        <v>4600</v>
      </c>
      <c r="E256" s="34">
        <v>8505</v>
      </c>
      <c r="F256" s="35">
        <f t="shared" si="18"/>
        <v>185</v>
      </c>
      <c r="G256" s="34" t="s">
        <v>10</v>
      </c>
      <c r="H256" s="34">
        <v>88</v>
      </c>
      <c r="I256" s="36">
        <f t="shared" si="23"/>
        <v>96.65</v>
      </c>
      <c r="J256" s="34" t="s">
        <v>11</v>
      </c>
      <c r="K256" s="34" t="s">
        <v>12</v>
      </c>
      <c r="L256" s="34">
        <v>1487656800</v>
      </c>
      <c r="M256" s="34">
        <v>1487829600</v>
      </c>
      <c r="N256" s="34" t="b">
        <v>0</v>
      </c>
      <c r="O256" s="34" t="b">
        <v>0</v>
      </c>
      <c r="P256" s="34" t="s">
        <v>58</v>
      </c>
      <c r="Q256" s="25" t="str">
        <f t="shared" si="19"/>
        <v>publishing</v>
      </c>
      <c r="R256" s="25" t="str">
        <f t="shared" si="20"/>
        <v>nonfiction</v>
      </c>
      <c r="S256" s="37">
        <f t="shared" si="21"/>
        <v>42787.25</v>
      </c>
      <c r="T256" s="37">
        <f t="shared" si="22"/>
        <v>42789.25</v>
      </c>
    </row>
    <row r="257" spans="1:20" x14ac:dyDescent="0.25">
      <c r="A257" s="25">
        <v>255</v>
      </c>
      <c r="B257" s="25" t="s">
        <v>552</v>
      </c>
      <c r="C257" s="33" t="s">
        <v>553</v>
      </c>
      <c r="D257" s="34">
        <v>80500</v>
      </c>
      <c r="E257" s="34">
        <v>96735</v>
      </c>
      <c r="F257" s="35">
        <f t="shared" si="18"/>
        <v>120</v>
      </c>
      <c r="G257" s="34" t="s">
        <v>10</v>
      </c>
      <c r="H257" s="34">
        <v>1697</v>
      </c>
      <c r="I257" s="36">
        <f t="shared" si="23"/>
        <v>57</v>
      </c>
      <c r="J257" s="34" t="s">
        <v>11</v>
      </c>
      <c r="K257" s="34" t="s">
        <v>12</v>
      </c>
      <c r="L257" s="34">
        <v>1297836000</v>
      </c>
      <c r="M257" s="34">
        <v>1298268000</v>
      </c>
      <c r="N257" s="34" t="b">
        <v>0</v>
      </c>
      <c r="O257" s="34" t="b">
        <v>1</v>
      </c>
      <c r="P257" s="34" t="s">
        <v>13</v>
      </c>
      <c r="Q257" s="25" t="str">
        <f t="shared" si="19"/>
        <v>music</v>
      </c>
      <c r="R257" s="25" t="str">
        <f t="shared" si="20"/>
        <v>rock</v>
      </c>
      <c r="S257" s="37">
        <f t="shared" si="21"/>
        <v>40590.25</v>
      </c>
      <c r="T257" s="37">
        <f t="shared" si="22"/>
        <v>40595.25</v>
      </c>
    </row>
    <row r="258" spans="1:20" x14ac:dyDescent="0.25">
      <c r="A258" s="25">
        <v>256</v>
      </c>
      <c r="B258" s="25" t="s">
        <v>554</v>
      </c>
      <c r="C258" s="33" t="s">
        <v>555</v>
      </c>
      <c r="D258" s="34">
        <v>4100</v>
      </c>
      <c r="E258" s="34">
        <v>959</v>
      </c>
      <c r="F258" s="35">
        <f t="shared" si="18"/>
        <v>23</v>
      </c>
      <c r="G258" s="34" t="s">
        <v>4</v>
      </c>
      <c r="H258" s="34">
        <v>15</v>
      </c>
      <c r="I258" s="36">
        <f t="shared" si="23"/>
        <v>63.93</v>
      </c>
      <c r="J258" s="34" t="s">
        <v>30</v>
      </c>
      <c r="K258" s="34" t="s">
        <v>31</v>
      </c>
      <c r="L258" s="34">
        <v>1453615200</v>
      </c>
      <c r="M258" s="34">
        <v>1456812000</v>
      </c>
      <c r="N258" s="34" t="b">
        <v>0</v>
      </c>
      <c r="O258" s="34" t="b">
        <v>0</v>
      </c>
      <c r="P258" s="34" t="s">
        <v>13</v>
      </c>
      <c r="Q258" s="25" t="str">
        <f t="shared" si="19"/>
        <v>music</v>
      </c>
      <c r="R258" s="25" t="str">
        <f t="shared" si="20"/>
        <v>rock</v>
      </c>
      <c r="S258" s="37">
        <f t="shared" si="21"/>
        <v>42393.25</v>
      </c>
      <c r="T258" s="37">
        <f t="shared" si="22"/>
        <v>42430.25</v>
      </c>
    </row>
    <row r="259" spans="1:20" x14ac:dyDescent="0.25">
      <c r="A259" s="25">
        <v>257</v>
      </c>
      <c r="B259" s="25" t="s">
        <v>556</v>
      </c>
      <c r="C259" s="33" t="s">
        <v>557</v>
      </c>
      <c r="D259" s="34">
        <v>5700</v>
      </c>
      <c r="E259" s="34">
        <v>8322</v>
      </c>
      <c r="F259" s="35">
        <f t="shared" ref="F259:F322" si="24">ROUND(E259*100/D259,0)</f>
        <v>146</v>
      </c>
      <c r="G259" s="34" t="s">
        <v>10</v>
      </c>
      <c r="H259" s="34">
        <v>92</v>
      </c>
      <c r="I259" s="36">
        <f t="shared" si="23"/>
        <v>90.46</v>
      </c>
      <c r="J259" s="34" t="s">
        <v>11</v>
      </c>
      <c r="K259" s="34" t="s">
        <v>12</v>
      </c>
      <c r="L259" s="34">
        <v>1362463200</v>
      </c>
      <c r="M259" s="34">
        <v>1363669200</v>
      </c>
      <c r="N259" s="34" t="b">
        <v>0</v>
      </c>
      <c r="O259" s="34" t="b">
        <v>0</v>
      </c>
      <c r="P259" s="34" t="s">
        <v>23</v>
      </c>
      <c r="Q259" s="25" t="str">
        <f t="shared" ref="Q259:Q322" si="25">LEFT(P259,FIND("/",P259)-1)</f>
        <v>theater</v>
      </c>
      <c r="R259" s="25" t="str">
        <f t="shared" ref="R259:R322" si="26">RIGHT(P259,LEN(P259)-FIND("/",P259))</f>
        <v>plays</v>
      </c>
      <c r="S259" s="37">
        <f t="shared" ref="S259:S322" si="27">(((L259/60)/60)/24)+DATE(1970,1,1)</f>
        <v>41338.25</v>
      </c>
      <c r="T259" s="37">
        <f t="shared" ref="T259:T322" si="28">(((M259/60)/60)/24)+DATE(1970,1,1)</f>
        <v>41352.208333333336</v>
      </c>
    </row>
    <row r="260" spans="1:20" x14ac:dyDescent="0.25">
      <c r="A260" s="25">
        <v>258</v>
      </c>
      <c r="B260" s="25" t="s">
        <v>558</v>
      </c>
      <c r="C260" s="33" t="s">
        <v>559</v>
      </c>
      <c r="D260" s="34">
        <v>5000</v>
      </c>
      <c r="E260" s="34">
        <v>13424</v>
      </c>
      <c r="F260" s="35">
        <f t="shared" si="24"/>
        <v>268</v>
      </c>
      <c r="G260" s="34" t="s">
        <v>10</v>
      </c>
      <c r="H260" s="34">
        <v>186</v>
      </c>
      <c r="I260" s="36">
        <f t="shared" ref="I260:I323" si="29">IF(H260=0,0,ROUND(E260/H260,2))</f>
        <v>72.17</v>
      </c>
      <c r="J260" s="34" t="s">
        <v>11</v>
      </c>
      <c r="K260" s="34" t="s">
        <v>12</v>
      </c>
      <c r="L260" s="34">
        <v>1481176800</v>
      </c>
      <c r="M260" s="34">
        <v>1482904800</v>
      </c>
      <c r="N260" s="34" t="b">
        <v>0</v>
      </c>
      <c r="O260" s="34" t="b">
        <v>1</v>
      </c>
      <c r="P260" s="34" t="s">
        <v>23</v>
      </c>
      <c r="Q260" s="25" t="str">
        <f t="shared" si="25"/>
        <v>theater</v>
      </c>
      <c r="R260" s="25" t="str">
        <f t="shared" si="26"/>
        <v>plays</v>
      </c>
      <c r="S260" s="37">
        <f t="shared" si="27"/>
        <v>42712.25</v>
      </c>
      <c r="T260" s="37">
        <f t="shared" si="28"/>
        <v>42732.25</v>
      </c>
    </row>
    <row r="261" spans="1:20" x14ac:dyDescent="0.25">
      <c r="A261" s="25">
        <v>259</v>
      </c>
      <c r="B261" s="25" t="s">
        <v>560</v>
      </c>
      <c r="C261" s="33" t="s">
        <v>561</v>
      </c>
      <c r="D261" s="34">
        <v>1800</v>
      </c>
      <c r="E261" s="34">
        <v>10755</v>
      </c>
      <c r="F261" s="35">
        <f t="shared" si="24"/>
        <v>598</v>
      </c>
      <c r="G261" s="34" t="s">
        <v>10</v>
      </c>
      <c r="H261" s="34">
        <v>138</v>
      </c>
      <c r="I261" s="36">
        <f t="shared" si="29"/>
        <v>77.930000000000007</v>
      </c>
      <c r="J261" s="34" t="s">
        <v>11</v>
      </c>
      <c r="K261" s="34" t="s">
        <v>12</v>
      </c>
      <c r="L261" s="34">
        <v>1354946400</v>
      </c>
      <c r="M261" s="34">
        <v>1356588000</v>
      </c>
      <c r="N261" s="34" t="b">
        <v>1</v>
      </c>
      <c r="O261" s="34" t="b">
        <v>0</v>
      </c>
      <c r="P261" s="34" t="s">
        <v>112</v>
      </c>
      <c r="Q261" s="25" t="str">
        <f t="shared" si="25"/>
        <v>photography</v>
      </c>
      <c r="R261" s="25" t="str">
        <f t="shared" si="26"/>
        <v>photography books</v>
      </c>
      <c r="S261" s="37">
        <f t="shared" si="27"/>
        <v>41251.25</v>
      </c>
      <c r="T261" s="37">
        <f t="shared" si="28"/>
        <v>41270.25</v>
      </c>
    </row>
    <row r="262" spans="1:20" x14ac:dyDescent="0.25">
      <c r="A262" s="25">
        <v>260</v>
      </c>
      <c r="B262" s="25" t="s">
        <v>562</v>
      </c>
      <c r="C262" s="33" t="s">
        <v>563</v>
      </c>
      <c r="D262" s="34">
        <v>6300</v>
      </c>
      <c r="E262" s="34">
        <v>9935</v>
      </c>
      <c r="F262" s="35">
        <f t="shared" si="24"/>
        <v>158</v>
      </c>
      <c r="G262" s="34" t="s">
        <v>10</v>
      </c>
      <c r="H262" s="34">
        <v>261</v>
      </c>
      <c r="I262" s="36">
        <f t="shared" si="29"/>
        <v>38.07</v>
      </c>
      <c r="J262" s="34" t="s">
        <v>11</v>
      </c>
      <c r="K262" s="34" t="s">
        <v>12</v>
      </c>
      <c r="L262" s="34">
        <v>1348808400</v>
      </c>
      <c r="M262" s="34">
        <v>1349845200</v>
      </c>
      <c r="N262" s="34" t="b">
        <v>0</v>
      </c>
      <c r="O262" s="34" t="b">
        <v>0</v>
      </c>
      <c r="P262" s="34" t="s">
        <v>13</v>
      </c>
      <c r="Q262" s="25" t="str">
        <f t="shared" si="25"/>
        <v>music</v>
      </c>
      <c r="R262" s="25" t="str">
        <f t="shared" si="26"/>
        <v>rock</v>
      </c>
      <c r="S262" s="37">
        <f t="shared" si="27"/>
        <v>41180.208333333336</v>
      </c>
      <c r="T262" s="37">
        <f t="shared" si="28"/>
        <v>41192.208333333336</v>
      </c>
    </row>
    <row r="263" spans="1:20" x14ac:dyDescent="0.25">
      <c r="A263" s="25">
        <v>261</v>
      </c>
      <c r="B263" s="25" t="s">
        <v>564</v>
      </c>
      <c r="C263" s="33" t="s">
        <v>565</v>
      </c>
      <c r="D263" s="34">
        <v>84300</v>
      </c>
      <c r="E263" s="34">
        <v>26303</v>
      </c>
      <c r="F263" s="35">
        <f t="shared" si="24"/>
        <v>31</v>
      </c>
      <c r="G263" s="34" t="s">
        <v>4</v>
      </c>
      <c r="H263" s="34">
        <v>454</v>
      </c>
      <c r="I263" s="36">
        <f t="shared" si="29"/>
        <v>57.94</v>
      </c>
      <c r="J263" s="34" t="s">
        <v>11</v>
      </c>
      <c r="K263" s="34" t="s">
        <v>12</v>
      </c>
      <c r="L263" s="34">
        <v>1282712400</v>
      </c>
      <c r="M263" s="34">
        <v>1283058000</v>
      </c>
      <c r="N263" s="34" t="b">
        <v>0</v>
      </c>
      <c r="O263" s="34" t="b">
        <v>1</v>
      </c>
      <c r="P263" s="34" t="s">
        <v>13</v>
      </c>
      <c r="Q263" s="25" t="str">
        <f t="shared" si="25"/>
        <v>music</v>
      </c>
      <c r="R263" s="25" t="str">
        <f t="shared" si="26"/>
        <v>rock</v>
      </c>
      <c r="S263" s="37">
        <f t="shared" si="27"/>
        <v>40415.208333333336</v>
      </c>
      <c r="T263" s="37">
        <f t="shared" si="28"/>
        <v>40419.208333333336</v>
      </c>
    </row>
    <row r="264" spans="1:20" x14ac:dyDescent="0.25">
      <c r="A264" s="25">
        <v>262</v>
      </c>
      <c r="B264" s="25" t="s">
        <v>566</v>
      </c>
      <c r="C264" s="33" t="s">
        <v>567</v>
      </c>
      <c r="D264" s="34">
        <v>1700</v>
      </c>
      <c r="E264" s="34">
        <v>5328</v>
      </c>
      <c r="F264" s="35">
        <f t="shared" si="24"/>
        <v>313</v>
      </c>
      <c r="G264" s="34" t="s">
        <v>10</v>
      </c>
      <c r="H264" s="34">
        <v>107</v>
      </c>
      <c r="I264" s="36">
        <f t="shared" si="29"/>
        <v>49.79</v>
      </c>
      <c r="J264" s="34" t="s">
        <v>11</v>
      </c>
      <c r="K264" s="34" t="s">
        <v>12</v>
      </c>
      <c r="L264" s="34">
        <v>1301979600</v>
      </c>
      <c r="M264" s="34">
        <v>1304226000</v>
      </c>
      <c r="N264" s="34" t="b">
        <v>0</v>
      </c>
      <c r="O264" s="34" t="b">
        <v>1</v>
      </c>
      <c r="P264" s="34" t="s">
        <v>50</v>
      </c>
      <c r="Q264" s="25" t="str">
        <f t="shared" si="25"/>
        <v>music</v>
      </c>
      <c r="R264" s="25" t="str">
        <f t="shared" si="26"/>
        <v>indie rock</v>
      </c>
      <c r="S264" s="37">
        <f t="shared" si="27"/>
        <v>40638.208333333336</v>
      </c>
      <c r="T264" s="37">
        <f t="shared" si="28"/>
        <v>40664.208333333336</v>
      </c>
    </row>
    <row r="265" spans="1:20" x14ac:dyDescent="0.25">
      <c r="A265" s="25">
        <v>263</v>
      </c>
      <c r="B265" s="25" t="s">
        <v>568</v>
      </c>
      <c r="C265" s="33" t="s">
        <v>569</v>
      </c>
      <c r="D265" s="34">
        <v>2900</v>
      </c>
      <c r="E265" s="34">
        <v>10756</v>
      </c>
      <c r="F265" s="35">
        <f t="shared" si="24"/>
        <v>371</v>
      </c>
      <c r="G265" s="34" t="s">
        <v>10</v>
      </c>
      <c r="H265" s="34">
        <v>199</v>
      </c>
      <c r="I265" s="36">
        <f t="shared" si="29"/>
        <v>54.05</v>
      </c>
      <c r="J265" s="34" t="s">
        <v>11</v>
      </c>
      <c r="K265" s="34" t="s">
        <v>12</v>
      </c>
      <c r="L265" s="34">
        <v>1263016800</v>
      </c>
      <c r="M265" s="34">
        <v>1263016800</v>
      </c>
      <c r="N265" s="34" t="b">
        <v>0</v>
      </c>
      <c r="O265" s="34" t="b">
        <v>0</v>
      </c>
      <c r="P265" s="34" t="s">
        <v>112</v>
      </c>
      <c r="Q265" s="25" t="str">
        <f t="shared" si="25"/>
        <v>photography</v>
      </c>
      <c r="R265" s="25" t="str">
        <f t="shared" si="26"/>
        <v>photography books</v>
      </c>
      <c r="S265" s="37">
        <f t="shared" si="27"/>
        <v>40187.25</v>
      </c>
      <c r="T265" s="37">
        <f t="shared" si="28"/>
        <v>40187.25</v>
      </c>
    </row>
    <row r="266" spans="1:20" x14ac:dyDescent="0.25">
      <c r="A266" s="25">
        <v>264</v>
      </c>
      <c r="B266" s="25" t="s">
        <v>570</v>
      </c>
      <c r="C266" s="33" t="s">
        <v>571</v>
      </c>
      <c r="D266" s="34">
        <v>45600</v>
      </c>
      <c r="E266" s="34">
        <v>165375</v>
      </c>
      <c r="F266" s="35">
        <f t="shared" si="24"/>
        <v>363</v>
      </c>
      <c r="G266" s="34" t="s">
        <v>10</v>
      </c>
      <c r="H266" s="34">
        <v>5512</v>
      </c>
      <c r="I266" s="36">
        <f t="shared" si="29"/>
        <v>30</v>
      </c>
      <c r="J266" s="34" t="s">
        <v>11</v>
      </c>
      <c r="K266" s="34" t="s">
        <v>12</v>
      </c>
      <c r="L266" s="34">
        <v>1360648800</v>
      </c>
      <c r="M266" s="34">
        <v>1362031200</v>
      </c>
      <c r="N266" s="34" t="b">
        <v>0</v>
      </c>
      <c r="O266" s="34" t="b">
        <v>0</v>
      </c>
      <c r="P266" s="34" t="s">
        <v>23</v>
      </c>
      <c r="Q266" s="25" t="str">
        <f t="shared" si="25"/>
        <v>theater</v>
      </c>
      <c r="R266" s="25" t="str">
        <f t="shared" si="26"/>
        <v>plays</v>
      </c>
      <c r="S266" s="37">
        <f t="shared" si="27"/>
        <v>41317.25</v>
      </c>
      <c r="T266" s="37">
        <f t="shared" si="28"/>
        <v>41333.25</v>
      </c>
    </row>
    <row r="267" spans="1:20" x14ac:dyDescent="0.25">
      <c r="A267" s="25">
        <v>265</v>
      </c>
      <c r="B267" s="25" t="s">
        <v>572</v>
      </c>
      <c r="C267" s="33" t="s">
        <v>573</v>
      </c>
      <c r="D267" s="34">
        <v>4900</v>
      </c>
      <c r="E267" s="34">
        <v>6031</v>
      </c>
      <c r="F267" s="35">
        <f t="shared" si="24"/>
        <v>123</v>
      </c>
      <c r="G267" s="34" t="s">
        <v>10</v>
      </c>
      <c r="H267" s="34">
        <v>86</v>
      </c>
      <c r="I267" s="36">
        <f t="shared" si="29"/>
        <v>70.13</v>
      </c>
      <c r="J267" s="34" t="s">
        <v>11</v>
      </c>
      <c r="K267" s="34" t="s">
        <v>12</v>
      </c>
      <c r="L267" s="34">
        <v>1451800800</v>
      </c>
      <c r="M267" s="34">
        <v>1455602400</v>
      </c>
      <c r="N267" s="34" t="b">
        <v>0</v>
      </c>
      <c r="O267" s="34" t="b">
        <v>0</v>
      </c>
      <c r="P267" s="34" t="s">
        <v>23</v>
      </c>
      <c r="Q267" s="25" t="str">
        <f t="shared" si="25"/>
        <v>theater</v>
      </c>
      <c r="R267" s="25" t="str">
        <f t="shared" si="26"/>
        <v>plays</v>
      </c>
      <c r="S267" s="37">
        <f t="shared" si="27"/>
        <v>42372.25</v>
      </c>
      <c r="T267" s="37">
        <f t="shared" si="28"/>
        <v>42416.25</v>
      </c>
    </row>
    <row r="268" spans="1:20" x14ac:dyDescent="0.25">
      <c r="A268" s="25">
        <v>266</v>
      </c>
      <c r="B268" s="25" t="s">
        <v>574</v>
      </c>
      <c r="C268" s="33" t="s">
        <v>575</v>
      </c>
      <c r="D268" s="34">
        <v>111900</v>
      </c>
      <c r="E268" s="34">
        <v>85902</v>
      </c>
      <c r="F268" s="35">
        <f t="shared" si="24"/>
        <v>77</v>
      </c>
      <c r="G268" s="34" t="s">
        <v>4</v>
      </c>
      <c r="H268" s="34">
        <v>3182</v>
      </c>
      <c r="I268" s="36">
        <f t="shared" si="29"/>
        <v>27</v>
      </c>
      <c r="J268" s="34" t="s">
        <v>97</v>
      </c>
      <c r="K268" s="34" t="s">
        <v>98</v>
      </c>
      <c r="L268" s="34">
        <v>1415340000</v>
      </c>
      <c r="M268" s="34">
        <v>1418191200</v>
      </c>
      <c r="N268" s="34" t="b">
        <v>0</v>
      </c>
      <c r="O268" s="34" t="b">
        <v>1</v>
      </c>
      <c r="P268" s="34" t="s">
        <v>149</v>
      </c>
      <c r="Q268" s="25" t="str">
        <f t="shared" si="25"/>
        <v>music</v>
      </c>
      <c r="R268" s="25" t="str">
        <f t="shared" si="26"/>
        <v>jazz</v>
      </c>
      <c r="S268" s="37">
        <f t="shared" si="27"/>
        <v>41950.25</v>
      </c>
      <c r="T268" s="37">
        <f t="shared" si="28"/>
        <v>41983.25</v>
      </c>
    </row>
    <row r="269" spans="1:20" x14ac:dyDescent="0.25">
      <c r="A269" s="25">
        <v>267</v>
      </c>
      <c r="B269" s="25" t="s">
        <v>576</v>
      </c>
      <c r="C269" s="33" t="s">
        <v>577</v>
      </c>
      <c r="D269" s="34">
        <v>61600</v>
      </c>
      <c r="E269" s="34">
        <v>143910</v>
      </c>
      <c r="F269" s="35">
        <f t="shared" si="24"/>
        <v>234</v>
      </c>
      <c r="G269" s="34" t="s">
        <v>10</v>
      </c>
      <c r="H269" s="34">
        <v>2768</v>
      </c>
      <c r="I269" s="36">
        <f t="shared" si="29"/>
        <v>51.99</v>
      </c>
      <c r="J269" s="34" t="s">
        <v>16</v>
      </c>
      <c r="K269" s="34" t="s">
        <v>17</v>
      </c>
      <c r="L269" s="34">
        <v>1351054800</v>
      </c>
      <c r="M269" s="34">
        <v>1352440800</v>
      </c>
      <c r="N269" s="34" t="b">
        <v>0</v>
      </c>
      <c r="O269" s="34" t="b">
        <v>0</v>
      </c>
      <c r="P269" s="34" t="s">
        <v>23</v>
      </c>
      <c r="Q269" s="25" t="str">
        <f t="shared" si="25"/>
        <v>theater</v>
      </c>
      <c r="R269" s="25" t="str">
        <f t="shared" si="26"/>
        <v>plays</v>
      </c>
      <c r="S269" s="37">
        <f t="shared" si="27"/>
        <v>41206.208333333336</v>
      </c>
      <c r="T269" s="37">
        <f t="shared" si="28"/>
        <v>41222.25</v>
      </c>
    </row>
    <row r="270" spans="1:20" x14ac:dyDescent="0.25">
      <c r="A270" s="25">
        <v>268</v>
      </c>
      <c r="B270" s="25" t="s">
        <v>578</v>
      </c>
      <c r="C270" s="33" t="s">
        <v>579</v>
      </c>
      <c r="D270" s="34">
        <v>1500</v>
      </c>
      <c r="E270" s="34">
        <v>2708</v>
      </c>
      <c r="F270" s="35">
        <f t="shared" si="24"/>
        <v>181</v>
      </c>
      <c r="G270" s="34" t="s">
        <v>10</v>
      </c>
      <c r="H270" s="34">
        <v>48</v>
      </c>
      <c r="I270" s="36">
        <f t="shared" si="29"/>
        <v>56.42</v>
      </c>
      <c r="J270" s="34" t="s">
        <v>11</v>
      </c>
      <c r="K270" s="34" t="s">
        <v>12</v>
      </c>
      <c r="L270" s="34">
        <v>1349326800</v>
      </c>
      <c r="M270" s="34">
        <v>1353304800</v>
      </c>
      <c r="N270" s="34" t="b">
        <v>0</v>
      </c>
      <c r="O270" s="34" t="b">
        <v>0</v>
      </c>
      <c r="P270" s="34" t="s">
        <v>32</v>
      </c>
      <c r="Q270" s="25" t="str">
        <f t="shared" si="25"/>
        <v>film &amp; video</v>
      </c>
      <c r="R270" s="25" t="str">
        <f t="shared" si="26"/>
        <v>documentary</v>
      </c>
      <c r="S270" s="37">
        <f t="shared" si="27"/>
        <v>41186.208333333336</v>
      </c>
      <c r="T270" s="37">
        <f t="shared" si="28"/>
        <v>41232.25</v>
      </c>
    </row>
    <row r="271" spans="1:20" x14ac:dyDescent="0.25">
      <c r="A271" s="25">
        <v>269</v>
      </c>
      <c r="B271" s="25" t="s">
        <v>580</v>
      </c>
      <c r="C271" s="33" t="s">
        <v>581</v>
      </c>
      <c r="D271" s="34">
        <v>3500</v>
      </c>
      <c r="E271" s="34">
        <v>8842</v>
      </c>
      <c r="F271" s="35">
        <f t="shared" si="24"/>
        <v>253</v>
      </c>
      <c r="G271" s="34" t="s">
        <v>10</v>
      </c>
      <c r="H271" s="34">
        <v>87</v>
      </c>
      <c r="I271" s="36">
        <f t="shared" si="29"/>
        <v>101.63</v>
      </c>
      <c r="J271" s="34" t="s">
        <v>11</v>
      </c>
      <c r="K271" s="34" t="s">
        <v>12</v>
      </c>
      <c r="L271" s="34">
        <v>1548914400</v>
      </c>
      <c r="M271" s="34">
        <v>1550728800</v>
      </c>
      <c r="N271" s="34" t="b">
        <v>0</v>
      </c>
      <c r="O271" s="34" t="b">
        <v>0</v>
      </c>
      <c r="P271" s="34" t="s">
        <v>259</v>
      </c>
      <c r="Q271" s="25" t="str">
        <f t="shared" si="25"/>
        <v>film &amp; video</v>
      </c>
      <c r="R271" s="25" t="str">
        <f t="shared" si="26"/>
        <v>television</v>
      </c>
      <c r="S271" s="37">
        <f t="shared" si="27"/>
        <v>43496.25</v>
      </c>
      <c r="T271" s="37">
        <f t="shared" si="28"/>
        <v>43517.25</v>
      </c>
    </row>
    <row r="272" spans="1:20" x14ac:dyDescent="0.25">
      <c r="A272" s="25">
        <v>270</v>
      </c>
      <c r="B272" s="25" t="s">
        <v>582</v>
      </c>
      <c r="C272" s="33" t="s">
        <v>583</v>
      </c>
      <c r="D272" s="34">
        <v>173900</v>
      </c>
      <c r="E272" s="34">
        <v>47260</v>
      </c>
      <c r="F272" s="35">
        <f t="shared" si="24"/>
        <v>27</v>
      </c>
      <c r="G272" s="34" t="s">
        <v>64</v>
      </c>
      <c r="H272" s="34">
        <v>1890</v>
      </c>
      <c r="I272" s="36">
        <f t="shared" si="29"/>
        <v>25.01</v>
      </c>
      <c r="J272" s="34" t="s">
        <v>11</v>
      </c>
      <c r="K272" s="34" t="s">
        <v>12</v>
      </c>
      <c r="L272" s="34">
        <v>1291269600</v>
      </c>
      <c r="M272" s="34">
        <v>1291442400</v>
      </c>
      <c r="N272" s="34" t="b">
        <v>0</v>
      </c>
      <c r="O272" s="34" t="b">
        <v>0</v>
      </c>
      <c r="P272" s="34" t="s">
        <v>79</v>
      </c>
      <c r="Q272" s="25" t="str">
        <f t="shared" si="25"/>
        <v>games</v>
      </c>
      <c r="R272" s="25" t="str">
        <f t="shared" si="26"/>
        <v>video games</v>
      </c>
      <c r="S272" s="37">
        <f t="shared" si="27"/>
        <v>40514.25</v>
      </c>
      <c r="T272" s="37">
        <f t="shared" si="28"/>
        <v>40516.25</v>
      </c>
    </row>
    <row r="273" spans="1:20" x14ac:dyDescent="0.25">
      <c r="A273" s="25">
        <v>271</v>
      </c>
      <c r="B273" s="25" t="s">
        <v>584</v>
      </c>
      <c r="C273" s="33" t="s">
        <v>585</v>
      </c>
      <c r="D273" s="34">
        <v>153700</v>
      </c>
      <c r="E273" s="34">
        <v>1953</v>
      </c>
      <c r="F273" s="35">
        <f t="shared" si="24"/>
        <v>1</v>
      </c>
      <c r="G273" s="34" t="s">
        <v>37</v>
      </c>
      <c r="H273" s="34">
        <v>61</v>
      </c>
      <c r="I273" s="36">
        <f t="shared" si="29"/>
        <v>32.020000000000003</v>
      </c>
      <c r="J273" s="34" t="s">
        <v>11</v>
      </c>
      <c r="K273" s="34" t="s">
        <v>12</v>
      </c>
      <c r="L273" s="34">
        <v>1449468000</v>
      </c>
      <c r="M273" s="34">
        <v>1452146400</v>
      </c>
      <c r="N273" s="34" t="b">
        <v>0</v>
      </c>
      <c r="O273" s="34" t="b">
        <v>0</v>
      </c>
      <c r="P273" s="34" t="s">
        <v>112</v>
      </c>
      <c r="Q273" s="25" t="str">
        <f t="shared" si="25"/>
        <v>photography</v>
      </c>
      <c r="R273" s="25" t="str">
        <f t="shared" si="26"/>
        <v>photography books</v>
      </c>
      <c r="S273" s="37">
        <f t="shared" si="27"/>
        <v>42345.25</v>
      </c>
      <c r="T273" s="37">
        <f t="shared" si="28"/>
        <v>42376.25</v>
      </c>
    </row>
    <row r="274" spans="1:20" x14ac:dyDescent="0.25">
      <c r="A274" s="25">
        <v>272</v>
      </c>
      <c r="B274" s="25" t="s">
        <v>586</v>
      </c>
      <c r="C274" s="33" t="s">
        <v>587</v>
      </c>
      <c r="D274" s="34">
        <v>51100</v>
      </c>
      <c r="E274" s="34">
        <v>155349</v>
      </c>
      <c r="F274" s="35">
        <f t="shared" si="24"/>
        <v>304</v>
      </c>
      <c r="G274" s="34" t="s">
        <v>10</v>
      </c>
      <c r="H274" s="34">
        <v>1894</v>
      </c>
      <c r="I274" s="36">
        <f t="shared" si="29"/>
        <v>82.02</v>
      </c>
      <c r="J274" s="34" t="s">
        <v>11</v>
      </c>
      <c r="K274" s="34" t="s">
        <v>12</v>
      </c>
      <c r="L274" s="34">
        <v>1562734800</v>
      </c>
      <c r="M274" s="34">
        <v>1564894800</v>
      </c>
      <c r="N274" s="34" t="b">
        <v>0</v>
      </c>
      <c r="O274" s="34" t="b">
        <v>1</v>
      </c>
      <c r="P274" s="34" t="s">
        <v>23</v>
      </c>
      <c r="Q274" s="25" t="str">
        <f t="shared" si="25"/>
        <v>theater</v>
      </c>
      <c r="R274" s="25" t="str">
        <f t="shared" si="26"/>
        <v>plays</v>
      </c>
      <c r="S274" s="37">
        <f t="shared" si="27"/>
        <v>43656.208333333328</v>
      </c>
      <c r="T274" s="37">
        <f t="shared" si="28"/>
        <v>43681.208333333328</v>
      </c>
    </row>
    <row r="275" spans="1:20" x14ac:dyDescent="0.25">
      <c r="A275" s="25">
        <v>273</v>
      </c>
      <c r="B275" s="25" t="s">
        <v>588</v>
      </c>
      <c r="C275" s="33" t="s">
        <v>589</v>
      </c>
      <c r="D275" s="34">
        <v>7800</v>
      </c>
      <c r="E275" s="34">
        <v>10704</v>
      </c>
      <c r="F275" s="35">
        <f t="shared" si="24"/>
        <v>137</v>
      </c>
      <c r="G275" s="34" t="s">
        <v>10</v>
      </c>
      <c r="H275" s="34">
        <v>282</v>
      </c>
      <c r="I275" s="36">
        <f t="shared" si="29"/>
        <v>37.96</v>
      </c>
      <c r="J275" s="34" t="s">
        <v>5</v>
      </c>
      <c r="K275" s="34" t="s">
        <v>6</v>
      </c>
      <c r="L275" s="34">
        <v>1505624400</v>
      </c>
      <c r="M275" s="34">
        <v>1505883600</v>
      </c>
      <c r="N275" s="34" t="b">
        <v>0</v>
      </c>
      <c r="O275" s="34" t="b">
        <v>0</v>
      </c>
      <c r="P275" s="34" t="s">
        <v>23</v>
      </c>
      <c r="Q275" s="25" t="str">
        <f t="shared" si="25"/>
        <v>theater</v>
      </c>
      <c r="R275" s="25" t="str">
        <f t="shared" si="26"/>
        <v>plays</v>
      </c>
      <c r="S275" s="37">
        <f t="shared" si="27"/>
        <v>42995.208333333328</v>
      </c>
      <c r="T275" s="37">
        <f t="shared" si="28"/>
        <v>42998.208333333328</v>
      </c>
    </row>
    <row r="276" spans="1:20" x14ac:dyDescent="0.25">
      <c r="A276" s="25">
        <v>274</v>
      </c>
      <c r="B276" s="25" t="s">
        <v>590</v>
      </c>
      <c r="C276" s="33" t="s">
        <v>591</v>
      </c>
      <c r="D276" s="34">
        <v>2400</v>
      </c>
      <c r="E276" s="34">
        <v>773</v>
      </c>
      <c r="F276" s="35">
        <f t="shared" si="24"/>
        <v>32</v>
      </c>
      <c r="G276" s="34" t="s">
        <v>4</v>
      </c>
      <c r="H276" s="34">
        <v>15</v>
      </c>
      <c r="I276" s="36">
        <f t="shared" si="29"/>
        <v>51.53</v>
      </c>
      <c r="J276" s="34" t="s">
        <v>11</v>
      </c>
      <c r="K276" s="34" t="s">
        <v>12</v>
      </c>
      <c r="L276" s="34">
        <v>1509948000</v>
      </c>
      <c r="M276" s="34">
        <v>1510380000</v>
      </c>
      <c r="N276" s="34" t="b">
        <v>0</v>
      </c>
      <c r="O276" s="34" t="b">
        <v>0</v>
      </c>
      <c r="P276" s="34" t="s">
        <v>23</v>
      </c>
      <c r="Q276" s="25" t="str">
        <f t="shared" si="25"/>
        <v>theater</v>
      </c>
      <c r="R276" s="25" t="str">
        <f t="shared" si="26"/>
        <v>plays</v>
      </c>
      <c r="S276" s="37">
        <f t="shared" si="27"/>
        <v>43045.25</v>
      </c>
      <c r="T276" s="37">
        <f t="shared" si="28"/>
        <v>43050.25</v>
      </c>
    </row>
    <row r="277" spans="1:20" x14ac:dyDescent="0.25">
      <c r="A277" s="25">
        <v>275</v>
      </c>
      <c r="B277" s="25" t="s">
        <v>592</v>
      </c>
      <c r="C277" s="33" t="s">
        <v>593</v>
      </c>
      <c r="D277" s="34">
        <v>3900</v>
      </c>
      <c r="E277" s="34">
        <v>9419</v>
      </c>
      <c r="F277" s="35">
        <f t="shared" si="24"/>
        <v>242</v>
      </c>
      <c r="G277" s="34" t="s">
        <v>10</v>
      </c>
      <c r="H277" s="34">
        <v>116</v>
      </c>
      <c r="I277" s="36">
        <f t="shared" si="29"/>
        <v>81.2</v>
      </c>
      <c r="J277" s="34" t="s">
        <v>11</v>
      </c>
      <c r="K277" s="34" t="s">
        <v>12</v>
      </c>
      <c r="L277" s="34">
        <v>1554526800</v>
      </c>
      <c r="M277" s="34">
        <v>1555218000</v>
      </c>
      <c r="N277" s="34" t="b">
        <v>0</v>
      </c>
      <c r="O277" s="34" t="b">
        <v>0</v>
      </c>
      <c r="P277" s="34" t="s">
        <v>196</v>
      </c>
      <c r="Q277" s="25" t="str">
        <f t="shared" si="25"/>
        <v>publishing</v>
      </c>
      <c r="R277" s="25" t="str">
        <f t="shared" si="26"/>
        <v>translations</v>
      </c>
      <c r="S277" s="37">
        <f t="shared" si="27"/>
        <v>43561.208333333328</v>
      </c>
      <c r="T277" s="37">
        <f t="shared" si="28"/>
        <v>43569.208333333328</v>
      </c>
    </row>
    <row r="278" spans="1:20" x14ac:dyDescent="0.25">
      <c r="A278" s="25">
        <v>276</v>
      </c>
      <c r="B278" s="25" t="s">
        <v>594</v>
      </c>
      <c r="C278" s="33" t="s">
        <v>595</v>
      </c>
      <c r="D278" s="34">
        <v>5500</v>
      </c>
      <c r="E278" s="34">
        <v>5324</v>
      </c>
      <c r="F278" s="35">
        <f t="shared" si="24"/>
        <v>97</v>
      </c>
      <c r="G278" s="34" t="s">
        <v>4</v>
      </c>
      <c r="H278" s="34">
        <v>133</v>
      </c>
      <c r="I278" s="36">
        <f t="shared" si="29"/>
        <v>40.03</v>
      </c>
      <c r="J278" s="34" t="s">
        <v>11</v>
      </c>
      <c r="K278" s="34" t="s">
        <v>12</v>
      </c>
      <c r="L278" s="34">
        <v>1334811600</v>
      </c>
      <c r="M278" s="34">
        <v>1335243600</v>
      </c>
      <c r="N278" s="34" t="b">
        <v>0</v>
      </c>
      <c r="O278" s="34" t="b">
        <v>1</v>
      </c>
      <c r="P278" s="34" t="s">
        <v>79</v>
      </c>
      <c r="Q278" s="25" t="str">
        <f t="shared" si="25"/>
        <v>games</v>
      </c>
      <c r="R278" s="25" t="str">
        <f t="shared" si="26"/>
        <v>video games</v>
      </c>
      <c r="S278" s="37">
        <f t="shared" si="27"/>
        <v>41018.208333333336</v>
      </c>
      <c r="T278" s="37">
        <f t="shared" si="28"/>
        <v>41023.208333333336</v>
      </c>
    </row>
    <row r="279" spans="1:20" x14ac:dyDescent="0.25">
      <c r="A279" s="25">
        <v>277</v>
      </c>
      <c r="B279" s="25" t="s">
        <v>596</v>
      </c>
      <c r="C279" s="33" t="s">
        <v>597</v>
      </c>
      <c r="D279" s="34">
        <v>700</v>
      </c>
      <c r="E279" s="34">
        <v>7465</v>
      </c>
      <c r="F279" s="35">
        <f t="shared" si="24"/>
        <v>1066</v>
      </c>
      <c r="G279" s="34" t="s">
        <v>10</v>
      </c>
      <c r="H279" s="34">
        <v>83</v>
      </c>
      <c r="I279" s="36">
        <f t="shared" si="29"/>
        <v>89.94</v>
      </c>
      <c r="J279" s="34" t="s">
        <v>11</v>
      </c>
      <c r="K279" s="34" t="s">
        <v>12</v>
      </c>
      <c r="L279" s="34">
        <v>1279515600</v>
      </c>
      <c r="M279" s="34">
        <v>1279688400</v>
      </c>
      <c r="N279" s="34" t="b">
        <v>0</v>
      </c>
      <c r="O279" s="34" t="b">
        <v>0</v>
      </c>
      <c r="P279" s="34" t="s">
        <v>23</v>
      </c>
      <c r="Q279" s="25" t="str">
        <f t="shared" si="25"/>
        <v>theater</v>
      </c>
      <c r="R279" s="25" t="str">
        <f t="shared" si="26"/>
        <v>plays</v>
      </c>
      <c r="S279" s="37">
        <f t="shared" si="27"/>
        <v>40378.208333333336</v>
      </c>
      <c r="T279" s="37">
        <f t="shared" si="28"/>
        <v>40380.208333333336</v>
      </c>
    </row>
    <row r="280" spans="1:20" x14ac:dyDescent="0.25">
      <c r="A280" s="25">
        <v>278</v>
      </c>
      <c r="B280" s="25" t="s">
        <v>598</v>
      </c>
      <c r="C280" s="33" t="s">
        <v>599</v>
      </c>
      <c r="D280" s="34">
        <v>2700</v>
      </c>
      <c r="E280" s="34">
        <v>8799</v>
      </c>
      <c r="F280" s="35">
        <f t="shared" si="24"/>
        <v>326</v>
      </c>
      <c r="G280" s="34" t="s">
        <v>10</v>
      </c>
      <c r="H280" s="34">
        <v>91</v>
      </c>
      <c r="I280" s="36">
        <f t="shared" si="29"/>
        <v>96.69</v>
      </c>
      <c r="J280" s="34" t="s">
        <v>11</v>
      </c>
      <c r="K280" s="34" t="s">
        <v>12</v>
      </c>
      <c r="L280" s="34">
        <v>1353909600</v>
      </c>
      <c r="M280" s="34">
        <v>1356069600</v>
      </c>
      <c r="N280" s="34" t="b">
        <v>0</v>
      </c>
      <c r="O280" s="34" t="b">
        <v>0</v>
      </c>
      <c r="P280" s="34" t="s">
        <v>18</v>
      </c>
      <c r="Q280" s="25" t="str">
        <f t="shared" si="25"/>
        <v>technology</v>
      </c>
      <c r="R280" s="25" t="str">
        <f t="shared" si="26"/>
        <v>web</v>
      </c>
      <c r="S280" s="37">
        <f t="shared" si="27"/>
        <v>41239.25</v>
      </c>
      <c r="T280" s="37">
        <f t="shared" si="28"/>
        <v>41264.25</v>
      </c>
    </row>
    <row r="281" spans="1:20" x14ac:dyDescent="0.25">
      <c r="A281" s="25">
        <v>279</v>
      </c>
      <c r="B281" s="25" t="s">
        <v>600</v>
      </c>
      <c r="C281" s="33" t="s">
        <v>601</v>
      </c>
      <c r="D281" s="34">
        <v>8000</v>
      </c>
      <c r="E281" s="34">
        <v>13656</v>
      </c>
      <c r="F281" s="35">
        <f t="shared" si="24"/>
        <v>171</v>
      </c>
      <c r="G281" s="34" t="s">
        <v>10</v>
      </c>
      <c r="H281" s="34">
        <v>546</v>
      </c>
      <c r="I281" s="36">
        <f t="shared" si="29"/>
        <v>25.01</v>
      </c>
      <c r="J281" s="34" t="s">
        <v>11</v>
      </c>
      <c r="K281" s="34" t="s">
        <v>12</v>
      </c>
      <c r="L281" s="34">
        <v>1535950800</v>
      </c>
      <c r="M281" s="34">
        <v>1536210000</v>
      </c>
      <c r="N281" s="34" t="b">
        <v>0</v>
      </c>
      <c r="O281" s="34" t="b">
        <v>0</v>
      </c>
      <c r="P281" s="34" t="s">
        <v>23</v>
      </c>
      <c r="Q281" s="25" t="str">
        <f t="shared" si="25"/>
        <v>theater</v>
      </c>
      <c r="R281" s="25" t="str">
        <f t="shared" si="26"/>
        <v>plays</v>
      </c>
      <c r="S281" s="37">
        <f t="shared" si="27"/>
        <v>43346.208333333328</v>
      </c>
      <c r="T281" s="37">
        <f t="shared" si="28"/>
        <v>43349.208333333328</v>
      </c>
    </row>
    <row r="282" spans="1:20" x14ac:dyDescent="0.25">
      <c r="A282" s="25">
        <v>280</v>
      </c>
      <c r="B282" s="25" t="s">
        <v>602</v>
      </c>
      <c r="C282" s="33" t="s">
        <v>603</v>
      </c>
      <c r="D282" s="34">
        <v>2500</v>
      </c>
      <c r="E282" s="34">
        <v>14536</v>
      </c>
      <c r="F282" s="35">
        <f t="shared" si="24"/>
        <v>581</v>
      </c>
      <c r="G282" s="34" t="s">
        <v>10</v>
      </c>
      <c r="H282" s="34">
        <v>393</v>
      </c>
      <c r="I282" s="36">
        <f t="shared" si="29"/>
        <v>36.99</v>
      </c>
      <c r="J282" s="34" t="s">
        <v>11</v>
      </c>
      <c r="K282" s="34" t="s">
        <v>12</v>
      </c>
      <c r="L282" s="34">
        <v>1511244000</v>
      </c>
      <c r="M282" s="34">
        <v>1511762400</v>
      </c>
      <c r="N282" s="34" t="b">
        <v>0</v>
      </c>
      <c r="O282" s="34" t="b">
        <v>0</v>
      </c>
      <c r="P282" s="34" t="s">
        <v>61</v>
      </c>
      <c r="Q282" s="25" t="str">
        <f t="shared" si="25"/>
        <v>film &amp; video</v>
      </c>
      <c r="R282" s="25" t="str">
        <f t="shared" si="26"/>
        <v>animation</v>
      </c>
      <c r="S282" s="37">
        <f t="shared" si="27"/>
        <v>43060.25</v>
      </c>
      <c r="T282" s="37">
        <f t="shared" si="28"/>
        <v>43066.25</v>
      </c>
    </row>
    <row r="283" spans="1:20" x14ac:dyDescent="0.25">
      <c r="A283" s="25">
        <v>281</v>
      </c>
      <c r="B283" s="25" t="s">
        <v>604</v>
      </c>
      <c r="C283" s="33" t="s">
        <v>605</v>
      </c>
      <c r="D283" s="34">
        <v>164500</v>
      </c>
      <c r="E283" s="34">
        <v>150552</v>
      </c>
      <c r="F283" s="35">
        <f t="shared" si="24"/>
        <v>92</v>
      </c>
      <c r="G283" s="34" t="s">
        <v>4</v>
      </c>
      <c r="H283" s="34">
        <v>2062</v>
      </c>
      <c r="I283" s="36">
        <f t="shared" si="29"/>
        <v>73.010000000000005</v>
      </c>
      <c r="J283" s="34" t="s">
        <v>11</v>
      </c>
      <c r="K283" s="34" t="s">
        <v>12</v>
      </c>
      <c r="L283" s="34">
        <v>1331445600</v>
      </c>
      <c r="M283" s="34">
        <v>1333256400</v>
      </c>
      <c r="N283" s="34" t="b">
        <v>0</v>
      </c>
      <c r="O283" s="34" t="b">
        <v>1</v>
      </c>
      <c r="P283" s="34" t="s">
        <v>23</v>
      </c>
      <c r="Q283" s="25" t="str">
        <f t="shared" si="25"/>
        <v>theater</v>
      </c>
      <c r="R283" s="25" t="str">
        <f t="shared" si="26"/>
        <v>plays</v>
      </c>
      <c r="S283" s="37">
        <f t="shared" si="27"/>
        <v>40979.25</v>
      </c>
      <c r="T283" s="37">
        <f t="shared" si="28"/>
        <v>41000.208333333336</v>
      </c>
    </row>
    <row r="284" spans="1:20" x14ac:dyDescent="0.25">
      <c r="A284" s="25">
        <v>282</v>
      </c>
      <c r="B284" s="25" t="s">
        <v>606</v>
      </c>
      <c r="C284" s="33" t="s">
        <v>607</v>
      </c>
      <c r="D284" s="34">
        <v>8400</v>
      </c>
      <c r="E284" s="34">
        <v>9076</v>
      </c>
      <c r="F284" s="35">
        <f t="shared" si="24"/>
        <v>108</v>
      </c>
      <c r="G284" s="34" t="s">
        <v>10</v>
      </c>
      <c r="H284" s="34">
        <v>133</v>
      </c>
      <c r="I284" s="36">
        <f t="shared" si="29"/>
        <v>68.239999999999995</v>
      </c>
      <c r="J284" s="34" t="s">
        <v>11</v>
      </c>
      <c r="K284" s="34" t="s">
        <v>12</v>
      </c>
      <c r="L284" s="34">
        <v>1480226400</v>
      </c>
      <c r="M284" s="34">
        <v>1480744800</v>
      </c>
      <c r="N284" s="34" t="b">
        <v>0</v>
      </c>
      <c r="O284" s="34" t="b">
        <v>1</v>
      </c>
      <c r="P284" s="34" t="s">
        <v>259</v>
      </c>
      <c r="Q284" s="25" t="str">
        <f t="shared" si="25"/>
        <v>film &amp; video</v>
      </c>
      <c r="R284" s="25" t="str">
        <f t="shared" si="26"/>
        <v>television</v>
      </c>
      <c r="S284" s="37">
        <f t="shared" si="27"/>
        <v>42701.25</v>
      </c>
      <c r="T284" s="37">
        <f t="shared" si="28"/>
        <v>42707.25</v>
      </c>
    </row>
    <row r="285" spans="1:20" x14ac:dyDescent="0.25">
      <c r="A285" s="25">
        <v>283</v>
      </c>
      <c r="B285" s="25" t="s">
        <v>608</v>
      </c>
      <c r="C285" s="33" t="s">
        <v>609</v>
      </c>
      <c r="D285" s="34">
        <v>8100</v>
      </c>
      <c r="E285" s="34">
        <v>1517</v>
      </c>
      <c r="F285" s="35">
        <f t="shared" si="24"/>
        <v>19</v>
      </c>
      <c r="G285" s="34" t="s">
        <v>4</v>
      </c>
      <c r="H285" s="34">
        <v>29</v>
      </c>
      <c r="I285" s="36">
        <f t="shared" si="29"/>
        <v>52.31</v>
      </c>
      <c r="J285" s="34" t="s">
        <v>26</v>
      </c>
      <c r="K285" s="34" t="s">
        <v>27</v>
      </c>
      <c r="L285" s="34">
        <v>1464584400</v>
      </c>
      <c r="M285" s="34">
        <v>1465016400</v>
      </c>
      <c r="N285" s="34" t="b">
        <v>0</v>
      </c>
      <c r="O285" s="34" t="b">
        <v>0</v>
      </c>
      <c r="P285" s="34" t="s">
        <v>13</v>
      </c>
      <c r="Q285" s="25" t="str">
        <f t="shared" si="25"/>
        <v>music</v>
      </c>
      <c r="R285" s="25" t="str">
        <f t="shared" si="26"/>
        <v>rock</v>
      </c>
      <c r="S285" s="37">
        <f t="shared" si="27"/>
        <v>42520.208333333328</v>
      </c>
      <c r="T285" s="37">
        <f t="shared" si="28"/>
        <v>42525.208333333328</v>
      </c>
    </row>
    <row r="286" spans="1:20" x14ac:dyDescent="0.25">
      <c r="A286" s="25">
        <v>284</v>
      </c>
      <c r="B286" s="25" t="s">
        <v>610</v>
      </c>
      <c r="C286" s="33" t="s">
        <v>611</v>
      </c>
      <c r="D286" s="34">
        <v>9800</v>
      </c>
      <c r="E286" s="34">
        <v>8153</v>
      </c>
      <c r="F286" s="35">
        <f t="shared" si="24"/>
        <v>83</v>
      </c>
      <c r="G286" s="34" t="s">
        <v>4</v>
      </c>
      <c r="H286" s="34">
        <v>132</v>
      </c>
      <c r="I286" s="36">
        <f t="shared" si="29"/>
        <v>61.77</v>
      </c>
      <c r="J286" s="34" t="s">
        <v>11</v>
      </c>
      <c r="K286" s="34" t="s">
        <v>12</v>
      </c>
      <c r="L286" s="34">
        <v>1335848400</v>
      </c>
      <c r="M286" s="34">
        <v>1336280400</v>
      </c>
      <c r="N286" s="34" t="b">
        <v>0</v>
      </c>
      <c r="O286" s="34" t="b">
        <v>0</v>
      </c>
      <c r="P286" s="34" t="s">
        <v>18</v>
      </c>
      <c r="Q286" s="25" t="str">
        <f t="shared" si="25"/>
        <v>technology</v>
      </c>
      <c r="R286" s="25" t="str">
        <f t="shared" si="26"/>
        <v>web</v>
      </c>
      <c r="S286" s="37">
        <f t="shared" si="27"/>
        <v>41030.208333333336</v>
      </c>
      <c r="T286" s="37">
        <f t="shared" si="28"/>
        <v>41035.208333333336</v>
      </c>
    </row>
    <row r="287" spans="1:20" x14ac:dyDescent="0.25">
      <c r="A287" s="25">
        <v>285</v>
      </c>
      <c r="B287" s="25" t="s">
        <v>612</v>
      </c>
      <c r="C287" s="33" t="s">
        <v>613</v>
      </c>
      <c r="D287" s="34">
        <v>900</v>
      </c>
      <c r="E287" s="34">
        <v>6357</v>
      </c>
      <c r="F287" s="35">
        <f t="shared" si="24"/>
        <v>706</v>
      </c>
      <c r="G287" s="34" t="s">
        <v>10</v>
      </c>
      <c r="H287" s="34">
        <v>254</v>
      </c>
      <c r="I287" s="36">
        <f t="shared" si="29"/>
        <v>25.03</v>
      </c>
      <c r="J287" s="34" t="s">
        <v>11</v>
      </c>
      <c r="K287" s="34" t="s">
        <v>12</v>
      </c>
      <c r="L287" s="34">
        <v>1473483600</v>
      </c>
      <c r="M287" s="34">
        <v>1476766800</v>
      </c>
      <c r="N287" s="34" t="b">
        <v>0</v>
      </c>
      <c r="O287" s="34" t="b">
        <v>0</v>
      </c>
      <c r="P287" s="34" t="s">
        <v>23</v>
      </c>
      <c r="Q287" s="25" t="str">
        <f t="shared" si="25"/>
        <v>theater</v>
      </c>
      <c r="R287" s="25" t="str">
        <f t="shared" si="26"/>
        <v>plays</v>
      </c>
      <c r="S287" s="37">
        <f t="shared" si="27"/>
        <v>42623.208333333328</v>
      </c>
      <c r="T287" s="37">
        <f t="shared" si="28"/>
        <v>42661.208333333328</v>
      </c>
    </row>
    <row r="288" spans="1:20" x14ac:dyDescent="0.25">
      <c r="A288" s="25">
        <v>286</v>
      </c>
      <c r="B288" s="25" t="s">
        <v>614</v>
      </c>
      <c r="C288" s="33" t="s">
        <v>615</v>
      </c>
      <c r="D288" s="34">
        <v>112100</v>
      </c>
      <c r="E288" s="34">
        <v>19557</v>
      </c>
      <c r="F288" s="35">
        <f t="shared" si="24"/>
        <v>17</v>
      </c>
      <c r="G288" s="34" t="s">
        <v>64</v>
      </c>
      <c r="H288" s="34">
        <v>184</v>
      </c>
      <c r="I288" s="36">
        <f t="shared" si="29"/>
        <v>106.29</v>
      </c>
      <c r="J288" s="34" t="s">
        <v>11</v>
      </c>
      <c r="K288" s="34" t="s">
        <v>12</v>
      </c>
      <c r="L288" s="34">
        <v>1479880800</v>
      </c>
      <c r="M288" s="34">
        <v>1480485600</v>
      </c>
      <c r="N288" s="34" t="b">
        <v>0</v>
      </c>
      <c r="O288" s="34" t="b">
        <v>0</v>
      </c>
      <c r="P288" s="34" t="s">
        <v>23</v>
      </c>
      <c r="Q288" s="25" t="str">
        <f t="shared" si="25"/>
        <v>theater</v>
      </c>
      <c r="R288" s="25" t="str">
        <f t="shared" si="26"/>
        <v>plays</v>
      </c>
      <c r="S288" s="37">
        <f t="shared" si="27"/>
        <v>42697.25</v>
      </c>
      <c r="T288" s="37">
        <f t="shared" si="28"/>
        <v>42704.25</v>
      </c>
    </row>
    <row r="289" spans="1:20" x14ac:dyDescent="0.25">
      <c r="A289" s="25">
        <v>287</v>
      </c>
      <c r="B289" s="25" t="s">
        <v>616</v>
      </c>
      <c r="C289" s="33" t="s">
        <v>617</v>
      </c>
      <c r="D289" s="34">
        <v>6300</v>
      </c>
      <c r="E289" s="34">
        <v>13213</v>
      </c>
      <c r="F289" s="35">
        <f t="shared" si="24"/>
        <v>210</v>
      </c>
      <c r="G289" s="34" t="s">
        <v>10</v>
      </c>
      <c r="H289" s="34">
        <v>176</v>
      </c>
      <c r="I289" s="36">
        <f t="shared" si="29"/>
        <v>75.069999999999993</v>
      </c>
      <c r="J289" s="34" t="s">
        <v>11</v>
      </c>
      <c r="K289" s="34" t="s">
        <v>12</v>
      </c>
      <c r="L289" s="34">
        <v>1430197200</v>
      </c>
      <c r="M289" s="34">
        <v>1430197200</v>
      </c>
      <c r="N289" s="34" t="b">
        <v>0</v>
      </c>
      <c r="O289" s="34" t="b">
        <v>0</v>
      </c>
      <c r="P289" s="34" t="s">
        <v>40</v>
      </c>
      <c r="Q289" s="25" t="str">
        <f t="shared" si="25"/>
        <v>music</v>
      </c>
      <c r="R289" s="25" t="str">
        <f t="shared" si="26"/>
        <v>electric music</v>
      </c>
      <c r="S289" s="37">
        <f t="shared" si="27"/>
        <v>42122.208333333328</v>
      </c>
      <c r="T289" s="37">
        <f t="shared" si="28"/>
        <v>42122.208333333328</v>
      </c>
    </row>
    <row r="290" spans="1:20" x14ac:dyDescent="0.25">
      <c r="A290" s="25">
        <v>288</v>
      </c>
      <c r="B290" s="25" t="s">
        <v>618</v>
      </c>
      <c r="C290" s="33" t="s">
        <v>619</v>
      </c>
      <c r="D290" s="34">
        <v>5600</v>
      </c>
      <c r="E290" s="34">
        <v>5476</v>
      </c>
      <c r="F290" s="35">
        <f t="shared" si="24"/>
        <v>98</v>
      </c>
      <c r="G290" s="34" t="s">
        <v>4</v>
      </c>
      <c r="H290" s="34">
        <v>137</v>
      </c>
      <c r="I290" s="36">
        <f t="shared" si="29"/>
        <v>39.97</v>
      </c>
      <c r="J290" s="34" t="s">
        <v>26</v>
      </c>
      <c r="K290" s="34" t="s">
        <v>27</v>
      </c>
      <c r="L290" s="34">
        <v>1331701200</v>
      </c>
      <c r="M290" s="34">
        <v>1331787600</v>
      </c>
      <c r="N290" s="34" t="b">
        <v>0</v>
      </c>
      <c r="O290" s="34" t="b">
        <v>1</v>
      </c>
      <c r="P290" s="34" t="s">
        <v>138</v>
      </c>
      <c r="Q290" s="25" t="str">
        <f t="shared" si="25"/>
        <v>music</v>
      </c>
      <c r="R290" s="25" t="str">
        <f t="shared" si="26"/>
        <v>metal</v>
      </c>
      <c r="S290" s="37">
        <f t="shared" si="27"/>
        <v>40982.208333333336</v>
      </c>
      <c r="T290" s="37">
        <f t="shared" si="28"/>
        <v>40983.208333333336</v>
      </c>
    </row>
    <row r="291" spans="1:20" x14ac:dyDescent="0.25">
      <c r="A291" s="25">
        <v>289</v>
      </c>
      <c r="B291" s="25" t="s">
        <v>620</v>
      </c>
      <c r="C291" s="33" t="s">
        <v>621</v>
      </c>
      <c r="D291" s="34">
        <v>800</v>
      </c>
      <c r="E291" s="34">
        <v>13474</v>
      </c>
      <c r="F291" s="35">
        <f t="shared" si="24"/>
        <v>1684</v>
      </c>
      <c r="G291" s="34" t="s">
        <v>10</v>
      </c>
      <c r="H291" s="34">
        <v>337</v>
      </c>
      <c r="I291" s="36">
        <f t="shared" si="29"/>
        <v>39.979999999999997</v>
      </c>
      <c r="J291" s="34" t="s">
        <v>5</v>
      </c>
      <c r="K291" s="34" t="s">
        <v>6</v>
      </c>
      <c r="L291" s="34">
        <v>1438578000</v>
      </c>
      <c r="M291" s="34">
        <v>1438837200</v>
      </c>
      <c r="N291" s="34" t="b">
        <v>0</v>
      </c>
      <c r="O291" s="34" t="b">
        <v>0</v>
      </c>
      <c r="P291" s="34" t="s">
        <v>23</v>
      </c>
      <c r="Q291" s="25" t="str">
        <f t="shared" si="25"/>
        <v>theater</v>
      </c>
      <c r="R291" s="25" t="str">
        <f t="shared" si="26"/>
        <v>plays</v>
      </c>
      <c r="S291" s="37">
        <f t="shared" si="27"/>
        <v>42219.208333333328</v>
      </c>
      <c r="T291" s="37">
        <f t="shared" si="28"/>
        <v>42222.208333333328</v>
      </c>
    </row>
    <row r="292" spans="1:20" x14ac:dyDescent="0.25">
      <c r="A292" s="25">
        <v>290</v>
      </c>
      <c r="B292" s="25" t="s">
        <v>622</v>
      </c>
      <c r="C292" s="33" t="s">
        <v>623</v>
      </c>
      <c r="D292" s="34">
        <v>168600</v>
      </c>
      <c r="E292" s="34">
        <v>91722</v>
      </c>
      <c r="F292" s="35">
        <f t="shared" si="24"/>
        <v>54</v>
      </c>
      <c r="G292" s="34" t="s">
        <v>4</v>
      </c>
      <c r="H292" s="34">
        <v>908</v>
      </c>
      <c r="I292" s="36">
        <f t="shared" si="29"/>
        <v>101.02</v>
      </c>
      <c r="J292" s="34" t="s">
        <v>11</v>
      </c>
      <c r="K292" s="34" t="s">
        <v>12</v>
      </c>
      <c r="L292" s="34">
        <v>1368162000</v>
      </c>
      <c r="M292" s="34">
        <v>1370926800</v>
      </c>
      <c r="N292" s="34" t="b">
        <v>0</v>
      </c>
      <c r="O292" s="34" t="b">
        <v>1</v>
      </c>
      <c r="P292" s="34" t="s">
        <v>32</v>
      </c>
      <c r="Q292" s="25" t="str">
        <f t="shared" si="25"/>
        <v>film &amp; video</v>
      </c>
      <c r="R292" s="25" t="str">
        <f t="shared" si="26"/>
        <v>documentary</v>
      </c>
      <c r="S292" s="37">
        <f t="shared" si="27"/>
        <v>41404.208333333336</v>
      </c>
      <c r="T292" s="37">
        <f t="shared" si="28"/>
        <v>41436.208333333336</v>
      </c>
    </row>
    <row r="293" spans="1:20" x14ac:dyDescent="0.25">
      <c r="A293" s="25">
        <v>291</v>
      </c>
      <c r="B293" s="25" t="s">
        <v>624</v>
      </c>
      <c r="C293" s="33" t="s">
        <v>625</v>
      </c>
      <c r="D293" s="34">
        <v>1800</v>
      </c>
      <c r="E293" s="34">
        <v>8219</v>
      </c>
      <c r="F293" s="35">
        <f t="shared" si="24"/>
        <v>457</v>
      </c>
      <c r="G293" s="34" t="s">
        <v>10</v>
      </c>
      <c r="H293" s="34">
        <v>107</v>
      </c>
      <c r="I293" s="36">
        <f t="shared" si="29"/>
        <v>76.81</v>
      </c>
      <c r="J293" s="34" t="s">
        <v>11</v>
      </c>
      <c r="K293" s="34" t="s">
        <v>12</v>
      </c>
      <c r="L293" s="34">
        <v>1318654800</v>
      </c>
      <c r="M293" s="34">
        <v>1319000400</v>
      </c>
      <c r="N293" s="34" t="b">
        <v>1</v>
      </c>
      <c r="O293" s="34" t="b">
        <v>0</v>
      </c>
      <c r="P293" s="34" t="s">
        <v>18</v>
      </c>
      <c r="Q293" s="25" t="str">
        <f t="shared" si="25"/>
        <v>technology</v>
      </c>
      <c r="R293" s="25" t="str">
        <f t="shared" si="26"/>
        <v>web</v>
      </c>
      <c r="S293" s="37">
        <f t="shared" si="27"/>
        <v>40831.208333333336</v>
      </c>
      <c r="T293" s="37">
        <f t="shared" si="28"/>
        <v>40835.208333333336</v>
      </c>
    </row>
    <row r="294" spans="1:20" x14ac:dyDescent="0.25">
      <c r="A294" s="25">
        <v>292</v>
      </c>
      <c r="B294" s="25" t="s">
        <v>626</v>
      </c>
      <c r="C294" s="33" t="s">
        <v>627</v>
      </c>
      <c r="D294" s="34">
        <v>7300</v>
      </c>
      <c r="E294" s="34">
        <v>717</v>
      </c>
      <c r="F294" s="35">
        <f t="shared" si="24"/>
        <v>10</v>
      </c>
      <c r="G294" s="34" t="s">
        <v>4</v>
      </c>
      <c r="H294" s="34">
        <v>10</v>
      </c>
      <c r="I294" s="36">
        <f t="shared" si="29"/>
        <v>71.7</v>
      </c>
      <c r="J294" s="34" t="s">
        <v>11</v>
      </c>
      <c r="K294" s="34" t="s">
        <v>12</v>
      </c>
      <c r="L294" s="34">
        <v>1331874000</v>
      </c>
      <c r="M294" s="34">
        <v>1333429200</v>
      </c>
      <c r="N294" s="34" t="b">
        <v>0</v>
      </c>
      <c r="O294" s="34" t="b">
        <v>0</v>
      </c>
      <c r="P294" s="34" t="s">
        <v>7</v>
      </c>
      <c r="Q294" s="25" t="str">
        <f t="shared" si="25"/>
        <v>food</v>
      </c>
      <c r="R294" s="25" t="str">
        <f t="shared" si="26"/>
        <v>food trucks</v>
      </c>
      <c r="S294" s="37">
        <f t="shared" si="27"/>
        <v>40984.208333333336</v>
      </c>
      <c r="T294" s="37">
        <f t="shared" si="28"/>
        <v>41002.208333333336</v>
      </c>
    </row>
    <row r="295" spans="1:20" x14ac:dyDescent="0.25">
      <c r="A295" s="25">
        <v>293</v>
      </c>
      <c r="B295" s="25" t="s">
        <v>628</v>
      </c>
      <c r="C295" s="33" t="s">
        <v>629</v>
      </c>
      <c r="D295" s="34">
        <v>6500</v>
      </c>
      <c r="E295" s="34">
        <v>1065</v>
      </c>
      <c r="F295" s="35">
        <f t="shared" si="24"/>
        <v>16</v>
      </c>
      <c r="G295" s="34" t="s">
        <v>64</v>
      </c>
      <c r="H295" s="34">
        <v>32</v>
      </c>
      <c r="I295" s="36">
        <f t="shared" si="29"/>
        <v>33.28</v>
      </c>
      <c r="J295" s="34" t="s">
        <v>97</v>
      </c>
      <c r="K295" s="34" t="s">
        <v>98</v>
      </c>
      <c r="L295" s="34">
        <v>1286254800</v>
      </c>
      <c r="M295" s="34">
        <v>1287032400</v>
      </c>
      <c r="N295" s="34" t="b">
        <v>0</v>
      </c>
      <c r="O295" s="34" t="b">
        <v>0</v>
      </c>
      <c r="P295" s="34" t="s">
        <v>23</v>
      </c>
      <c r="Q295" s="25" t="str">
        <f t="shared" si="25"/>
        <v>theater</v>
      </c>
      <c r="R295" s="25" t="str">
        <f t="shared" si="26"/>
        <v>plays</v>
      </c>
      <c r="S295" s="37">
        <f t="shared" si="27"/>
        <v>40456.208333333336</v>
      </c>
      <c r="T295" s="37">
        <f t="shared" si="28"/>
        <v>40465.208333333336</v>
      </c>
    </row>
    <row r="296" spans="1:20" x14ac:dyDescent="0.25">
      <c r="A296" s="25">
        <v>294</v>
      </c>
      <c r="B296" s="25" t="s">
        <v>630</v>
      </c>
      <c r="C296" s="33" t="s">
        <v>631</v>
      </c>
      <c r="D296" s="34">
        <v>600</v>
      </c>
      <c r="E296" s="34">
        <v>8038</v>
      </c>
      <c r="F296" s="35">
        <f t="shared" si="24"/>
        <v>1340</v>
      </c>
      <c r="G296" s="34" t="s">
        <v>10</v>
      </c>
      <c r="H296" s="34">
        <v>183</v>
      </c>
      <c r="I296" s="36">
        <f t="shared" si="29"/>
        <v>43.92</v>
      </c>
      <c r="J296" s="34" t="s">
        <v>11</v>
      </c>
      <c r="K296" s="34" t="s">
        <v>12</v>
      </c>
      <c r="L296" s="34">
        <v>1540530000</v>
      </c>
      <c r="M296" s="34">
        <v>1541570400</v>
      </c>
      <c r="N296" s="34" t="b">
        <v>0</v>
      </c>
      <c r="O296" s="34" t="b">
        <v>0</v>
      </c>
      <c r="P296" s="34" t="s">
        <v>23</v>
      </c>
      <c r="Q296" s="25" t="str">
        <f t="shared" si="25"/>
        <v>theater</v>
      </c>
      <c r="R296" s="25" t="str">
        <f t="shared" si="26"/>
        <v>plays</v>
      </c>
      <c r="S296" s="37">
        <f t="shared" si="27"/>
        <v>43399.208333333328</v>
      </c>
      <c r="T296" s="37">
        <f t="shared" si="28"/>
        <v>43411.25</v>
      </c>
    </row>
    <row r="297" spans="1:20" x14ac:dyDescent="0.25">
      <c r="A297" s="25">
        <v>295</v>
      </c>
      <c r="B297" s="25" t="s">
        <v>632</v>
      </c>
      <c r="C297" s="33" t="s">
        <v>633</v>
      </c>
      <c r="D297" s="34">
        <v>192900</v>
      </c>
      <c r="E297" s="34">
        <v>68769</v>
      </c>
      <c r="F297" s="35">
        <f t="shared" si="24"/>
        <v>36</v>
      </c>
      <c r="G297" s="34" t="s">
        <v>4</v>
      </c>
      <c r="H297" s="34">
        <v>1910</v>
      </c>
      <c r="I297" s="36">
        <f t="shared" si="29"/>
        <v>36</v>
      </c>
      <c r="J297" s="34" t="s">
        <v>88</v>
      </c>
      <c r="K297" s="34" t="s">
        <v>89</v>
      </c>
      <c r="L297" s="34">
        <v>1381813200</v>
      </c>
      <c r="M297" s="34">
        <v>1383976800</v>
      </c>
      <c r="N297" s="34" t="b">
        <v>0</v>
      </c>
      <c r="O297" s="34" t="b">
        <v>0</v>
      </c>
      <c r="P297" s="34" t="s">
        <v>23</v>
      </c>
      <c r="Q297" s="25" t="str">
        <f t="shared" si="25"/>
        <v>theater</v>
      </c>
      <c r="R297" s="25" t="str">
        <f t="shared" si="26"/>
        <v>plays</v>
      </c>
      <c r="S297" s="37">
        <f t="shared" si="27"/>
        <v>41562.208333333336</v>
      </c>
      <c r="T297" s="37">
        <f t="shared" si="28"/>
        <v>41587.25</v>
      </c>
    </row>
    <row r="298" spans="1:20" x14ac:dyDescent="0.25">
      <c r="A298" s="25">
        <v>296</v>
      </c>
      <c r="B298" s="25" t="s">
        <v>634</v>
      </c>
      <c r="C298" s="33" t="s">
        <v>635</v>
      </c>
      <c r="D298" s="34">
        <v>6100</v>
      </c>
      <c r="E298" s="34">
        <v>3352</v>
      </c>
      <c r="F298" s="35">
        <f t="shared" si="24"/>
        <v>55</v>
      </c>
      <c r="G298" s="34" t="s">
        <v>4</v>
      </c>
      <c r="H298" s="34">
        <v>38</v>
      </c>
      <c r="I298" s="36">
        <f t="shared" si="29"/>
        <v>88.21</v>
      </c>
      <c r="J298" s="34" t="s">
        <v>16</v>
      </c>
      <c r="K298" s="34" t="s">
        <v>17</v>
      </c>
      <c r="L298" s="34">
        <v>1548655200</v>
      </c>
      <c r="M298" s="34">
        <v>1550556000</v>
      </c>
      <c r="N298" s="34" t="b">
        <v>0</v>
      </c>
      <c r="O298" s="34" t="b">
        <v>0</v>
      </c>
      <c r="P298" s="34" t="s">
        <v>23</v>
      </c>
      <c r="Q298" s="25" t="str">
        <f t="shared" si="25"/>
        <v>theater</v>
      </c>
      <c r="R298" s="25" t="str">
        <f t="shared" si="26"/>
        <v>plays</v>
      </c>
      <c r="S298" s="37">
        <f t="shared" si="27"/>
        <v>43493.25</v>
      </c>
      <c r="T298" s="37">
        <f t="shared" si="28"/>
        <v>43515.25</v>
      </c>
    </row>
    <row r="299" spans="1:20" x14ac:dyDescent="0.25">
      <c r="A299" s="25">
        <v>297</v>
      </c>
      <c r="B299" s="25" t="s">
        <v>636</v>
      </c>
      <c r="C299" s="33" t="s">
        <v>637</v>
      </c>
      <c r="D299" s="34">
        <v>7200</v>
      </c>
      <c r="E299" s="34">
        <v>6785</v>
      </c>
      <c r="F299" s="35">
        <f t="shared" si="24"/>
        <v>94</v>
      </c>
      <c r="G299" s="34" t="s">
        <v>4</v>
      </c>
      <c r="H299" s="34">
        <v>104</v>
      </c>
      <c r="I299" s="36">
        <f t="shared" si="29"/>
        <v>65.239999999999995</v>
      </c>
      <c r="J299" s="34" t="s">
        <v>16</v>
      </c>
      <c r="K299" s="34" t="s">
        <v>17</v>
      </c>
      <c r="L299" s="34">
        <v>1389679200</v>
      </c>
      <c r="M299" s="34">
        <v>1390456800</v>
      </c>
      <c r="N299" s="34" t="b">
        <v>0</v>
      </c>
      <c r="O299" s="34" t="b">
        <v>1</v>
      </c>
      <c r="P299" s="34" t="s">
        <v>23</v>
      </c>
      <c r="Q299" s="25" t="str">
        <f t="shared" si="25"/>
        <v>theater</v>
      </c>
      <c r="R299" s="25" t="str">
        <f t="shared" si="26"/>
        <v>plays</v>
      </c>
      <c r="S299" s="37">
        <f t="shared" si="27"/>
        <v>41653.25</v>
      </c>
      <c r="T299" s="37">
        <f t="shared" si="28"/>
        <v>41662.25</v>
      </c>
    </row>
    <row r="300" spans="1:20" x14ac:dyDescent="0.25">
      <c r="A300" s="25">
        <v>298</v>
      </c>
      <c r="B300" s="25" t="s">
        <v>638</v>
      </c>
      <c r="C300" s="33" t="s">
        <v>639</v>
      </c>
      <c r="D300" s="34">
        <v>3500</v>
      </c>
      <c r="E300" s="34">
        <v>5037</v>
      </c>
      <c r="F300" s="35">
        <f t="shared" si="24"/>
        <v>144</v>
      </c>
      <c r="G300" s="34" t="s">
        <v>10</v>
      </c>
      <c r="H300" s="34">
        <v>72</v>
      </c>
      <c r="I300" s="36">
        <f t="shared" si="29"/>
        <v>69.959999999999994</v>
      </c>
      <c r="J300" s="34" t="s">
        <v>11</v>
      </c>
      <c r="K300" s="34" t="s">
        <v>12</v>
      </c>
      <c r="L300" s="34">
        <v>1456466400</v>
      </c>
      <c r="M300" s="34">
        <v>1458018000</v>
      </c>
      <c r="N300" s="34" t="b">
        <v>0</v>
      </c>
      <c r="O300" s="34" t="b">
        <v>1</v>
      </c>
      <c r="P300" s="34" t="s">
        <v>13</v>
      </c>
      <c r="Q300" s="25" t="str">
        <f t="shared" si="25"/>
        <v>music</v>
      </c>
      <c r="R300" s="25" t="str">
        <f t="shared" si="26"/>
        <v>rock</v>
      </c>
      <c r="S300" s="37">
        <f t="shared" si="27"/>
        <v>42426.25</v>
      </c>
      <c r="T300" s="37">
        <f t="shared" si="28"/>
        <v>42444.208333333328</v>
      </c>
    </row>
    <row r="301" spans="1:20" x14ac:dyDescent="0.25">
      <c r="A301" s="25">
        <v>299</v>
      </c>
      <c r="B301" s="25" t="s">
        <v>640</v>
      </c>
      <c r="C301" s="33" t="s">
        <v>641</v>
      </c>
      <c r="D301" s="34">
        <v>3800</v>
      </c>
      <c r="E301" s="34">
        <v>1954</v>
      </c>
      <c r="F301" s="35">
        <f t="shared" si="24"/>
        <v>51</v>
      </c>
      <c r="G301" s="34" t="s">
        <v>4</v>
      </c>
      <c r="H301" s="34">
        <v>49</v>
      </c>
      <c r="I301" s="36">
        <f t="shared" si="29"/>
        <v>39.880000000000003</v>
      </c>
      <c r="J301" s="34" t="s">
        <v>11</v>
      </c>
      <c r="K301" s="34" t="s">
        <v>12</v>
      </c>
      <c r="L301" s="34">
        <v>1456984800</v>
      </c>
      <c r="M301" s="34">
        <v>1461819600</v>
      </c>
      <c r="N301" s="34" t="b">
        <v>0</v>
      </c>
      <c r="O301" s="34" t="b">
        <v>0</v>
      </c>
      <c r="P301" s="34" t="s">
        <v>7</v>
      </c>
      <c r="Q301" s="25" t="str">
        <f t="shared" si="25"/>
        <v>food</v>
      </c>
      <c r="R301" s="25" t="str">
        <f t="shared" si="26"/>
        <v>food trucks</v>
      </c>
      <c r="S301" s="37">
        <f t="shared" si="27"/>
        <v>42432.25</v>
      </c>
      <c r="T301" s="37">
        <f t="shared" si="28"/>
        <v>42488.208333333328</v>
      </c>
    </row>
    <row r="302" spans="1:20" x14ac:dyDescent="0.25">
      <c r="A302" s="25">
        <v>300</v>
      </c>
      <c r="B302" s="25" t="s">
        <v>642</v>
      </c>
      <c r="C302" s="33" t="s">
        <v>643</v>
      </c>
      <c r="D302" s="34">
        <v>100</v>
      </c>
      <c r="E302" s="34">
        <v>5</v>
      </c>
      <c r="F302" s="35">
        <f t="shared" si="24"/>
        <v>5</v>
      </c>
      <c r="G302" s="34" t="s">
        <v>4</v>
      </c>
      <c r="H302" s="34">
        <v>1</v>
      </c>
      <c r="I302" s="36">
        <f t="shared" si="29"/>
        <v>5</v>
      </c>
      <c r="J302" s="34" t="s">
        <v>26</v>
      </c>
      <c r="K302" s="34" t="s">
        <v>27</v>
      </c>
      <c r="L302" s="34">
        <v>1504069200</v>
      </c>
      <c r="M302" s="34">
        <v>1504155600</v>
      </c>
      <c r="N302" s="34" t="b">
        <v>0</v>
      </c>
      <c r="O302" s="34" t="b">
        <v>1</v>
      </c>
      <c r="P302" s="34" t="s">
        <v>58</v>
      </c>
      <c r="Q302" s="25" t="str">
        <f t="shared" si="25"/>
        <v>publishing</v>
      </c>
      <c r="R302" s="25" t="str">
        <f t="shared" si="26"/>
        <v>nonfiction</v>
      </c>
      <c r="S302" s="37">
        <f t="shared" si="27"/>
        <v>42977.208333333328</v>
      </c>
      <c r="T302" s="37">
        <f t="shared" si="28"/>
        <v>42978.208333333328</v>
      </c>
    </row>
    <row r="303" spans="1:20" x14ac:dyDescent="0.25">
      <c r="A303" s="25">
        <v>301</v>
      </c>
      <c r="B303" s="25" t="s">
        <v>644</v>
      </c>
      <c r="C303" s="33" t="s">
        <v>645</v>
      </c>
      <c r="D303" s="34">
        <v>900</v>
      </c>
      <c r="E303" s="34">
        <v>12102</v>
      </c>
      <c r="F303" s="35">
        <f t="shared" si="24"/>
        <v>1345</v>
      </c>
      <c r="G303" s="34" t="s">
        <v>10</v>
      </c>
      <c r="H303" s="34">
        <v>295</v>
      </c>
      <c r="I303" s="36">
        <f t="shared" si="29"/>
        <v>41.02</v>
      </c>
      <c r="J303" s="34" t="s">
        <v>11</v>
      </c>
      <c r="K303" s="34" t="s">
        <v>12</v>
      </c>
      <c r="L303" s="34">
        <v>1424930400</v>
      </c>
      <c r="M303" s="34">
        <v>1426395600</v>
      </c>
      <c r="N303" s="34" t="b">
        <v>0</v>
      </c>
      <c r="O303" s="34" t="b">
        <v>0</v>
      </c>
      <c r="P303" s="34" t="s">
        <v>32</v>
      </c>
      <c r="Q303" s="25" t="str">
        <f t="shared" si="25"/>
        <v>film &amp; video</v>
      </c>
      <c r="R303" s="25" t="str">
        <f t="shared" si="26"/>
        <v>documentary</v>
      </c>
      <c r="S303" s="37">
        <f t="shared" si="27"/>
        <v>42061.25</v>
      </c>
      <c r="T303" s="37">
        <f t="shared" si="28"/>
        <v>42078.208333333328</v>
      </c>
    </row>
    <row r="304" spans="1:20" x14ac:dyDescent="0.25">
      <c r="A304" s="25">
        <v>302</v>
      </c>
      <c r="B304" s="25" t="s">
        <v>646</v>
      </c>
      <c r="C304" s="33" t="s">
        <v>647</v>
      </c>
      <c r="D304" s="34">
        <v>76100</v>
      </c>
      <c r="E304" s="34">
        <v>24234</v>
      </c>
      <c r="F304" s="35">
        <f t="shared" si="24"/>
        <v>32</v>
      </c>
      <c r="G304" s="34" t="s">
        <v>4</v>
      </c>
      <c r="H304" s="34">
        <v>245</v>
      </c>
      <c r="I304" s="36">
        <f t="shared" si="29"/>
        <v>98.91</v>
      </c>
      <c r="J304" s="34" t="s">
        <v>11</v>
      </c>
      <c r="K304" s="34" t="s">
        <v>12</v>
      </c>
      <c r="L304" s="34">
        <v>1535864400</v>
      </c>
      <c r="M304" s="34">
        <v>1537074000</v>
      </c>
      <c r="N304" s="34" t="b">
        <v>0</v>
      </c>
      <c r="O304" s="34" t="b">
        <v>0</v>
      </c>
      <c r="P304" s="34" t="s">
        <v>23</v>
      </c>
      <c r="Q304" s="25" t="str">
        <f t="shared" si="25"/>
        <v>theater</v>
      </c>
      <c r="R304" s="25" t="str">
        <f t="shared" si="26"/>
        <v>plays</v>
      </c>
      <c r="S304" s="37">
        <f t="shared" si="27"/>
        <v>43345.208333333328</v>
      </c>
      <c r="T304" s="37">
        <f t="shared" si="28"/>
        <v>43359.208333333328</v>
      </c>
    </row>
    <row r="305" spans="1:20" x14ac:dyDescent="0.25">
      <c r="A305" s="25">
        <v>303</v>
      </c>
      <c r="B305" s="25" t="s">
        <v>648</v>
      </c>
      <c r="C305" s="33" t="s">
        <v>649</v>
      </c>
      <c r="D305" s="34">
        <v>3400</v>
      </c>
      <c r="E305" s="34">
        <v>2809</v>
      </c>
      <c r="F305" s="35">
        <f t="shared" si="24"/>
        <v>83</v>
      </c>
      <c r="G305" s="34" t="s">
        <v>4</v>
      </c>
      <c r="H305" s="34">
        <v>32</v>
      </c>
      <c r="I305" s="36">
        <f t="shared" si="29"/>
        <v>87.78</v>
      </c>
      <c r="J305" s="34" t="s">
        <v>11</v>
      </c>
      <c r="K305" s="34" t="s">
        <v>12</v>
      </c>
      <c r="L305" s="34">
        <v>1452146400</v>
      </c>
      <c r="M305" s="34">
        <v>1452578400</v>
      </c>
      <c r="N305" s="34" t="b">
        <v>0</v>
      </c>
      <c r="O305" s="34" t="b">
        <v>0</v>
      </c>
      <c r="P305" s="34" t="s">
        <v>50</v>
      </c>
      <c r="Q305" s="25" t="str">
        <f t="shared" si="25"/>
        <v>music</v>
      </c>
      <c r="R305" s="25" t="str">
        <f t="shared" si="26"/>
        <v>indie rock</v>
      </c>
      <c r="S305" s="37">
        <f t="shared" si="27"/>
        <v>42376.25</v>
      </c>
      <c r="T305" s="37">
        <f t="shared" si="28"/>
        <v>42381.25</v>
      </c>
    </row>
    <row r="306" spans="1:20" x14ac:dyDescent="0.25">
      <c r="A306" s="25">
        <v>304</v>
      </c>
      <c r="B306" s="25" t="s">
        <v>650</v>
      </c>
      <c r="C306" s="33" t="s">
        <v>651</v>
      </c>
      <c r="D306" s="34">
        <v>2100</v>
      </c>
      <c r="E306" s="34">
        <v>11469</v>
      </c>
      <c r="F306" s="35">
        <f t="shared" si="24"/>
        <v>546</v>
      </c>
      <c r="G306" s="34" t="s">
        <v>10</v>
      </c>
      <c r="H306" s="34">
        <v>142</v>
      </c>
      <c r="I306" s="36">
        <f t="shared" si="29"/>
        <v>80.77</v>
      </c>
      <c r="J306" s="34" t="s">
        <v>11</v>
      </c>
      <c r="K306" s="34" t="s">
        <v>12</v>
      </c>
      <c r="L306" s="34">
        <v>1470546000</v>
      </c>
      <c r="M306" s="34">
        <v>1474088400</v>
      </c>
      <c r="N306" s="34" t="b">
        <v>0</v>
      </c>
      <c r="O306" s="34" t="b">
        <v>0</v>
      </c>
      <c r="P306" s="34" t="s">
        <v>32</v>
      </c>
      <c r="Q306" s="25" t="str">
        <f t="shared" si="25"/>
        <v>film &amp; video</v>
      </c>
      <c r="R306" s="25" t="str">
        <f t="shared" si="26"/>
        <v>documentary</v>
      </c>
      <c r="S306" s="37">
        <f t="shared" si="27"/>
        <v>42589.208333333328</v>
      </c>
      <c r="T306" s="37">
        <f t="shared" si="28"/>
        <v>42630.208333333328</v>
      </c>
    </row>
    <row r="307" spans="1:20" x14ac:dyDescent="0.25">
      <c r="A307" s="25">
        <v>305</v>
      </c>
      <c r="B307" s="25" t="s">
        <v>652</v>
      </c>
      <c r="C307" s="33" t="s">
        <v>653</v>
      </c>
      <c r="D307" s="34">
        <v>2800</v>
      </c>
      <c r="E307" s="34">
        <v>8014</v>
      </c>
      <c r="F307" s="35">
        <f t="shared" si="24"/>
        <v>286</v>
      </c>
      <c r="G307" s="34" t="s">
        <v>10</v>
      </c>
      <c r="H307" s="34">
        <v>85</v>
      </c>
      <c r="I307" s="36">
        <f t="shared" si="29"/>
        <v>94.28</v>
      </c>
      <c r="J307" s="34" t="s">
        <v>11</v>
      </c>
      <c r="K307" s="34" t="s">
        <v>12</v>
      </c>
      <c r="L307" s="34">
        <v>1458363600</v>
      </c>
      <c r="M307" s="34">
        <v>1461906000</v>
      </c>
      <c r="N307" s="34" t="b">
        <v>0</v>
      </c>
      <c r="O307" s="34" t="b">
        <v>0</v>
      </c>
      <c r="P307" s="34" t="s">
        <v>23</v>
      </c>
      <c r="Q307" s="25" t="str">
        <f t="shared" si="25"/>
        <v>theater</v>
      </c>
      <c r="R307" s="25" t="str">
        <f t="shared" si="26"/>
        <v>plays</v>
      </c>
      <c r="S307" s="37">
        <f t="shared" si="27"/>
        <v>42448.208333333328</v>
      </c>
      <c r="T307" s="37">
        <f t="shared" si="28"/>
        <v>42489.208333333328</v>
      </c>
    </row>
    <row r="308" spans="1:20" x14ac:dyDescent="0.25">
      <c r="A308" s="25">
        <v>306</v>
      </c>
      <c r="B308" s="25" t="s">
        <v>654</v>
      </c>
      <c r="C308" s="33" t="s">
        <v>655</v>
      </c>
      <c r="D308" s="34">
        <v>6500</v>
      </c>
      <c r="E308" s="34">
        <v>514</v>
      </c>
      <c r="F308" s="35">
        <f t="shared" si="24"/>
        <v>8</v>
      </c>
      <c r="G308" s="34" t="s">
        <v>4</v>
      </c>
      <c r="H308" s="34">
        <v>7</v>
      </c>
      <c r="I308" s="36">
        <f t="shared" si="29"/>
        <v>73.430000000000007</v>
      </c>
      <c r="J308" s="34" t="s">
        <v>11</v>
      </c>
      <c r="K308" s="34" t="s">
        <v>12</v>
      </c>
      <c r="L308" s="34">
        <v>1500008400</v>
      </c>
      <c r="M308" s="34">
        <v>1500267600</v>
      </c>
      <c r="N308" s="34" t="b">
        <v>0</v>
      </c>
      <c r="O308" s="34" t="b">
        <v>1</v>
      </c>
      <c r="P308" s="34" t="s">
        <v>23</v>
      </c>
      <c r="Q308" s="25" t="str">
        <f t="shared" si="25"/>
        <v>theater</v>
      </c>
      <c r="R308" s="25" t="str">
        <f t="shared" si="26"/>
        <v>plays</v>
      </c>
      <c r="S308" s="37">
        <f t="shared" si="27"/>
        <v>42930.208333333328</v>
      </c>
      <c r="T308" s="37">
        <f t="shared" si="28"/>
        <v>42933.208333333328</v>
      </c>
    </row>
    <row r="309" spans="1:20" x14ac:dyDescent="0.25">
      <c r="A309" s="25">
        <v>307</v>
      </c>
      <c r="B309" s="25" t="s">
        <v>656</v>
      </c>
      <c r="C309" s="33" t="s">
        <v>657</v>
      </c>
      <c r="D309" s="34">
        <v>32900</v>
      </c>
      <c r="E309" s="34">
        <v>43473</v>
      </c>
      <c r="F309" s="35">
        <f t="shared" si="24"/>
        <v>132</v>
      </c>
      <c r="G309" s="34" t="s">
        <v>10</v>
      </c>
      <c r="H309" s="34">
        <v>659</v>
      </c>
      <c r="I309" s="36">
        <f t="shared" si="29"/>
        <v>65.97</v>
      </c>
      <c r="J309" s="34" t="s">
        <v>26</v>
      </c>
      <c r="K309" s="34" t="s">
        <v>27</v>
      </c>
      <c r="L309" s="34">
        <v>1338958800</v>
      </c>
      <c r="M309" s="34">
        <v>1340686800</v>
      </c>
      <c r="N309" s="34" t="b">
        <v>0</v>
      </c>
      <c r="O309" s="34" t="b">
        <v>1</v>
      </c>
      <c r="P309" s="34" t="s">
        <v>109</v>
      </c>
      <c r="Q309" s="25" t="str">
        <f t="shared" si="25"/>
        <v>publishing</v>
      </c>
      <c r="R309" s="25" t="str">
        <f t="shared" si="26"/>
        <v>fiction</v>
      </c>
      <c r="S309" s="37">
        <f t="shared" si="27"/>
        <v>41066.208333333336</v>
      </c>
      <c r="T309" s="37">
        <f t="shared" si="28"/>
        <v>41086.208333333336</v>
      </c>
    </row>
    <row r="310" spans="1:20" x14ac:dyDescent="0.25">
      <c r="A310" s="25">
        <v>308</v>
      </c>
      <c r="B310" s="25" t="s">
        <v>658</v>
      </c>
      <c r="C310" s="33" t="s">
        <v>659</v>
      </c>
      <c r="D310" s="34">
        <v>118200</v>
      </c>
      <c r="E310" s="34">
        <v>87560</v>
      </c>
      <c r="F310" s="35">
        <f t="shared" si="24"/>
        <v>74</v>
      </c>
      <c r="G310" s="34" t="s">
        <v>4</v>
      </c>
      <c r="H310" s="34">
        <v>803</v>
      </c>
      <c r="I310" s="36">
        <f t="shared" si="29"/>
        <v>109.04</v>
      </c>
      <c r="J310" s="34" t="s">
        <v>11</v>
      </c>
      <c r="K310" s="34" t="s">
        <v>12</v>
      </c>
      <c r="L310" s="34">
        <v>1303102800</v>
      </c>
      <c r="M310" s="34">
        <v>1303189200</v>
      </c>
      <c r="N310" s="34" t="b">
        <v>0</v>
      </c>
      <c r="O310" s="34" t="b">
        <v>0</v>
      </c>
      <c r="P310" s="34" t="s">
        <v>23</v>
      </c>
      <c r="Q310" s="25" t="str">
        <f t="shared" si="25"/>
        <v>theater</v>
      </c>
      <c r="R310" s="25" t="str">
        <f t="shared" si="26"/>
        <v>plays</v>
      </c>
      <c r="S310" s="37">
        <f t="shared" si="27"/>
        <v>40651.208333333336</v>
      </c>
      <c r="T310" s="37">
        <f t="shared" si="28"/>
        <v>40652.208333333336</v>
      </c>
    </row>
    <row r="311" spans="1:20" x14ac:dyDescent="0.25">
      <c r="A311" s="25">
        <v>309</v>
      </c>
      <c r="B311" s="25" t="s">
        <v>660</v>
      </c>
      <c r="C311" s="33" t="s">
        <v>661</v>
      </c>
      <c r="D311" s="34">
        <v>4100</v>
      </c>
      <c r="E311" s="34">
        <v>3087</v>
      </c>
      <c r="F311" s="35">
        <f t="shared" si="24"/>
        <v>75</v>
      </c>
      <c r="G311" s="34" t="s">
        <v>64</v>
      </c>
      <c r="H311" s="34">
        <v>75</v>
      </c>
      <c r="I311" s="36">
        <f t="shared" si="29"/>
        <v>41.16</v>
      </c>
      <c r="J311" s="34" t="s">
        <v>11</v>
      </c>
      <c r="K311" s="34" t="s">
        <v>12</v>
      </c>
      <c r="L311" s="34">
        <v>1316581200</v>
      </c>
      <c r="M311" s="34">
        <v>1318309200</v>
      </c>
      <c r="N311" s="34" t="b">
        <v>0</v>
      </c>
      <c r="O311" s="34" t="b">
        <v>1</v>
      </c>
      <c r="P311" s="34" t="s">
        <v>50</v>
      </c>
      <c r="Q311" s="25" t="str">
        <f t="shared" si="25"/>
        <v>music</v>
      </c>
      <c r="R311" s="25" t="str">
        <f t="shared" si="26"/>
        <v>indie rock</v>
      </c>
      <c r="S311" s="37">
        <f t="shared" si="27"/>
        <v>40807.208333333336</v>
      </c>
      <c r="T311" s="37">
        <f t="shared" si="28"/>
        <v>40827.208333333336</v>
      </c>
    </row>
    <row r="312" spans="1:20" x14ac:dyDescent="0.25">
      <c r="A312" s="25">
        <v>310</v>
      </c>
      <c r="B312" s="25" t="s">
        <v>662</v>
      </c>
      <c r="C312" s="33" t="s">
        <v>663</v>
      </c>
      <c r="D312" s="34">
        <v>7800</v>
      </c>
      <c r="E312" s="34">
        <v>1586</v>
      </c>
      <c r="F312" s="35">
        <f t="shared" si="24"/>
        <v>20</v>
      </c>
      <c r="G312" s="34" t="s">
        <v>4</v>
      </c>
      <c r="H312" s="34">
        <v>16</v>
      </c>
      <c r="I312" s="36">
        <f t="shared" si="29"/>
        <v>99.13</v>
      </c>
      <c r="J312" s="34" t="s">
        <v>11</v>
      </c>
      <c r="K312" s="34" t="s">
        <v>12</v>
      </c>
      <c r="L312" s="34">
        <v>1270789200</v>
      </c>
      <c r="M312" s="34">
        <v>1272171600</v>
      </c>
      <c r="N312" s="34" t="b">
        <v>0</v>
      </c>
      <c r="O312" s="34" t="b">
        <v>0</v>
      </c>
      <c r="P312" s="34" t="s">
        <v>79</v>
      </c>
      <c r="Q312" s="25" t="str">
        <f t="shared" si="25"/>
        <v>games</v>
      </c>
      <c r="R312" s="25" t="str">
        <f t="shared" si="26"/>
        <v>video games</v>
      </c>
      <c r="S312" s="37">
        <f t="shared" si="27"/>
        <v>40277.208333333336</v>
      </c>
      <c r="T312" s="37">
        <f t="shared" si="28"/>
        <v>40293.208333333336</v>
      </c>
    </row>
    <row r="313" spans="1:20" x14ac:dyDescent="0.25">
      <c r="A313" s="25">
        <v>311</v>
      </c>
      <c r="B313" s="25" t="s">
        <v>664</v>
      </c>
      <c r="C313" s="33" t="s">
        <v>665</v>
      </c>
      <c r="D313" s="34">
        <v>6300</v>
      </c>
      <c r="E313" s="34">
        <v>12812</v>
      </c>
      <c r="F313" s="35">
        <f t="shared" si="24"/>
        <v>203</v>
      </c>
      <c r="G313" s="34" t="s">
        <v>10</v>
      </c>
      <c r="H313" s="34">
        <v>121</v>
      </c>
      <c r="I313" s="36">
        <f t="shared" si="29"/>
        <v>105.88</v>
      </c>
      <c r="J313" s="34" t="s">
        <v>11</v>
      </c>
      <c r="K313" s="34" t="s">
        <v>12</v>
      </c>
      <c r="L313" s="34">
        <v>1297836000</v>
      </c>
      <c r="M313" s="34">
        <v>1298872800</v>
      </c>
      <c r="N313" s="34" t="b">
        <v>0</v>
      </c>
      <c r="O313" s="34" t="b">
        <v>0</v>
      </c>
      <c r="P313" s="34" t="s">
        <v>23</v>
      </c>
      <c r="Q313" s="25" t="str">
        <f t="shared" si="25"/>
        <v>theater</v>
      </c>
      <c r="R313" s="25" t="str">
        <f t="shared" si="26"/>
        <v>plays</v>
      </c>
      <c r="S313" s="37">
        <f t="shared" si="27"/>
        <v>40590.25</v>
      </c>
      <c r="T313" s="37">
        <f t="shared" si="28"/>
        <v>40602.25</v>
      </c>
    </row>
    <row r="314" spans="1:20" x14ac:dyDescent="0.25">
      <c r="A314" s="25">
        <v>312</v>
      </c>
      <c r="B314" s="25" t="s">
        <v>666</v>
      </c>
      <c r="C314" s="33" t="s">
        <v>667</v>
      </c>
      <c r="D314" s="34">
        <v>59100</v>
      </c>
      <c r="E314" s="34">
        <v>183345</v>
      </c>
      <c r="F314" s="35">
        <f t="shared" si="24"/>
        <v>310</v>
      </c>
      <c r="G314" s="34" t="s">
        <v>10</v>
      </c>
      <c r="H314" s="34">
        <v>3742</v>
      </c>
      <c r="I314" s="36">
        <f t="shared" si="29"/>
        <v>49</v>
      </c>
      <c r="J314" s="34" t="s">
        <v>11</v>
      </c>
      <c r="K314" s="34" t="s">
        <v>12</v>
      </c>
      <c r="L314" s="34">
        <v>1382677200</v>
      </c>
      <c r="M314" s="34">
        <v>1383282000</v>
      </c>
      <c r="N314" s="34" t="b">
        <v>0</v>
      </c>
      <c r="O314" s="34" t="b">
        <v>0</v>
      </c>
      <c r="P314" s="34" t="s">
        <v>23</v>
      </c>
      <c r="Q314" s="25" t="str">
        <f t="shared" si="25"/>
        <v>theater</v>
      </c>
      <c r="R314" s="25" t="str">
        <f t="shared" si="26"/>
        <v>plays</v>
      </c>
      <c r="S314" s="37">
        <f t="shared" si="27"/>
        <v>41572.208333333336</v>
      </c>
      <c r="T314" s="37">
        <f t="shared" si="28"/>
        <v>41579.208333333336</v>
      </c>
    </row>
    <row r="315" spans="1:20" x14ac:dyDescent="0.25">
      <c r="A315" s="25">
        <v>313</v>
      </c>
      <c r="B315" s="25" t="s">
        <v>668</v>
      </c>
      <c r="C315" s="33" t="s">
        <v>669</v>
      </c>
      <c r="D315" s="34">
        <v>2200</v>
      </c>
      <c r="E315" s="34">
        <v>8697</v>
      </c>
      <c r="F315" s="35">
        <f t="shared" si="24"/>
        <v>395</v>
      </c>
      <c r="G315" s="34" t="s">
        <v>10</v>
      </c>
      <c r="H315" s="34">
        <v>223</v>
      </c>
      <c r="I315" s="36">
        <f t="shared" si="29"/>
        <v>39</v>
      </c>
      <c r="J315" s="34" t="s">
        <v>11</v>
      </c>
      <c r="K315" s="34" t="s">
        <v>12</v>
      </c>
      <c r="L315" s="34">
        <v>1330322400</v>
      </c>
      <c r="M315" s="34">
        <v>1330495200</v>
      </c>
      <c r="N315" s="34" t="b">
        <v>0</v>
      </c>
      <c r="O315" s="34" t="b">
        <v>0</v>
      </c>
      <c r="P315" s="34" t="s">
        <v>13</v>
      </c>
      <c r="Q315" s="25" t="str">
        <f t="shared" si="25"/>
        <v>music</v>
      </c>
      <c r="R315" s="25" t="str">
        <f t="shared" si="26"/>
        <v>rock</v>
      </c>
      <c r="S315" s="37">
        <f t="shared" si="27"/>
        <v>40966.25</v>
      </c>
      <c r="T315" s="37">
        <f t="shared" si="28"/>
        <v>40968.25</v>
      </c>
    </row>
    <row r="316" spans="1:20" x14ac:dyDescent="0.25">
      <c r="A316" s="25">
        <v>314</v>
      </c>
      <c r="B316" s="25" t="s">
        <v>670</v>
      </c>
      <c r="C316" s="33" t="s">
        <v>671</v>
      </c>
      <c r="D316" s="34">
        <v>1400</v>
      </c>
      <c r="E316" s="34">
        <v>4126</v>
      </c>
      <c r="F316" s="35">
        <f t="shared" si="24"/>
        <v>295</v>
      </c>
      <c r="G316" s="34" t="s">
        <v>10</v>
      </c>
      <c r="H316" s="34">
        <v>133</v>
      </c>
      <c r="I316" s="36">
        <f t="shared" si="29"/>
        <v>31.02</v>
      </c>
      <c r="J316" s="34" t="s">
        <v>11</v>
      </c>
      <c r="K316" s="34" t="s">
        <v>12</v>
      </c>
      <c r="L316" s="34">
        <v>1552366800</v>
      </c>
      <c r="M316" s="34">
        <v>1552798800</v>
      </c>
      <c r="N316" s="34" t="b">
        <v>0</v>
      </c>
      <c r="O316" s="34" t="b">
        <v>1</v>
      </c>
      <c r="P316" s="34" t="s">
        <v>32</v>
      </c>
      <c r="Q316" s="25" t="str">
        <f t="shared" si="25"/>
        <v>film &amp; video</v>
      </c>
      <c r="R316" s="25" t="str">
        <f t="shared" si="26"/>
        <v>documentary</v>
      </c>
      <c r="S316" s="37">
        <f t="shared" si="27"/>
        <v>43536.208333333328</v>
      </c>
      <c r="T316" s="37">
        <f t="shared" si="28"/>
        <v>43541.208333333328</v>
      </c>
    </row>
    <row r="317" spans="1:20" x14ac:dyDescent="0.25">
      <c r="A317" s="25">
        <v>315</v>
      </c>
      <c r="B317" s="25" t="s">
        <v>672</v>
      </c>
      <c r="C317" s="33" t="s">
        <v>673</v>
      </c>
      <c r="D317" s="34">
        <v>9500</v>
      </c>
      <c r="E317" s="34">
        <v>3220</v>
      </c>
      <c r="F317" s="35">
        <f t="shared" si="24"/>
        <v>34</v>
      </c>
      <c r="G317" s="34" t="s">
        <v>4</v>
      </c>
      <c r="H317" s="34">
        <v>31</v>
      </c>
      <c r="I317" s="36">
        <f t="shared" si="29"/>
        <v>103.87</v>
      </c>
      <c r="J317" s="34" t="s">
        <v>11</v>
      </c>
      <c r="K317" s="34" t="s">
        <v>12</v>
      </c>
      <c r="L317" s="34">
        <v>1400907600</v>
      </c>
      <c r="M317" s="34">
        <v>1403413200</v>
      </c>
      <c r="N317" s="34" t="b">
        <v>0</v>
      </c>
      <c r="O317" s="34" t="b">
        <v>0</v>
      </c>
      <c r="P317" s="34" t="s">
        <v>23</v>
      </c>
      <c r="Q317" s="25" t="str">
        <f t="shared" si="25"/>
        <v>theater</v>
      </c>
      <c r="R317" s="25" t="str">
        <f t="shared" si="26"/>
        <v>plays</v>
      </c>
      <c r="S317" s="37">
        <f t="shared" si="27"/>
        <v>41783.208333333336</v>
      </c>
      <c r="T317" s="37">
        <f t="shared" si="28"/>
        <v>41812.208333333336</v>
      </c>
    </row>
    <row r="318" spans="1:20" x14ac:dyDescent="0.25">
      <c r="A318" s="25">
        <v>316</v>
      </c>
      <c r="B318" s="25" t="s">
        <v>674</v>
      </c>
      <c r="C318" s="33" t="s">
        <v>675</v>
      </c>
      <c r="D318" s="34">
        <v>9600</v>
      </c>
      <c r="E318" s="34">
        <v>6401</v>
      </c>
      <c r="F318" s="35">
        <f t="shared" si="24"/>
        <v>67</v>
      </c>
      <c r="G318" s="34" t="s">
        <v>4</v>
      </c>
      <c r="H318" s="34">
        <v>108</v>
      </c>
      <c r="I318" s="36">
        <f t="shared" si="29"/>
        <v>59.27</v>
      </c>
      <c r="J318" s="34" t="s">
        <v>97</v>
      </c>
      <c r="K318" s="34" t="s">
        <v>98</v>
      </c>
      <c r="L318" s="34">
        <v>1574143200</v>
      </c>
      <c r="M318" s="34">
        <v>1574229600</v>
      </c>
      <c r="N318" s="34" t="b">
        <v>0</v>
      </c>
      <c r="O318" s="34" t="b">
        <v>1</v>
      </c>
      <c r="P318" s="34" t="s">
        <v>7</v>
      </c>
      <c r="Q318" s="25" t="str">
        <f t="shared" si="25"/>
        <v>food</v>
      </c>
      <c r="R318" s="25" t="str">
        <f t="shared" si="26"/>
        <v>food trucks</v>
      </c>
      <c r="S318" s="37">
        <f t="shared" si="27"/>
        <v>43788.25</v>
      </c>
      <c r="T318" s="37">
        <f t="shared" si="28"/>
        <v>43789.25</v>
      </c>
    </row>
    <row r="319" spans="1:20" x14ac:dyDescent="0.25">
      <c r="A319" s="25">
        <v>317</v>
      </c>
      <c r="B319" s="25" t="s">
        <v>676</v>
      </c>
      <c r="C319" s="33" t="s">
        <v>677</v>
      </c>
      <c r="D319" s="34">
        <v>6600</v>
      </c>
      <c r="E319" s="34">
        <v>1269</v>
      </c>
      <c r="F319" s="35">
        <f t="shared" si="24"/>
        <v>19</v>
      </c>
      <c r="G319" s="34" t="s">
        <v>4</v>
      </c>
      <c r="H319" s="34">
        <v>30</v>
      </c>
      <c r="I319" s="36">
        <f t="shared" si="29"/>
        <v>42.3</v>
      </c>
      <c r="J319" s="34" t="s">
        <v>11</v>
      </c>
      <c r="K319" s="34" t="s">
        <v>12</v>
      </c>
      <c r="L319" s="34">
        <v>1494738000</v>
      </c>
      <c r="M319" s="34">
        <v>1495861200</v>
      </c>
      <c r="N319" s="34" t="b">
        <v>0</v>
      </c>
      <c r="O319" s="34" t="b">
        <v>0</v>
      </c>
      <c r="P319" s="34" t="s">
        <v>23</v>
      </c>
      <c r="Q319" s="25" t="str">
        <f t="shared" si="25"/>
        <v>theater</v>
      </c>
      <c r="R319" s="25" t="str">
        <f t="shared" si="26"/>
        <v>plays</v>
      </c>
      <c r="S319" s="37">
        <f t="shared" si="27"/>
        <v>42869.208333333328</v>
      </c>
      <c r="T319" s="37">
        <f t="shared" si="28"/>
        <v>42882.208333333328</v>
      </c>
    </row>
    <row r="320" spans="1:20" x14ac:dyDescent="0.25">
      <c r="A320" s="25">
        <v>318</v>
      </c>
      <c r="B320" s="25" t="s">
        <v>678</v>
      </c>
      <c r="C320" s="33" t="s">
        <v>679</v>
      </c>
      <c r="D320" s="34">
        <v>5700</v>
      </c>
      <c r="E320" s="34">
        <v>903</v>
      </c>
      <c r="F320" s="35">
        <f t="shared" si="24"/>
        <v>16</v>
      </c>
      <c r="G320" s="34" t="s">
        <v>4</v>
      </c>
      <c r="H320" s="34">
        <v>17</v>
      </c>
      <c r="I320" s="36">
        <f t="shared" si="29"/>
        <v>53.12</v>
      </c>
      <c r="J320" s="34" t="s">
        <v>11</v>
      </c>
      <c r="K320" s="34" t="s">
        <v>12</v>
      </c>
      <c r="L320" s="34">
        <v>1392357600</v>
      </c>
      <c r="M320" s="34">
        <v>1392530400</v>
      </c>
      <c r="N320" s="34" t="b">
        <v>0</v>
      </c>
      <c r="O320" s="34" t="b">
        <v>0</v>
      </c>
      <c r="P320" s="34" t="s">
        <v>13</v>
      </c>
      <c r="Q320" s="25" t="str">
        <f t="shared" si="25"/>
        <v>music</v>
      </c>
      <c r="R320" s="25" t="str">
        <f t="shared" si="26"/>
        <v>rock</v>
      </c>
      <c r="S320" s="37">
        <f t="shared" si="27"/>
        <v>41684.25</v>
      </c>
      <c r="T320" s="37">
        <f t="shared" si="28"/>
        <v>41686.25</v>
      </c>
    </row>
    <row r="321" spans="1:20" x14ac:dyDescent="0.25">
      <c r="A321" s="25">
        <v>319</v>
      </c>
      <c r="B321" s="25" t="s">
        <v>680</v>
      </c>
      <c r="C321" s="33" t="s">
        <v>681</v>
      </c>
      <c r="D321" s="34">
        <v>8400</v>
      </c>
      <c r="E321" s="34">
        <v>3251</v>
      </c>
      <c r="F321" s="35">
        <f t="shared" si="24"/>
        <v>39</v>
      </c>
      <c r="G321" s="34" t="s">
        <v>64</v>
      </c>
      <c r="H321" s="34">
        <v>64</v>
      </c>
      <c r="I321" s="36">
        <f t="shared" si="29"/>
        <v>50.8</v>
      </c>
      <c r="J321" s="34" t="s">
        <v>11</v>
      </c>
      <c r="K321" s="34" t="s">
        <v>12</v>
      </c>
      <c r="L321" s="34">
        <v>1281589200</v>
      </c>
      <c r="M321" s="34">
        <v>1283662800</v>
      </c>
      <c r="N321" s="34" t="b">
        <v>0</v>
      </c>
      <c r="O321" s="34" t="b">
        <v>0</v>
      </c>
      <c r="P321" s="34" t="s">
        <v>18</v>
      </c>
      <c r="Q321" s="25" t="str">
        <f t="shared" si="25"/>
        <v>technology</v>
      </c>
      <c r="R321" s="25" t="str">
        <f t="shared" si="26"/>
        <v>web</v>
      </c>
      <c r="S321" s="37">
        <f t="shared" si="27"/>
        <v>40402.208333333336</v>
      </c>
      <c r="T321" s="37">
        <f t="shared" si="28"/>
        <v>40426.208333333336</v>
      </c>
    </row>
    <row r="322" spans="1:20" x14ac:dyDescent="0.25">
      <c r="A322" s="25">
        <v>320</v>
      </c>
      <c r="B322" s="25" t="s">
        <v>682</v>
      </c>
      <c r="C322" s="33" t="s">
        <v>683</v>
      </c>
      <c r="D322" s="34">
        <v>84400</v>
      </c>
      <c r="E322" s="34">
        <v>8092</v>
      </c>
      <c r="F322" s="35">
        <f t="shared" si="24"/>
        <v>10</v>
      </c>
      <c r="G322" s="34" t="s">
        <v>4</v>
      </c>
      <c r="H322" s="34">
        <v>80</v>
      </c>
      <c r="I322" s="36">
        <f t="shared" si="29"/>
        <v>101.15</v>
      </c>
      <c r="J322" s="34" t="s">
        <v>11</v>
      </c>
      <c r="K322" s="34" t="s">
        <v>12</v>
      </c>
      <c r="L322" s="34">
        <v>1305003600</v>
      </c>
      <c r="M322" s="34">
        <v>1305781200</v>
      </c>
      <c r="N322" s="34" t="b">
        <v>0</v>
      </c>
      <c r="O322" s="34" t="b">
        <v>0</v>
      </c>
      <c r="P322" s="34" t="s">
        <v>109</v>
      </c>
      <c r="Q322" s="25" t="str">
        <f t="shared" si="25"/>
        <v>publishing</v>
      </c>
      <c r="R322" s="25" t="str">
        <f t="shared" si="26"/>
        <v>fiction</v>
      </c>
      <c r="S322" s="37">
        <f t="shared" si="27"/>
        <v>40673.208333333336</v>
      </c>
      <c r="T322" s="37">
        <f t="shared" si="28"/>
        <v>40682.208333333336</v>
      </c>
    </row>
    <row r="323" spans="1:20" x14ac:dyDescent="0.25">
      <c r="A323" s="25">
        <v>321</v>
      </c>
      <c r="B323" s="25" t="s">
        <v>684</v>
      </c>
      <c r="C323" s="33" t="s">
        <v>685</v>
      </c>
      <c r="D323" s="34">
        <v>170400</v>
      </c>
      <c r="E323" s="34">
        <v>160422</v>
      </c>
      <c r="F323" s="35">
        <f t="shared" ref="F323:F386" si="30">ROUND(E323*100/D323,0)</f>
        <v>94</v>
      </c>
      <c r="G323" s="34" t="s">
        <v>4</v>
      </c>
      <c r="H323" s="34">
        <v>2468</v>
      </c>
      <c r="I323" s="36">
        <f t="shared" si="29"/>
        <v>65</v>
      </c>
      <c r="J323" s="34" t="s">
        <v>11</v>
      </c>
      <c r="K323" s="34" t="s">
        <v>12</v>
      </c>
      <c r="L323" s="34">
        <v>1301634000</v>
      </c>
      <c r="M323" s="34">
        <v>1302325200</v>
      </c>
      <c r="N323" s="34" t="b">
        <v>0</v>
      </c>
      <c r="O323" s="34" t="b">
        <v>0</v>
      </c>
      <c r="P323" s="34" t="s">
        <v>90</v>
      </c>
      <c r="Q323" s="25" t="str">
        <f t="shared" ref="Q323:Q386" si="31">LEFT(P323,FIND("/",P323)-1)</f>
        <v>film &amp; video</v>
      </c>
      <c r="R323" s="25" t="str">
        <f t="shared" ref="R323:R386" si="32">RIGHT(P323,LEN(P323)-FIND("/",P323))</f>
        <v>shorts</v>
      </c>
      <c r="S323" s="37">
        <f t="shared" ref="S323:S386" si="33">(((L323/60)/60)/24)+DATE(1970,1,1)</f>
        <v>40634.208333333336</v>
      </c>
      <c r="T323" s="37">
        <f t="shared" ref="T323:T386" si="34">(((M323/60)/60)/24)+DATE(1970,1,1)</f>
        <v>40642.208333333336</v>
      </c>
    </row>
    <row r="324" spans="1:20" x14ac:dyDescent="0.25">
      <c r="A324" s="25">
        <v>322</v>
      </c>
      <c r="B324" s="25" t="s">
        <v>686</v>
      </c>
      <c r="C324" s="33" t="s">
        <v>687</v>
      </c>
      <c r="D324" s="34">
        <v>117900</v>
      </c>
      <c r="E324" s="34">
        <v>196377</v>
      </c>
      <c r="F324" s="35">
        <f t="shared" si="30"/>
        <v>167</v>
      </c>
      <c r="G324" s="34" t="s">
        <v>10</v>
      </c>
      <c r="H324" s="34">
        <v>5168</v>
      </c>
      <c r="I324" s="36">
        <f t="shared" ref="I324:I387" si="35">IF(H324=0,0,ROUND(E324/H324,2))</f>
        <v>38</v>
      </c>
      <c r="J324" s="34" t="s">
        <v>11</v>
      </c>
      <c r="K324" s="34" t="s">
        <v>12</v>
      </c>
      <c r="L324" s="34">
        <v>1290664800</v>
      </c>
      <c r="M324" s="34">
        <v>1291788000</v>
      </c>
      <c r="N324" s="34" t="b">
        <v>0</v>
      </c>
      <c r="O324" s="34" t="b">
        <v>0</v>
      </c>
      <c r="P324" s="34" t="s">
        <v>23</v>
      </c>
      <c r="Q324" s="25" t="str">
        <f t="shared" si="31"/>
        <v>theater</v>
      </c>
      <c r="R324" s="25" t="str">
        <f t="shared" si="32"/>
        <v>plays</v>
      </c>
      <c r="S324" s="37">
        <f t="shared" si="33"/>
        <v>40507.25</v>
      </c>
      <c r="T324" s="37">
        <f t="shared" si="34"/>
        <v>40520.25</v>
      </c>
    </row>
    <row r="325" spans="1:20" x14ac:dyDescent="0.25">
      <c r="A325" s="25">
        <v>323</v>
      </c>
      <c r="B325" s="25" t="s">
        <v>688</v>
      </c>
      <c r="C325" s="33" t="s">
        <v>689</v>
      </c>
      <c r="D325" s="34">
        <v>8900</v>
      </c>
      <c r="E325" s="34">
        <v>2148</v>
      </c>
      <c r="F325" s="35">
        <f t="shared" si="30"/>
        <v>24</v>
      </c>
      <c r="G325" s="34" t="s">
        <v>4</v>
      </c>
      <c r="H325" s="34">
        <v>26</v>
      </c>
      <c r="I325" s="36">
        <f t="shared" si="35"/>
        <v>82.62</v>
      </c>
      <c r="J325" s="34" t="s">
        <v>30</v>
      </c>
      <c r="K325" s="34" t="s">
        <v>31</v>
      </c>
      <c r="L325" s="34">
        <v>1395896400</v>
      </c>
      <c r="M325" s="34">
        <v>1396069200</v>
      </c>
      <c r="N325" s="34" t="b">
        <v>0</v>
      </c>
      <c r="O325" s="34" t="b">
        <v>0</v>
      </c>
      <c r="P325" s="34" t="s">
        <v>32</v>
      </c>
      <c r="Q325" s="25" t="str">
        <f t="shared" si="31"/>
        <v>film &amp; video</v>
      </c>
      <c r="R325" s="25" t="str">
        <f t="shared" si="32"/>
        <v>documentary</v>
      </c>
      <c r="S325" s="37">
        <f t="shared" si="33"/>
        <v>41725.208333333336</v>
      </c>
      <c r="T325" s="37">
        <f t="shared" si="34"/>
        <v>41727.208333333336</v>
      </c>
    </row>
    <row r="326" spans="1:20" x14ac:dyDescent="0.25">
      <c r="A326" s="25">
        <v>324</v>
      </c>
      <c r="B326" s="25" t="s">
        <v>690</v>
      </c>
      <c r="C326" s="33" t="s">
        <v>691</v>
      </c>
      <c r="D326" s="34">
        <v>7100</v>
      </c>
      <c r="E326" s="34">
        <v>11648</v>
      </c>
      <c r="F326" s="35">
        <f t="shared" si="30"/>
        <v>164</v>
      </c>
      <c r="G326" s="34" t="s">
        <v>10</v>
      </c>
      <c r="H326" s="34">
        <v>307</v>
      </c>
      <c r="I326" s="36">
        <f t="shared" si="35"/>
        <v>37.94</v>
      </c>
      <c r="J326" s="34" t="s">
        <v>11</v>
      </c>
      <c r="K326" s="34" t="s">
        <v>12</v>
      </c>
      <c r="L326" s="34">
        <v>1434862800</v>
      </c>
      <c r="M326" s="34">
        <v>1435899600</v>
      </c>
      <c r="N326" s="34" t="b">
        <v>0</v>
      </c>
      <c r="O326" s="34" t="b">
        <v>1</v>
      </c>
      <c r="P326" s="34" t="s">
        <v>23</v>
      </c>
      <c r="Q326" s="25" t="str">
        <f t="shared" si="31"/>
        <v>theater</v>
      </c>
      <c r="R326" s="25" t="str">
        <f t="shared" si="32"/>
        <v>plays</v>
      </c>
      <c r="S326" s="37">
        <f t="shared" si="33"/>
        <v>42176.208333333328</v>
      </c>
      <c r="T326" s="37">
        <f t="shared" si="34"/>
        <v>42188.208333333328</v>
      </c>
    </row>
    <row r="327" spans="1:20" x14ac:dyDescent="0.25">
      <c r="A327" s="25">
        <v>325</v>
      </c>
      <c r="B327" s="25" t="s">
        <v>692</v>
      </c>
      <c r="C327" s="33" t="s">
        <v>693</v>
      </c>
      <c r="D327" s="34">
        <v>6500</v>
      </c>
      <c r="E327" s="34">
        <v>5897</v>
      </c>
      <c r="F327" s="35">
        <f t="shared" si="30"/>
        <v>91</v>
      </c>
      <c r="G327" s="34" t="s">
        <v>4</v>
      </c>
      <c r="H327" s="34">
        <v>73</v>
      </c>
      <c r="I327" s="36">
        <f t="shared" si="35"/>
        <v>80.78</v>
      </c>
      <c r="J327" s="34" t="s">
        <v>11</v>
      </c>
      <c r="K327" s="34" t="s">
        <v>12</v>
      </c>
      <c r="L327" s="34">
        <v>1529125200</v>
      </c>
      <c r="M327" s="34">
        <v>1531112400</v>
      </c>
      <c r="N327" s="34" t="b">
        <v>0</v>
      </c>
      <c r="O327" s="34" t="b">
        <v>1</v>
      </c>
      <c r="P327" s="34" t="s">
        <v>23</v>
      </c>
      <c r="Q327" s="25" t="str">
        <f t="shared" si="31"/>
        <v>theater</v>
      </c>
      <c r="R327" s="25" t="str">
        <f t="shared" si="32"/>
        <v>plays</v>
      </c>
      <c r="S327" s="37">
        <f t="shared" si="33"/>
        <v>43267.208333333328</v>
      </c>
      <c r="T327" s="37">
        <f t="shared" si="34"/>
        <v>43290.208333333328</v>
      </c>
    </row>
    <row r="328" spans="1:20" x14ac:dyDescent="0.25">
      <c r="A328" s="25">
        <v>326</v>
      </c>
      <c r="B328" s="25" t="s">
        <v>694</v>
      </c>
      <c r="C328" s="33" t="s">
        <v>695</v>
      </c>
      <c r="D328" s="34">
        <v>7200</v>
      </c>
      <c r="E328" s="34">
        <v>3326</v>
      </c>
      <c r="F328" s="35">
        <f t="shared" si="30"/>
        <v>46</v>
      </c>
      <c r="G328" s="34" t="s">
        <v>4</v>
      </c>
      <c r="H328" s="34">
        <v>128</v>
      </c>
      <c r="I328" s="36">
        <f t="shared" si="35"/>
        <v>25.98</v>
      </c>
      <c r="J328" s="34" t="s">
        <v>11</v>
      </c>
      <c r="K328" s="34" t="s">
        <v>12</v>
      </c>
      <c r="L328" s="34">
        <v>1451109600</v>
      </c>
      <c r="M328" s="34">
        <v>1451628000</v>
      </c>
      <c r="N328" s="34" t="b">
        <v>0</v>
      </c>
      <c r="O328" s="34" t="b">
        <v>0</v>
      </c>
      <c r="P328" s="34" t="s">
        <v>61</v>
      </c>
      <c r="Q328" s="25" t="str">
        <f t="shared" si="31"/>
        <v>film &amp; video</v>
      </c>
      <c r="R328" s="25" t="str">
        <f t="shared" si="32"/>
        <v>animation</v>
      </c>
      <c r="S328" s="37">
        <f t="shared" si="33"/>
        <v>42364.25</v>
      </c>
      <c r="T328" s="37">
        <f t="shared" si="34"/>
        <v>42370.25</v>
      </c>
    </row>
    <row r="329" spans="1:20" x14ac:dyDescent="0.25">
      <c r="A329" s="25">
        <v>327</v>
      </c>
      <c r="B329" s="25" t="s">
        <v>696</v>
      </c>
      <c r="C329" s="33" t="s">
        <v>697</v>
      </c>
      <c r="D329" s="34">
        <v>2600</v>
      </c>
      <c r="E329" s="34">
        <v>1002</v>
      </c>
      <c r="F329" s="35">
        <f t="shared" si="30"/>
        <v>39</v>
      </c>
      <c r="G329" s="34" t="s">
        <v>4</v>
      </c>
      <c r="H329" s="34">
        <v>33</v>
      </c>
      <c r="I329" s="36">
        <f t="shared" si="35"/>
        <v>30.36</v>
      </c>
      <c r="J329" s="34" t="s">
        <v>11</v>
      </c>
      <c r="K329" s="34" t="s">
        <v>12</v>
      </c>
      <c r="L329" s="34">
        <v>1566968400</v>
      </c>
      <c r="M329" s="34">
        <v>1567314000</v>
      </c>
      <c r="N329" s="34" t="b">
        <v>0</v>
      </c>
      <c r="O329" s="34" t="b">
        <v>1</v>
      </c>
      <c r="P329" s="34" t="s">
        <v>23</v>
      </c>
      <c r="Q329" s="25" t="str">
        <f t="shared" si="31"/>
        <v>theater</v>
      </c>
      <c r="R329" s="25" t="str">
        <f t="shared" si="32"/>
        <v>plays</v>
      </c>
      <c r="S329" s="37">
        <f t="shared" si="33"/>
        <v>43705.208333333328</v>
      </c>
      <c r="T329" s="37">
        <f t="shared" si="34"/>
        <v>43709.208333333328</v>
      </c>
    </row>
    <row r="330" spans="1:20" x14ac:dyDescent="0.25">
      <c r="A330" s="25">
        <v>328</v>
      </c>
      <c r="B330" s="25" t="s">
        <v>698</v>
      </c>
      <c r="C330" s="33" t="s">
        <v>699</v>
      </c>
      <c r="D330" s="34">
        <v>98700</v>
      </c>
      <c r="E330" s="34">
        <v>131826</v>
      </c>
      <c r="F330" s="35">
        <f t="shared" si="30"/>
        <v>134</v>
      </c>
      <c r="G330" s="34" t="s">
        <v>10</v>
      </c>
      <c r="H330" s="34">
        <v>2441</v>
      </c>
      <c r="I330" s="36">
        <f t="shared" si="35"/>
        <v>54</v>
      </c>
      <c r="J330" s="34" t="s">
        <v>11</v>
      </c>
      <c r="K330" s="34" t="s">
        <v>12</v>
      </c>
      <c r="L330" s="34">
        <v>1543557600</v>
      </c>
      <c r="M330" s="34">
        <v>1544508000</v>
      </c>
      <c r="N330" s="34" t="b">
        <v>0</v>
      </c>
      <c r="O330" s="34" t="b">
        <v>0</v>
      </c>
      <c r="P330" s="34" t="s">
        <v>13</v>
      </c>
      <c r="Q330" s="25" t="str">
        <f t="shared" si="31"/>
        <v>music</v>
      </c>
      <c r="R330" s="25" t="str">
        <f t="shared" si="32"/>
        <v>rock</v>
      </c>
      <c r="S330" s="37">
        <f t="shared" si="33"/>
        <v>43434.25</v>
      </c>
      <c r="T330" s="37">
        <f t="shared" si="34"/>
        <v>43445.25</v>
      </c>
    </row>
    <row r="331" spans="1:20" x14ac:dyDescent="0.25">
      <c r="A331" s="25">
        <v>329</v>
      </c>
      <c r="B331" s="25" t="s">
        <v>700</v>
      </c>
      <c r="C331" s="33" t="s">
        <v>701</v>
      </c>
      <c r="D331" s="34">
        <v>93800</v>
      </c>
      <c r="E331" s="34">
        <v>21477</v>
      </c>
      <c r="F331" s="35">
        <f t="shared" si="30"/>
        <v>23</v>
      </c>
      <c r="G331" s="34" t="s">
        <v>37</v>
      </c>
      <c r="H331" s="34">
        <v>211</v>
      </c>
      <c r="I331" s="36">
        <f t="shared" si="35"/>
        <v>101.79</v>
      </c>
      <c r="J331" s="34" t="s">
        <v>11</v>
      </c>
      <c r="K331" s="34" t="s">
        <v>12</v>
      </c>
      <c r="L331" s="34">
        <v>1481522400</v>
      </c>
      <c r="M331" s="34">
        <v>1482472800</v>
      </c>
      <c r="N331" s="34" t="b">
        <v>0</v>
      </c>
      <c r="O331" s="34" t="b">
        <v>0</v>
      </c>
      <c r="P331" s="34" t="s">
        <v>79</v>
      </c>
      <c r="Q331" s="25" t="str">
        <f t="shared" si="31"/>
        <v>games</v>
      </c>
      <c r="R331" s="25" t="str">
        <f t="shared" si="32"/>
        <v>video games</v>
      </c>
      <c r="S331" s="37">
        <f t="shared" si="33"/>
        <v>42716.25</v>
      </c>
      <c r="T331" s="37">
        <f t="shared" si="34"/>
        <v>42727.25</v>
      </c>
    </row>
    <row r="332" spans="1:20" x14ac:dyDescent="0.25">
      <c r="A332" s="25">
        <v>330</v>
      </c>
      <c r="B332" s="25" t="s">
        <v>702</v>
      </c>
      <c r="C332" s="33" t="s">
        <v>703</v>
      </c>
      <c r="D332" s="34">
        <v>33700</v>
      </c>
      <c r="E332" s="34">
        <v>62330</v>
      </c>
      <c r="F332" s="35">
        <f t="shared" si="30"/>
        <v>185</v>
      </c>
      <c r="G332" s="34" t="s">
        <v>10</v>
      </c>
      <c r="H332" s="34">
        <v>1385</v>
      </c>
      <c r="I332" s="36">
        <f t="shared" si="35"/>
        <v>45</v>
      </c>
      <c r="J332" s="34" t="s">
        <v>30</v>
      </c>
      <c r="K332" s="34" t="s">
        <v>31</v>
      </c>
      <c r="L332" s="34">
        <v>1512712800</v>
      </c>
      <c r="M332" s="34">
        <v>1512799200</v>
      </c>
      <c r="N332" s="34" t="b">
        <v>0</v>
      </c>
      <c r="O332" s="34" t="b">
        <v>0</v>
      </c>
      <c r="P332" s="34" t="s">
        <v>32</v>
      </c>
      <c r="Q332" s="25" t="str">
        <f t="shared" si="31"/>
        <v>film &amp; video</v>
      </c>
      <c r="R332" s="25" t="str">
        <f t="shared" si="32"/>
        <v>documentary</v>
      </c>
      <c r="S332" s="37">
        <f t="shared" si="33"/>
        <v>43077.25</v>
      </c>
      <c r="T332" s="37">
        <f t="shared" si="34"/>
        <v>43078.25</v>
      </c>
    </row>
    <row r="333" spans="1:20" x14ac:dyDescent="0.25">
      <c r="A333" s="25">
        <v>331</v>
      </c>
      <c r="B333" s="25" t="s">
        <v>704</v>
      </c>
      <c r="C333" s="33" t="s">
        <v>705</v>
      </c>
      <c r="D333" s="34">
        <v>3300</v>
      </c>
      <c r="E333" s="34">
        <v>14643</v>
      </c>
      <c r="F333" s="35">
        <f t="shared" si="30"/>
        <v>444</v>
      </c>
      <c r="G333" s="34" t="s">
        <v>10</v>
      </c>
      <c r="H333" s="34">
        <v>190</v>
      </c>
      <c r="I333" s="36">
        <f t="shared" si="35"/>
        <v>77.069999999999993</v>
      </c>
      <c r="J333" s="34" t="s">
        <v>11</v>
      </c>
      <c r="K333" s="34" t="s">
        <v>12</v>
      </c>
      <c r="L333" s="34">
        <v>1324274400</v>
      </c>
      <c r="M333" s="34">
        <v>1324360800</v>
      </c>
      <c r="N333" s="34" t="b">
        <v>0</v>
      </c>
      <c r="O333" s="34" t="b">
        <v>0</v>
      </c>
      <c r="P333" s="34" t="s">
        <v>7</v>
      </c>
      <c r="Q333" s="25" t="str">
        <f t="shared" si="31"/>
        <v>food</v>
      </c>
      <c r="R333" s="25" t="str">
        <f t="shared" si="32"/>
        <v>food trucks</v>
      </c>
      <c r="S333" s="37">
        <f t="shared" si="33"/>
        <v>40896.25</v>
      </c>
      <c r="T333" s="37">
        <f t="shared" si="34"/>
        <v>40897.25</v>
      </c>
    </row>
    <row r="334" spans="1:20" x14ac:dyDescent="0.25">
      <c r="A334" s="25">
        <v>332</v>
      </c>
      <c r="B334" s="25" t="s">
        <v>706</v>
      </c>
      <c r="C334" s="33" t="s">
        <v>707</v>
      </c>
      <c r="D334" s="34">
        <v>20700</v>
      </c>
      <c r="E334" s="34">
        <v>41396</v>
      </c>
      <c r="F334" s="35">
        <f t="shared" si="30"/>
        <v>200</v>
      </c>
      <c r="G334" s="34" t="s">
        <v>10</v>
      </c>
      <c r="H334" s="34">
        <v>470</v>
      </c>
      <c r="I334" s="36">
        <f t="shared" si="35"/>
        <v>88.08</v>
      </c>
      <c r="J334" s="34" t="s">
        <v>11</v>
      </c>
      <c r="K334" s="34" t="s">
        <v>12</v>
      </c>
      <c r="L334" s="34">
        <v>1364446800</v>
      </c>
      <c r="M334" s="34">
        <v>1364533200</v>
      </c>
      <c r="N334" s="34" t="b">
        <v>0</v>
      </c>
      <c r="O334" s="34" t="b">
        <v>0</v>
      </c>
      <c r="P334" s="34" t="s">
        <v>55</v>
      </c>
      <c r="Q334" s="25" t="str">
        <f t="shared" si="31"/>
        <v>technology</v>
      </c>
      <c r="R334" s="25" t="str">
        <f t="shared" si="32"/>
        <v>wearables</v>
      </c>
      <c r="S334" s="37">
        <f t="shared" si="33"/>
        <v>41361.208333333336</v>
      </c>
      <c r="T334" s="37">
        <f t="shared" si="34"/>
        <v>41362.208333333336</v>
      </c>
    </row>
    <row r="335" spans="1:20" x14ac:dyDescent="0.25">
      <c r="A335" s="25">
        <v>333</v>
      </c>
      <c r="B335" s="25" t="s">
        <v>708</v>
      </c>
      <c r="C335" s="33" t="s">
        <v>709</v>
      </c>
      <c r="D335" s="34">
        <v>9600</v>
      </c>
      <c r="E335" s="34">
        <v>11900</v>
      </c>
      <c r="F335" s="35">
        <f t="shared" si="30"/>
        <v>124</v>
      </c>
      <c r="G335" s="34" t="s">
        <v>10</v>
      </c>
      <c r="H335" s="34">
        <v>253</v>
      </c>
      <c r="I335" s="36">
        <f t="shared" si="35"/>
        <v>47.04</v>
      </c>
      <c r="J335" s="34" t="s">
        <v>11</v>
      </c>
      <c r="K335" s="34" t="s">
        <v>12</v>
      </c>
      <c r="L335" s="34">
        <v>1542693600</v>
      </c>
      <c r="M335" s="34">
        <v>1545112800</v>
      </c>
      <c r="N335" s="34" t="b">
        <v>0</v>
      </c>
      <c r="O335" s="34" t="b">
        <v>0</v>
      </c>
      <c r="P335" s="34" t="s">
        <v>23</v>
      </c>
      <c r="Q335" s="25" t="str">
        <f t="shared" si="31"/>
        <v>theater</v>
      </c>
      <c r="R335" s="25" t="str">
        <f t="shared" si="32"/>
        <v>plays</v>
      </c>
      <c r="S335" s="37">
        <f t="shared" si="33"/>
        <v>43424.25</v>
      </c>
      <c r="T335" s="37">
        <f t="shared" si="34"/>
        <v>43452.25</v>
      </c>
    </row>
    <row r="336" spans="1:20" x14ac:dyDescent="0.25">
      <c r="A336" s="25">
        <v>334</v>
      </c>
      <c r="B336" s="25" t="s">
        <v>710</v>
      </c>
      <c r="C336" s="33" t="s">
        <v>711</v>
      </c>
      <c r="D336" s="34">
        <v>66200</v>
      </c>
      <c r="E336" s="34">
        <v>123538</v>
      </c>
      <c r="F336" s="35">
        <f t="shared" si="30"/>
        <v>187</v>
      </c>
      <c r="G336" s="34" t="s">
        <v>10</v>
      </c>
      <c r="H336" s="34">
        <v>1113</v>
      </c>
      <c r="I336" s="36">
        <f t="shared" si="35"/>
        <v>111</v>
      </c>
      <c r="J336" s="34" t="s">
        <v>11</v>
      </c>
      <c r="K336" s="34" t="s">
        <v>12</v>
      </c>
      <c r="L336" s="34">
        <v>1515564000</v>
      </c>
      <c r="M336" s="34">
        <v>1516168800</v>
      </c>
      <c r="N336" s="34" t="b">
        <v>0</v>
      </c>
      <c r="O336" s="34" t="b">
        <v>0</v>
      </c>
      <c r="P336" s="34" t="s">
        <v>13</v>
      </c>
      <c r="Q336" s="25" t="str">
        <f t="shared" si="31"/>
        <v>music</v>
      </c>
      <c r="R336" s="25" t="str">
        <f t="shared" si="32"/>
        <v>rock</v>
      </c>
      <c r="S336" s="37">
        <f t="shared" si="33"/>
        <v>43110.25</v>
      </c>
      <c r="T336" s="37">
        <f t="shared" si="34"/>
        <v>43117.25</v>
      </c>
    </row>
    <row r="337" spans="1:20" x14ac:dyDescent="0.25">
      <c r="A337" s="25">
        <v>335</v>
      </c>
      <c r="B337" s="25" t="s">
        <v>712</v>
      </c>
      <c r="C337" s="33" t="s">
        <v>713</v>
      </c>
      <c r="D337" s="34">
        <v>173800</v>
      </c>
      <c r="E337" s="34">
        <v>198628</v>
      </c>
      <c r="F337" s="35">
        <f t="shared" si="30"/>
        <v>114</v>
      </c>
      <c r="G337" s="34" t="s">
        <v>10</v>
      </c>
      <c r="H337" s="34">
        <v>2283</v>
      </c>
      <c r="I337" s="36">
        <f t="shared" si="35"/>
        <v>87</v>
      </c>
      <c r="J337" s="34" t="s">
        <v>11</v>
      </c>
      <c r="K337" s="34" t="s">
        <v>12</v>
      </c>
      <c r="L337" s="34">
        <v>1573797600</v>
      </c>
      <c r="M337" s="34">
        <v>1574920800</v>
      </c>
      <c r="N337" s="34" t="b">
        <v>0</v>
      </c>
      <c r="O337" s="34" t="b">
        <v>0</v>
      </c>
      <c r="P337" s="34" t="s">
        <v>13</v>
      </c>
      <c r="Q337" s="25" t="str">
        <f t="shared" si="31"/>
        <v>music</v>
      </c>
      <c r="R337" s="25" t="str">
        <f t="shared" si="32"/>
        <v>rock</v>
      </c>
      <c r="S337" s="37">
        <f t="shared" si="33"/>
        <v>43784.25</v>
      </c>
      <c r="T337" s="37">
        <f t="shared" si="34"/>
        <v>43797.25</v>
      </c>
    </row>
    <row r="338" spans="1:20" x14ac:dyDescent="0.25">
      <c r="A338" s="25">
        <v>336</v>
      </c>
      <c r="B338" s="25" t="s">
        <v>714</v>
      </c>
      <c r="C338" s="33" t="s">
        <v>715</v>
      </c>
      <c r="D338" s="34">
        <v>70700</v>
      </c>
      <c r="E338" s="34">
        <v>68602</v>
      </c>
      <c r="F338" s="35">
        <f t="shared" si="30"/>
        <v>97</v>
      </c>
      <c r="G338" s="34" t="s">
        <v>4</v>
      </c>
      <c r="H338" s="34">
        <v>1072</v>
      </c>
      <c r="I338" s="36">
        <f t="shared" si="35"/>
        <v>63.99</v>
      </c>
      <c r="J338" s="34" t="s">
        <v>11</v>
      </c>
      <c r="K338" s="34" t="s">
        <v>12</v>
      </c>
      <c r="L338" s="34">
        <v>1292392800</v>
      </c>
      <c r="M338" s="34">
        <v>1292479200</v>
      </c>
      <c r="N338" s="34" t="b">
        <v>0</v>
      </c>
      <c r="O338" s="34" t="b">
        <v>1</v>
      </c>
      <c r="P338" s="34" t="s">
        <v>13</v>
      </c>
      <c r="Q338" s="25" t="str">
        <f t="shared" si="31"/>
        <v>music</v>
      </c>
      <c r="R338" s="25" t="str">
        <f t="shared" si="32"/>
        <v>rock</v>
      </c>
      <c r="S338" s="37">
        <f t="shared" si="33"/>
        <v>40527.25</v>
      </c>
      <c r="T338" s="37">
        <f t="shared" si="34"/>
        <v>40528.25</v>
      </c>
    </row>
    <row r="339" spans="1:20" x14ac:dyDescent="0.25">
      <c r="A339" s="25">
        <v>337</v>
      </c>
      <c r="B339" s="25" t="s">
        <v>716</v>
      </c>
      <c r="C339" s="33" t="s">
        <v>717</v>
      </c>
      <c r="D339" s="34">
        <v>94500</v>
      </c>
      <c r="E339" s="34">
        <v>116064</v>
      </c>
      <c r="F339" s="35">
        <f t="shared" si="30"/>
        <v>123</v>
      </c>
      <c r="G339" s="34" t="s">
        <v>10</v>
      </c>
      <c r="H339" s="34">
        <v>1095</v>
      </c>
      <c r="I339" s="36">
        <f t="shared" si="35"/>
        <v>105.99</v>
      </c>
      <c r="J339" s="34" t="s">
        <v>11</v>
      </c>
      <c r="K339" s="34" t="s">
        <v>12</v>
      </c>
      <c r="L339" s="34">
        <v>1573452000</v>
      </c>
      <c r="M339" s="34">
        <v>1573538400</v>
      </c>
      <c r="N339" s="34" t="b">
        <v>0</v>
      </c>
      <c r="O339" s="34" t="b">
        <v>0</v>
      </c>
      <c r="P339" s="34" t="s">
        <v>23</v>
      </c>
      <c r="Q339" s="25" t="str">
        <f t="shared" si="31"/>
        <v>theater</v>
      </c>
      <c r="R339" s="25" t="str">
        <f t="shared" si="32"/>
        <v>plays</v>
      </c>
      <c r="S339" s="37">
        <f t="shared" si="33"/>
        <v>43780.25</v>
      </c>
      <c r="T339" s="37">
        <f t="shared" si="34"/>
        <v>43781.25</v>
      </c>
    </row>
    <row r="340" spans="1:20" x14ac:dyDescent="0.25">
      <c r="A340" s="25">
        <v>338</v>
      </c>
      <c r="B340" s="25" t="s">
        <v>718</v>
      </c>
      <c r="C340" s="33" t="s">
        <v>719</v>
      </c>
      <c r="D340" s="34">
        <v>69800</v>
      </c>
      <c r="E340" s="34">
        <v>125042</v>
      </c>
      <c r="F340" s="35">
        <f t="shared" si="30"/>
        <v>179</v>
      </c>
      <c r="G340" s="34" t="s">
        <v>10</v>
      </c>
      <c r="H340" s="34">
        <v>1690</v>
      </c>
      <c r="I340" s="36">
        <f t="shared" si="35"/>
        <v>73.989999999999995</v>
      </c>
      <c r="J340" s="34" t="s">
        <v>11</v>
      </c>
      <c r="K340" s="34" t="s">
        <v>12</v>
      </c>
      <c r="L340" s="34">
        <v>1317790800</v>
      </c>
      <c r="M340" s="34">
        <v>1320382800</v>
      </c>
      <c r="N340" s="34" t="b">
        <v>0</v>
      </c>
      <c r="O340" s="34" t="b">
        <v>0</v>
      </c>
      <c r="P340" s="34" t="s">
        <v>23</v>
      </c>
      <c r="Q340" s="25" t="str">
        <f t="shared" si="31"/>
        <v>theater</v>
      </c>
      <c r="R340" s="25" t="str">
        <f t="shared" si="32"/>
        <v>plays</v>
      </c>
      <c r="S340" s="37">
        <f t="shared" si="33"/>
        <v>40821.208333333336</v>
      </c>
      <c r="T340" s="37">
        <f t="shared" si="34"/>
        <v>40851.208333333336</v>
      </c>
    </row>
    <row r="341" spans="1:20" x14ac:dyDescent="0.25">
      <c r="A341" s="25">
        <v>339</v>
      </c>
      <c r="B341" s="25" t="s">
        <v>720</v>
      </c>
      <c r="C341" s="33" t="s">
        <v>721</v>
      </c>
      <c r="D341" s="34">
        <v>136300</v>
      </c>
      <c r="E341" s="34">
        <v>108974</v>
      </c>
      <c r="F341" s="35">
        <f t="shared" si="30"/>
        <v>80</v>
      </c>
      <c r="G341" s="34" t="s">
        <v>64</v>
      </c>
      <c r="H341" s="34">
        <v>1297</v>
      </c>
      <c r="I341" s="36">
        <f t="shared" si="35"/>
        <v>84.02</v>
      </c>
      <c r="J341" s="34" t="s">
        <v>5</v>
      </c>
      <c r="K341" s="34" t="s">
        <v>6</v>
      </c>
      <c r="L341" s="34">
        <v>1501650000</v>
      </c>
      <c r="M341" s="34">
        <v>1502859600</v>
      </c>
      <c r="N341" s="34" t="b">
        <v>0</v>
      </c>
      <c r="O341" s="34" t="b">
        <v>0</v>
      </c>
      <c r="P341" s="34" t="s">
        <v>23</v>
      </c>
      <c r="Q341" s="25" t="str">
        <f t="shared" si="31"/>
        <v>theater</v>
      </c>
      <c r="R341" s="25" t="str">
        <f t="shared" si="32"/>
        <v>plays</v>
      </c>
      <c r="S341" s="37">
        <f t="shared" si="33"/>
        <v>42949.208333333328</v>
      </c>
      <c r="T341" s="37">
        <f t="shared" si="34"/>
        <v>42963.208333333328</v>
      </c>
    </row>
    <row r="342" spans="1:20" x14ac:dyDescent="0.25">
      <c r="A342" s="25">
        <v>340</v>
      </c>
      <c r="B342" s="25" t="s">
        <v>722</v>
      </c>
      <c r="C342" s="33" t="s">
        <v>723</v>
      </c>
      <c r="D342" s="34">
        <v>37100</v>
      </c>
      <c r="E342" s="34">
        <v>34964</v>
      </c>
      <c r="F342" s="35">
        <f t="shared" si="30"/>
        <v>94</v>
      </c>
      <c r="G342" s="34" t="s">
        <v>4</v>
      </c>
      <c r="H342" s="34">
        <v>393</v>
      </c>
      <c r="I342" s="36">
        <f t="shared" si="35"/>
        <v>88.97</v>
      </c>
      <c r="J342" s="34" t="s">
        <v>11</v>
      </c>
      <c r="K342" s="34" t="s">
        <v>12</v>
      </c>
      <c r="L342" s="34">
        <v>1323669600</v>
      </c>
      <c r="M342" s="34">
        <v>1323756000</v>
      </c>
      <c r="N342" s="34" t="b">
        <v>0</v>
      </c>
      <c r="O342" s="34" t="b">
        <v>0</v>
      </c>
      <c r="P342" s="34" t="s">
        <v>112</v>
      </c>
      <c r="Q342" s="25" t="str">
        <f t="shared" si="31"/>
        <v>photography</v>
      </c>
      <c r="R342" s="25" t="str">
        <f t="shared" si="32"/>
        <v>photography books</v>
      </c>
      <c r="S342" s="37">
        <f t="shared" si="33"/>
        <v>40889.25</v>
      </c>
      <c r="T342" s="37">
        <f t="shared" si="34"/>
        <v>40890.25</v>
      </c>
    </row>
    <row r="343" spans="1:20" x14ac:dyDescent="0.25">
      <c r="A343" s="25">
        <v>341</v>
      </c>
      <c r="B343" s="25" t="s">
        <v>724</v>
      </c>
      <c r="C343" s="33" t="s">
        <v>725</v>
      </c>
      <c r="D343" s="34">
        <v>114300</v>
      </c>
      <c r="E343" s="34">
        <v>96777</v>
      </c>
      <c r="F343" s="35">
        <f t="shared" si="30"/>
        <v>85</v>
      </c>
      <c r="G343" s="34" t="s">
        <v>4</v>
      </c>
      <c r="H343" s="34">
        <v>1257</v>
      </c>
      <c r="I343" s="36">
        <f t="shared" si="35"/>
        <v>76.989999999999995</v>
      </c>
      <c r="J343" s="34" t="s">
        <v>11</v>
      </c>
      <c r="K343" s="34" t="s">
        <v>12</v>
      </c>
      <c r="L343" s="34">
        <v>1440738000</v>
      </c>
      <c r="M343" s="34">
        <v>1441342800</v>
      </c>
      <c r="N343" s="34" t="b">
        <v>0</v>
      </c>
      <c r="O343" s="34" t="b">
        <v>0</v>
      </c>
      <c r="P343" s="34" t="s">
        <v>50</v>
      </c>
      <c r="Q343" s="25" t="str">
        <f t="shared" si="31"/>
        <v>music</v>
      </c>
      <c r="R343" s="25" t="str">
        <f t="shared" si="32"/>
        <v>indie rock</v>
      </c>
      <c r="S343" s="37">
        <f t="shared" si="33"/>
        <v>42244.208333333328</v>
      </c>
      <c r="T343" s="37">
        <f t="shared" si="34"/>
        <v>42251.208333333328</v>
      </c>
    </row>
    <row r="344" spans="1:20" x14ac:dyDescent="0.25">
      <c r="A344" s="25">
        <v>342</v>
      </c>
      <c r="B344" s="25" t="s">
        <v>726</v>
      </c>
      <c r="C344" s="33" t="s">
        <v>727</v>
      </c>
      <c r="D344" s="34">
        <v>47900</v>
      </c>
      <c r="E344" s="34">
        <v>31864</v>
      </c>
      <c r="F344" s="35">
        <f t="shared" si="30"/>
        <v>67</v>
      </c>
      <c r="G344" s="34" t="s">
        <v>4</v>
      </c>
      <c r="H344" s="34">
        <v>328</v>
      </c>
      <c r="I344" s="36">
        <f t="shared" si="35"/>
        <v>97.15</v>
      </c>
      <c r="J344" s="34" t="s">
        <v>11</v>
      </c>
      <c r="K344" s="34" t="s">
        <v>12</v>
      </c>
      <c r="L344" s="34">
        <v>1374296400</v>
      </c>
      <c r="M344" s="34">
        <v>1375333200</v>
      </c>
      <c r="N344" s="34" t="b">
        <v>0</v>
      </c>
      <c r="O344" s="34" t="b">
        <v>0</v>
      </c>
      <c r="P344" s="34" t="s">
        <v>23</v>
      </c>
      <c r="Q344" s="25" t="str">
        <f t="shared" si="31"/>
        <v>theater</v>
      </c>
      <c r="R344" s="25" t="str">
        <f t="shared" si="32"/>
        <v>plays</v>
      </c>
      <c r="S344" s="37">
        <f t="shared" si="33"/>
        <v>41475.208333333336</v>
      </c>
      <c r="T344" s="37">
        <f t="shared" si="34"/>
        <v>41487.208333333336</v>
      </c>
    </row>
    <row r="345" spans="1:20" x14ac:dyDescent="0.25">
      <c r="A345" s="25">
        <v>343</v>
      </c>
      <c r="B345" s="25" t="s">
        <v>728</v>
      </c>
      <c r="C345" s="33" t="s">
        <v>729</v>
      </c>
      <c r="D345" s="34">
        <v>9000</v>
      </c>
      <c r="E345" s="34">
        <v>4853</v>
      </c>
      <c r="F345" s="35">
        <f t="shared" si="30"/>
        <v>54</v>
      </c>
      <c r="G345" s="34" t="s">
        <v>4</v>
      </c>
      <c r="H345" s="34">
        <v>147</v>
      </c>
      <c r="I345" s="36">
        <f t="shared" si="35"/>
        <v>33.01</v>
      </c>
      <c r="J345" s="34" t="s">
        <v>11</v>
      </c>
      <c r="K345" s="34" t="s">
        <v>12</v>
      </c>
      <c r="L345" s="34">
        <v>1384840800</v>
      </c>
      <c r="M345" s="34">
        <v>1389420000</v>
      </c>
      <c r="N345" s="34" t="b">
        <v>0</v>
      </c>
      <c r="O345" s="34" t="b">
        <v>0</v>
      </c>
      <c r="P345" s="34" t="s">
        <v>23</v>
      </c>
      <c r="Q345" s="25" t="str">
        <f t="shared" si="31"/>
        <v>theater</v>
      </c>
      <c r="R345" s="25" t="str">
        <f t="shared" si="32"/>
        <v>plays</v>
      </c>
      <c r="S345" s="37">
        <f t="shared" si="33"/>
        <v>41597.25</v>
      </c>
      <c r="T345" s="37">
        <f t="shared" si="34"/>
        <v>41650.25</v>
      </c>
    </row>
    <row r="346" spans="1:20" x14ac:dyDescent="0.25">
      <c r="A346" s="25">
        <v>344</v>
      </c>
      <c r="B346" s="25" t="s">
        <v>730</v>
      </c>
      <c r="C346" s="33" t="s">
        <v>731</v>
      </c>
      <c r="D346" s="34">
        <v>197600</v>
      </c>
      <c r="E346" s="34">
        <v>82959</v>
      </c>
      <c r="F346" s="35">
        <f t="shared" si="30"/>
        <v>42</v>
      </c>
      <c r="G346" s="34" t="s">
        <v>4</v>
      </c>
      <c r="H346" s="34">
        <v>830</v>
      </c>
      <c r="I346" s="36">
        <f t="shared" si="35"/>
        <v>99.95</v>
      </c>
      <c r="J346" s="34" t="s">
        <v>11</v>
      </c>
      <c r="K346" s="34" t="s">
        <v>12</v>
      </c>
      <c r="L346" s="34">
        <v>1516600800</v>
      </c>
      <c r="M346" s="34">
        <v>1520056800</v>
      </c>
      <c r="N346" s="34" t="b">
        <v>0</v>
      </c>
      <c r="O346" s="34" t="b">
        <v>0</v>
      </c>
      <c r="P346" s="34" t="s">
        <v>79</v>
      </c>
      <c r="Q346" s="25" t="str">
        <f t="shared" si="31"/>
        <v>games</v>
      </c>
      <c r="R346" s="25" t="str">
        <f t="shared" si="32"/>
        <v>video games</v>
      </c>
      <c r="S346" s="37">
        <f t="shared" si="33"/>
        <v>43122.25</v>
      </c>
      <c r="T346" s="37">
        <f t="shared" si="34"/>
        <v>43162.25</v>
      </c>
    </row>
    <row r="347" spans="1:20" x14ac:dyDescent="0.25">
      <c r="A347" s="25">
        <v>345</v>
      </c>
      <c r="B347" s="25" t="s">
        <v>732</v>
      </c>
      <c r="C347" s="33" t="s">
        <v>733</v>
      </c>
      <c r="D347" s="34">
        <v>157600</v>
      </c>
      <c r="E347" s="34">
        <v>23159</v>
      </c>
      <c r="F347" s="35">
        <f t="shared" si="30"/>
        <v>15</v>
      </c>
      <c r="G347" s="34" t="s">
        <v>4</v>
      </c>
      <c r="H347" s="34">
        <v>331</v>
      </c>
      <c r="I347" s="36">
        <f t="shared" si="35"/>
        <v>69.97</v>
      </c>
      <c r="J347" s="34" t="s">
        <v>30</v>
      </c>
      <c r="K347" s="34" t="s">
        <v>31</v>
      </c>
      <c r="L347" s="34">
        <v>1436418000</v>
      </c>
      <c r="M347" s="34">
        <v>1436504400</v>
      </c>
      <c r="N347" s="34" t="b">
        <v>0</v>
      </c>
      <c r="O347" s="34" t="b">
        <v>0</v>
      </c>
      <c r="P347" s="34" t="s">
        <v>43</v>
      </c>
      <c r="Q347" s="25" t="str">
        <f t="shared" si="31"/>
        <v>film &amp; video</v>
      </c>
      <c r="R347" s="25" t="str">
        <f t="shared" si="32"/>
        <v>drama</v>
      </c>
      <c r="S347" s="37">
        <f t="shared" si="33"/>
        <v>42194.208333333328</v>
      </c>
      <c r="T347" s="37">
        <f t="shared" si="34"/>
        <v>42195.208333333328</v>
      </c>
    </row>
    <row r="348" spans="1:20" x14ac:dyDescent="0.25">
      <c r="A348" s="25">
        <v>346</v>
      </c>
      <c r="B348" s="25" t="s">
        <v>734</v>
      </c>
      <c r="C348" s="33" t="s">
        <v>735</v>
      </c>
      <c r="D348" s="34">
        <v>8000</v>
      </c>
      <c r="E348" s="34">
        <v>2758</v>
      </c>
      <c r="F348" s="35">
        <f t="shared" si="30"/>
        <v>34</v>
      </c>
      <c r="G348" s="34" t="s">
        <v>4</v>
      </c>
      <c r="H348" s="34">
        <v>25</v>
      </c>
      <c r="I348" s="36">
        <f t="shared" si="35"/>
        <v>110.32</v>
      </c>
      <c r="J348" s="34" t="s">
        <v>11</v>
      </c>
      <c r="K348" s="34" t="s">
        <v>12</v>
      </c>
      <c r="L348" s="34">
        <v>1503550800</v>
      </c>
      <c r="M348" s="34">
        <v>1508302800</v>
      </c>
      <c r="N348" s="34" t="b">
        <v>0</v>
      </c>
      <c r="O348" s="34" t="b">
        <v>1</v>
      </c>
      <c r="P348" s="34" t="s">
        <v>50</v>
      </c>
      <c r="Q348" s="25" t="str">
        <f t="shared" si="31"/>
        <v>music</v>
      </c>
      <c r="R348" s="25" t="str">
        <f t="shared" si="32"/>
        <v>indie rock</v>
      </c>
      <c r="S348" s="37">
        <f t="shared" si="33"/>
        <v>42971.208333333328</v>
      </c>
      <c r="T348" s="37">
        <f t="shared" si="34"/>
        <v>43026.208333333328</v>
      </c>
    </row>
    <row r="349" spans="1:20" x14ac:dyDescent="0.25">
      <c r="A349" s="25">
        <v>347</v>
      </c>
      <c r="B349" s="25" t="s">
        <v>736</v>
      </c>
      <c r="C349" s="33" t="s">
        <v>737</v>
      </c>
      <c r="D349" s="34">
        <v>900</v>
      </c>
      <c r="E349" s="34">
        <v>12607</v>
      </c>
      <c r="F349" s="35">
        <f t="shared" si="30"/>
        <v>1401</v>
      </c>
      <c r="G349" s="34" t="s">
        <v>10</v>
      </c>
      <c r="H349" s="34">
        <v>191</v>
      </c>
      <c r="I349" s="36">
        <f t="shared" si="35"/>
        <v>66.010000000000005</v>
      </c>
      <c r="J349" s="34" t="s">
        <v>11</v>
      </c>
      <c r="K349" s="34" t="s">
        <v>12</v>
      </c>
      <c r="L349" s="34">
        <v>1423634400</v>
      </c>
      <c r="M349" s="34">
        <v>1425708000</v>
      </c>
      <c r="N349" s="34" t="b">
        <v>0</v>
      </c>
      <c r="O349" s="34" t="b">
        <v>0</v>
      </c>
      <c r="P349" s="34" t="s">
        <v>18</v>
      </c>
      <c r="Q349" s="25" t="str">
        <f t="shared" si="31"/>
        <v>technology</v>
      </c>
      <c r="R349" s="25" t="str">
        <f t="shared" si="32"/>
        <v>web</v>
      </c>
      <c r="S349" s="37">
        <f t="shared" si="33"/>
        <v>42046.25</v>
      </c>
      <c r="T349" s="37">
        <f t="shared" si="34"/>
        <v>42070.25</v>
      </c>
    </row>
    <row r="350" spans="1:20" x14ac:dyDescent="0.25">
      <c r="A350" s="25">
        <v>348</v>
      </c>
      <c r="B350" s="25" t="s">
        <v>738</v>
      </c>
      <c r="C350" s="33" t="s">
        <v>739</v>
      </c>
      <c r="D350" s="34">
        <v>199000</v>
      </c>
      <c r="E350" s="34">
        <v>142823</v>
      </c>
      <c r="F350" s="35">
        <f t="shared" si="30"/>
        <v>72</v>
      </c>
      <c r="G350" s="34" t="s">
        <v>4</v>
      </c>
      <c r="H350" s="34">
        <v>3483</v>
      </c>
      <c r="I350" s="36">
        <f t="shared" si="35"/>
        <v>41.01</v>
      </c>
      <c r="J350" s="34" t="s">
        <v>11</v>
      </c>
      <c r="K350" s="34" t="s">
        <v>12</v>
      </c>
      <c r="L350" s="34">
        <v>1487224800</v>
      </c>
      <c r="M350" s="34">
        <v>1488348000</v>
      </c>
      <c r="N350" s="34" t="b">
        <v>0</v>
      </c>
      <c r="O350" s="34" t="b">
        <v>0</v>
      </c>
      <c r="P350" s="34" t="s">
        <v>7</v>
      </c>
      <c r="Q350" s="25" t="str">
        <f t="shared" si="31"/>
        <v>food</v>
      </c>
      <c r="R350" s="25" t="str">
        <f t="shared" si="32"/>
        <v>food trucks</v>
      </c>
      <c r="S350" s="37">
        <f t="shared" si="33"/>
        <v>42782.25</v>
      </c>
      <c r="T350" s="37">
        <f t="shared" si="34"/>
        <v>42795.25</v>
      </c>
    </row>
    <row r="351" spans="1:20" x14ac:dyDescent="0.25">
      <c r="A351" s="25">
        <v>349</v>
      </c>
      <c r="B351" s="25" t="s">
        <v>740</v>
      </c>
      <c r="C351" s="33" t="s">
        <v>741</v>
      </c>
      <c r="D351" s="34">
        <v>180800</v>
      </c>
      <c r="E351" s="34">
        <v>95958</v>
      </c>
      <c r="F351" s="35">
        <f t="shared" si="30"/>
        <v>53</v>
      </c>
      <c r="G351" s="34" t="s">
        <v>4</v>
      </c>
      <c r="H351" s="34">
        <v>923</v>
      </c>
      <c r="I351" s="36">
        <f t="shared" si="35"/>
        <v>103.96</v>
      </c>
      <c r="J351" s="34" t="s">
        <v>11</v>
      </c>
      <c r="K351" s="34" t="s">
        <v>12</v>
      </c>
      <c r="L351" s="34">
        <v>1500008400</v>
      </c>
      <c r="M351" s="34">
        <v>1502600400</v>
      </c>
      <c r="N351" s="34" t="b">
        <v>0</v>
      </c>
      <c r="O351" s="34" t="b">
        <v>0</v>
      </c>
      <c r="P351" s="34" t="s">
        <v>23</v>
      </c>
      <c r="Q351" s="25" t="str">
        <f t="shared" si="31"/>
        <v>theater</v>
      </c>
      <c r="R351" s="25" t="str">
        <f t="shared" si="32"/>
        <v>plays</v>
      </c>
      <c r="S351" s="37">
        <f t="shared" si="33"/>
        <v>42930.208333333328</v>
      </c>
      <c r="T351" s="37">
        <f t="shared" si="34"/>
        <v>42960.208333333328</v>
      </c>
    </row>
    <row r="352" spans="1:20" x14ac:dyDescent="0.25">
      <c r="A352" s="25">
        <v>350</v>
      </c>
      <c r="B352" s="25" t="s">
        <v>742</v>
      </c>
      <c r="C352" s="33" t="s">
        <v>743</v>
      </c>
      <c r="D352" s="34">
        <v>100</v>
      </c>
      <c r="E352" s="34">
        <v>5</v>
      </c>
      <c r="F352" s="35">
        <f t="shared" si="30"/>
        <v>5</v>
      </c>
      <c r="G352" s="34" t="s">
        <v>4</v>
      </c>
      <c r="H352" s="34">
        <v>1</v>
      </c>
      <c r="I352" s="36">
        <f t="shared" si="35"/>
        <v>5</v>
      </c>
      <c r="J352" s="34" t="s">
        <v>11</v>
      </c>
      <c r="K352" s="34" t="s">
        <v>12</v>
      </c>
      <c r="L352" s="34">
        <v>1432098000</v>
      </c>
      <c r="M352" s="34">
        <v>1433653200</v>
      </c>
      <c r="N352" s="34" t="b">
        <v>0</v>
      </c>
      <c r="O352" s="34" t="b">
        <v>1</v>
      </c>
      <c r="P352" s="34" t="s">
        <v>149</v>
      </c>
      <c r="Q352" s="25" t="str">
        <f t="shared" si="31"/>
        <v>music</v>
      </c>
      <c r="R352" s="25" t="str">
        <f t="shared" si="32"/>
        <v>jazz</v>
      </c>
      <c r="S352" s="37">
        <f t="shared" si="33"/>
        <v>42144.208333333328</v>
      </c>
      <c r="T352" s="37">
        <f t="shared" si="34"/>
        <v>42162.208333333328</v>
      </c>
    </row>
    <row r="353" spans="1:20" x14ac:dyDescent="0.25">
      <c r="A353" s="25">
        <v>351</v>
      </c>
      <c r="B353" s="25" t="s">
        <v>744</v>
      </c>
      <c r="C353" s="33" t="s">
        <v>745</v>
      </c>
      <c r="D353" s="34">
        <v>74100</v>
      </c>
      <c r="E353" s="34">
        <v>94631</v>
      </c>
      <c r="F353" s="35">
        <f t="shared" si="30"/>
        <v>128</v>
      </c>
      <c r="G353" s="34" t="s">
        <v>10</v>
      </c>
      <c r="H353" s="34">
        <v>2013</v>
      </c>
      <c r="I353" s="36">
        <f t="shared" si="35"/>
        <v>47.01</v>
      </c>
      <c r="J353" s="34" t="s">
        <v>11</v>
      </c>
      <c r="K353" s="34" t="s">
        <v>12</v>
      </c>
      <c r="L353" s="34">
        <v>1440392400</v>
      </c>
      <c r="M353" s="34">
        <v>1441602000</v>
      </c>
      <c r="N353" s="34" t="b">
        <v>0</v>
      </c>
      <c r="O353" s="34" t="b">
        <v>0</v>
      </c>
      <c r="P353" s="34" t="s">
        <v>13</v>
      </c>
      <c r="Q353" s="25" t="str">
        <f t="shared" si="31"/>
        <v>music</v>
      </c>
      <c r="R353" s="25" t="str">
        <f t="shared" si="32"/>
        <v>rock</v>
      </c>
      <c r="S353" s="37">
        <f t="shared" si="33"/>
        <v>42240.208333333328</v>
      </c>
      <c r="T353" s="37">
        <f t="shared" si="34"/>
        <v>42254.208333333328</v>
      </c>
    </row>
    <row r="354" spans="1:20" x14ac:dyDescent="0.25">
      <c r="A354" s="25">
        <v>352</v>
      </c>
      <c r="B354" s="25" t="s">
        <v>746</v>
      </c>
      <c r="C354" s="33" t="s">
        <v>747</v>
      </c>
      <c r="D354" s="34">
        <v>2800</v>
      </c>
      <c r="E354" s="34">
        <v>977</v>
      </c>
      <c r="F354" s="35">
        <f t="shared" si="30"/>
        <v>35</v>
      </c>
      <c r="G354" s="34" t="s">
        <v>4</v>
      </c>
      <c r="H354" s="34">
        <v>33</v>
      </c>
      <c r="I354" s="36">
        <f t="shared" si="35"/>
        <v>29.61</v>
      </c>
      <c r="J354" s="34" t="s">
        <v>5</v>
      </c>
      <c r="K354" s="34" t="s">
        <v>6</v>
      </c>
      <c r="L354" s="34">
        <v>1446876000</v>
      </c>
      <c r="M354" s="34">
        <v>1447567200</v>
      </c>
      <c r="N354" s="34" t="b">
        <v>0</v>
      </c>
      <c r="O354" s="34" t="b">
        <v>0</v>
      </c>
      <c r="P354" s="34" t="s">
        <v>23</v>
      </c>
      <c r="Q354" s="25" t="str">
        <f t="shared" si="31"/>
        <v>theater</v>
      </c>
      <c r="R354" s="25" t="str">
        <f t="shared" si="32"/>
        <v>plays</v>
      </c>
      <c r="S354" s="37">
        <f t="shared" si="33"/>
        <v>42315.25</v>
      </c>
      <c r="T354" s="37">
        <f t="shared" si="34"/>
        <v>42323.25</v>
      </c>
    </row>
    <row r="355" spans="1:20" x14ac:dyDescent="0.25">
      <c r="A355" s="25">
        <v>353</v>
      </c>
      <c r="B355" s="25" t="s">
        <v>748</v>
      </c>
      <c r="C355" s="33" t="s">
        <v>749</v>
      </c>
      <c r="D355" s="34">
        <v>33600</v>
      </c>
      <c r="E355" s="34">
        <v>137961</v>
      </c>
      <c r="F355" s="35">
        <f t="shared" si="30"/>
        <v>411</v>
      </c>
      <c r="G355" s="34" t="s">
        <v>10</v>
      </c>
      <c r="H355" s="34">
        <v>1703</v>
      </c>
      <c r="I355" s="36">
        <f t="shared" si="35"/>
        <v>81.010000000000005</v>
      </c>
      <c r="J355" s="34" t="s">
        <v>11</v>
      </c>
      <c r="K355" s="34" t="s">
        <v>12</v>
      </c>
      <c r="L355" s="34">
        <v>1562302800</v>
      </c>
      <c r="M355" s="34">
        <v>1562389200</v>
      </c>
      <c r="N355" s="34" t="b">
        <v>0</v>
      </c>
      <c r="O355" s="34" t="b">
        <v>0</v>
      </c>
      <c r="P355" s="34" t="s">
        <v>23</v>
      </c>
      <c r="Q355" s="25" t="str">
        <f t="shared" si="31"/>
        <v>theater</v>
      </c>
      <c r="R355" s="25" t="str">
        <f t="shared" si="32"/>
        <v>plays</v>
      </c>
      <c r="S355" s="37">
        <f t="shared" si="33"/>
        <v>43651.208333333328</v>
      </c>
      <c r="T355" s="37">
        <f t="shared" si="34"/>
        <v>43652.208333333328</v>
      </c>
    </row>
    <row r="356" spans="1:20" x14ac:dyDescent="0.25">
      <c r="A356" s="25">
        <v>354</v>
      </c>
      <c r="B356" s="25" t="s">
        <v>750</v>
      </c>
      <c r="C356" s="33" t="s">
        <v>751</v>
      </c>
      <c r="D356" s="34">
        <v>6100</v>
      </c>
      <c r="E356" s="34">
        <v>7548</v>
      </c>
      <c r="F356" s="35">
        <f t="shared" si="30"/>
        <v>124</v>
      </c>
      <c r="G356" s="34" t="s">
        <v>10</v>
      </c>
      <c r="H356" s="34">
        <v>80</v>
      </c>
      <c r="I356" s="36">
        <f t="shared" si="35"/>
        <v>94.35</v>
      </c>
      <c r="J356" s="34" t="s">
        <v>26</v>
      </c>
      <c r="K356" s="34" t="s">
        <v>27</v>
      </c>
      <c r="L356" s="34">
        <v>1378184400</v>
      </c>
      <c r="M356" s="34">
        <v>1378789200</v>
      </c>
      <c r="N356" s="34" t="b">
        <v>0</v>
      </c>
      <c r="O356" s="34" t="b">
        <v>0</v>
      </c>
      <c r="P356" s="34" t="s">
        <v>32</v>
      </c>
      <c r="Q356" s="25" t="str">
        <f t="shared" si="31"/>
        <v>film &amp; video</v>
      </c>
      <c r="R356" s="25" t="str">
        <f t="shared" si="32"/>
        <v>documentary</v>
      </c>
      <c r="S356" s="37">
        <f t="shared" si="33"/>
        <v>41520.208333333336</v>
      </c>
      <c r="T356" s="37">
        <f t="shared" si="34"/>
        <v>41527.208333333336</v>
      </c>
    </row>
    <row r="357" spans="1:20" x14ac:dyDescent="0.25">
      <c r="A357" s="25">
        <v>355</v>
      </c>
      <c r="B357" s="25" t="s">
        <v>752</v>
      </c>
      <c r="C357" s="33" t="s">
        <v>753</v>
      </c>
      <c r="D357" s="34">
        <v>3800</v>
      </c>
      <c r="E357" s="34">
        <v>2241</v>
      </c>
      <c r="F357" s="35">
        <f t="shared" si="30"/>
        <v>59</v>
      </c>
      <c r="G357" s="34" t="s">
        <v>37</v>
      </c>
      <c r="H357" s="34">
        <v>86</v>
      </c>
      <c r="I357" s="36">
        <f t="shared" si="35"/>
        <v>26.06</v>
      </c>
      <c r="J357" s="34" t="s">
        <v>11</v>
      </c>
      <c r="K357" s="34" t="s">
        <v>12</v>
      </c>
      <c r="L357" s="34">
        <v>1485064800</v>
      </c>
      <c r="M357" s="34">
        <v>1488520800</v>
      </c>
      <c r="N357" s="34" t="b">
        <v>0</v>
      </c>
      <c r="O357" s="34" t="b">
        <v>0</v>
      </c>
      <c r="P357" s="34" t="s">
        <v>55</v>
      </c>
      <c r="Q357" s="25" t="str">
        <f t="shared" si="31"/>
        <v>technology</v>
      </c>
      <c r="R357" s="25" t="str">
        <f t="shared" si="32"/>
        <v>wearables</v>
      </c>
      <c r="S357" s="37">
        <f t="shared" si="33"/>
        <v>42757.25</v>
      </c>
      <c r="T357" s="37">
        <f t="shared" si="34"/>
        <v>42797.25</v>
      </c>
    </row>
    <row r="358" spans="1:20" x14ac:dyDescent="0.25">
      <c r="A358" s="25">
        <v>356</v>
      </c>
      <c r="B358" s="25" t="s">
        <v>754</v>
      </c>
      <c r="C358" s="33" t="s">
        <v>755</v>
      </c>
      <c r="D358" s="34">
        <v>9300</v>
      </c>
      <c r="E358" s="34">
        <v>3431</v>
      </c>
      <c r="F358" s="35">
        <f t="shared" si="30"/>
        <v>37</v>
      </c>
      <c r="G358" s="34" t="s">
        <v>4</v>
      </c>
      <c r="H358" s="34">
        <v>40</v>
      </c>
      <c r="I358" s="36">
        <f t="shared" si="35"/>
        <v>85.78</v>
      </c>
      <c r="J358" s="34" t="s">
        <v>97</v>
      </c>
      <c r="K358" s="34" t="s">
        <v>98</v>
      </c>
      <c r="L358" s="34">
        <v>1326520800</v>
      </c>
      <c r="M358" s="34">
        <v>1327298400</v>
      </c>
      <c r="N358" s="34" t="b">
        <v>0</v>
      </c>
      <c r="O358" s="34" t="b">
        <v>0</v>
      </c>
      <c r="P358" s="34" t="s">
        <v>23</v>
      </c>
      <c r="Q358" s="25" t="str">
        <f t="shared" si="31"/>
        <v>theater</v>
      </c>
      <c r="R358" s="25" t="str">
        <f t="shared" si="32"/>
        <v>plays</v>
      </c>
      <c r="S358" s="37">
        <f t="shared" si="33"/>
        <v>40922.25</v>
      </c>
      <c r="T358" s="37">
        <f t="shared" si="34"/>
        <v>40931.25</v>
      </c>
    </row>
    <row r="359" spans="1:20" x14ac:dyDescent="0.25">
      <c r="A359" s="25">
        <v>357</v>
      </c>
      <c r="B359" s="25" t="s">
        <v>756</v>
      </c>
      <c r="C359" s="33" t="s">
        <v>757</v>
      </c>
      <c r="D359" s="34">
        <v>2300</v>
      </c>
      <c r="E359" s="34">
        <v>4253</v>
      </c>
      <c r="F359" s="35">
        <f t="shared" si="30"/>
        <v>185</v>
      </c>
      <c r="G359" s="34" t="s">
        <v>10</v>
      </c>
      <c r="H359" s="34">
        <v>41</v>
      </c>
      <c r="I359" s="36">
        <f t="shared" si="35"/>
        <v>103.73</v>
      </c>
      <c r="J359" s="34" t="s">
        <v>11</v>
      </c>
      <c r="K359" s="34" t="s">
        <v>12</v>
      </c>
      <c r="L359" s="34">
        <v>1441256400</v>
      </c>
      <c r="M359" s="34">
        <v>1443416400</v>
      </c>
      <c r="N359" s="34" t="b">
        <v>0</v>
      </c>
      <c r="O359" s="34" t="b">
        <v>0</v>
      </c>
      <c r="P359" s="34" t="s">
        <v>79</v>
      </c>
      <c r="Q359" s="25" t="str">
        <f t="shared" si="31"/>
        <v>games</v>
      </c>
      <c r="R359" s="25" t="str">
        <f t="shared" si="32"/>
        <v>video games</v>
      </c>
      <c r="S359" s="37">
        <f t="shared" si="33"/>
        <v>42250.208333333328</v>
      </c>
      <c r="T359" s="37">
        <f t="shared" si="34"/>
        <v>42275.208333333328</v>
      </c>
    </row>
    <row r="360" spans="1:20" x14ac:dyDescent="0.25">
      <c r="A360" s="25">
        <v>358</v>
      </c>
      <c r="B360" s="25" t="s">
        <v>758</v>
      </c>
      <c r="C360" s="33" t="s">
        <v>759</v>
      </c>
      <c r="D360" s="34">
        <v>9700</v>
      </c>
      <c r="E360" s="34">
        <v>1146</v>
      </c>
      <c r="F360" s="35">
        <f t="shared" si="30"/>
        <v>12</v>
      </c>
      <c r="G360" s="34" t="s">
        <v>4</v>
      </c>
      <c r="H360" s="34">
        <v>23</v>
      </c>
      <c r="I360" s="36">
        <f t="shared" si="35"/>
        <v>49.83</v>
      </c>
      <c r="J360" s="34" t="s">
        <v>5</v>
      </c>
      <c r="K360" s="34" t="s">
        <v>6</v>
      </c>
      <c r="L360" s="34">
        <v>1533877200</v>
      </c>
      <c r="M360" s="34">
        <v>1534136400</v>
      </c>
      <c r="N360" s="34" t="b">
        <v>1</v>
      </c>
      <c r="O360" s="34" t="b">
        <v>0</v>
      </c>
      <c r="P360" s="34" t="s">
        <v>112</v>
      </c>
      <c r="Q360" s="25" t="str">
        <f t="shared" si="31"/>
        <v>photography</v>
      </c>
      <c r="R360" s="25" t="str">
        <f t="shared" si="32"/>
        <v>photography books</v>
      </c>
      <c r="S360" s="37">
        <f t="shared" si="33"/>
        <v>43322.208333333328</v>
      </c>
      <c r="T360" s="37">
        <f t="shared" si="34"/>
        <v>43325.208333333328</v>
      </c>
    </row>
    <row r="361" spans="1:20" x14ac:dyDescent="0.25">
      <c r="A361" s="25">
        <v>359</v>
      </c>
      <c r="B361" s="25" t="s">
        <v>760</v>
      </c>
      <c r="C361" s="33" t="s">
        <v>761</v>
      </c>
      <c r="D361" s="34">
        <v>4000</v>
      </c>
      <c r="E361" s="34">
        <v>11948</v>
      </c>
      <c r="F361" s="35">
        <f t="shared" si="30"/>
        <v>299</v>
      </c>
      <c r="G361" s="34" t="s">
        <v>10</v>
      </c>
      <c r="H361" s="34">
        <v>187</v>
      </c>
      <c r="I361" s="36">
        <f t="shared" si="35"/>
        <v>63.89</v>
      </c>
      <c r="J361" s="34" t="s">
        <v>11</v>
      </c>
      <c r="K361" s="34" t="s">
        <v>12</v>
      </c>
      <c r="L361" s="34">
        <v>1314421200</v>
      </c>
      <c r="M361" s="34">
        <v>1315026000</v>
      </c>
      <c r="N361" s="34" t="b">
        <v>0</v>
      </c>
      <c r="O361" s="34" t="b">
        <v>0</v>
      </c>
      <c r="P361" s="34" t="s">
        <v>61</v>
      </c>
      <c r="Q361" s="25" t="str">
        <f t="shared" si="31"/>
        <v>film &amp; video</v>
      </c>
      <c r="R361" s="25" t="str">
        <f t="shared" si="32"/>
        <v>animation</v>
      </c>
      <c r="S361" s="37">
        <f t="shared" si="33"/>
        <v>40782.208333333336</v>
      </c>
      <c r="T361" s="37">
        <f t="shared" si="34"/>
        <v>40789.208333333336</v>
      </c>
    </row>
    <row r="362" spans="1:20" x14ac:dyDescent="0.25">
      <c r="A362" s="25">
        <v>360</v>
      </c>
      <c r="B362" s="25" t="s">
        <v>762</v>
      </c>
      <c r="C362" s="33" t="s">
        <v>763</v>
      </c>
      <c r="D362" s="34">
        <v>59700</v>
      </c>
      <c r="E362" s="34">
        <v>135132</v>
      </c>
      <c r="F362" s="35">
        <f t="shared" si="30"/>
        <v>226</v>
      </c>
      <c r="G362" s="34" t="s">
        <v>10</v>
      </c>
      <c r="H362" s="34">
        <v>2875</v>
      </c>
      <c r="I362" s="36">
        <f t="shared" si="35"/>
        <v>47</v>
      </c>
      <c r="J362" s="34" t="s">
        <v>30</v>
      </c>
      <c r="K362" s="34" t="s">
        <v>31</v>
      </c>
      <c r="L362" s="34">
        <v>1293861600</v>
      </c>
      <c r="M362" s="34">
        <v>1295071200</v>
      </c>
      <c r="N362" s="34" t="b">
        <v>0</v>
      </c>
      <c r="O362" s="34" t="b">
        <v>1</v>
      </c>
      <c r="P362" s="34" t="s">
        <v>23</v>
      </c>
      <c r="Q362" s="25" t="str">
        <f t="shared" si="31"/>
        <v>theater</v>
      </c>
      <c r="R362" s="25" t="str">
        <f t="shared" si="32"/>
        <v>plays</v>
      </c>
      <c r="S362" s="37">
        <f t="shared" si="33"/>
        <v>40544.25</v>
      </c>
      <c r="T362" s="37">
        <f t="shared" si="34"/>
        <v>40558.25</v>
      </c>
    </row>
    <row r="363" spans="1:20" x14ac:dyDescent="0.25">
      <c r="A363" s="25">
        <v>361</v>
      </c>
      <c r="B363" s="25" t="s">
        <v>764</v>
      </c>
      <c r="C363" s="33" t="s">
        <v>765</v>
      </c>
      <c r="D363" s="34">
        <v>5500</v>
      </c>
      <c r="E363" s="34">
        <v>9546</v>
      </c>
      <c r="F363" s="35">
        <f t="shared" si="30"/>
        <v>174</v>
      </c>
      <c r="G363" s="34" t="s">
        <v>10</v>
      </c>
      <c r="H363" s="34">
        <v>88</v>
      </c>
      <c r="I363" s="36">
        <f t="shared" si="35"/>
        <v>108.48</v>
      </c>
      <c r="J363" s="34" t="s">
        <v>11</v>
      </c>
      <c r="K363" s="34" t="s">
        <v>12</v>
      </c>
      <c r="L363" s="34">
        <v>1507352400</v>
      </c>
      <c r="M363" s="34">
        <v>1509426000</v>
      </c>
      <c r="N363" s="34" t="b">
        <v>0</v>
      </c>
      <c r="O363" s="34" t="b">
        <v>0</v>
      </c>
      <c r="P363" s="34" t="s">
        <v>23</v>
      </c>
      <c r="Q363" s="25" t="str">
        <f t="shared" si="31"/>
        <v>theater</v>
      </c>
      <c r="R363" s="25" t="str">
        <f t="shared" si="32"/>
        <v>plays</v>
      </c>
      <c r="S363" s="37">
        <f t="shared" si="33"/>
        <v>43015.208333333328</v>
      </c>
      <c r="T363" s="37">
        <f t="shared" si="34"/>
        <v>43039.208333333328</v>
      </c>
    </row>
    <row r="364" spans="1:20" x14ac:dyDescent="0.25">
      <c r="A364" s="25">
        <v>362</v>
      </c>
      <c r="B364" s="25" t="s">
        <v>766</v>
      </c>
      <c r="C364" s="33" t="s">
        <v>767</v>
      </c>
      <c r="D364" s="34">
        <v>3700</v>
      </c>
      <c r="E364" s="34">
        <v>13755</v>
      </c>
      <c r="F364" s="35">
        <f t="shared" si="30"/>
        <v>372</v>
      </c>
      <c r="G364" s="34" t="s">
        <v>10</v>
      </c>
      <c r="H364" s="34">
        <v>191</v>
      </c>
      <c r="I364" s="36">
        <f t="shared" si="35"/>
        <v>72.02</v>
      </c>
      <c r="J364" s="34" t="s">
        <v>11</v>
      </c>
      <c r="K364" s="34" t="s">
        <v>12</v>
      </c>
      <c r="L364" s="34">
        <v>1296108000</v>
      </c>
      <c r="M364" s="34">
        <v>1299391200</v>
      </c>
      <c r="N364" s="34" t="b">
        <v>0</v>
      </c>
      <c r="O364" s="34" t="b">
        <v>0</v>
      </c>
      <c r="P364" s="34" t="s">
        <v>13</v>
      </c>
      <c r="Q364" s="25" t="str">
        <f t="shared" si="31"/>
        <v>music</v>
      </c>
      <c r="R364" s="25" t="str">
        <f t="shared" si="32"/>
        <v>rock</v>
      </c>
      <c r="S364" s="37">
        <f t="shared" si="33"/>
        <v>40570.25</v>
      </c>
      <c r="T364" s="37">
        <f t="shared" si="34"/>
        <v>40608.25</v>
      </c>
    </row>
    <row r="365" spans="1:20" x14ac:dyDescent="0.25">
      <c r="A365" s="25">
        <v>363</v>
      </c>
      <c r="B365" s="25" t="s">
        <v>768</v>
      </c>
      <c r="C365" s="33" t="s">
        <v>769</v>
      </c>
      <c r="D365" s="34">
        <v>5200</v>
      </c>
      <c r="E365" s="34">
        <v>8330</v>
      </c>
      <c r="F365" s="35">
        <f t="shared" si="30"/>
        <v>160</v>
      </c>
      <c r="G365" s="34" t="s">
        <v>10</v>
      </c>
      <c r="H365" s="34">
        <v>139</v>
      </c>
      <c r="I365" s="36">
        <f t="shared" si="35"/>
        <v>59.93</v>
      </c>
      <c r="J365" s="34" t="s">
        <v>11</v>
      </c>
      <c r="K365" s="34" t="s">
        <v>12</v>
      </c>
      <c r="L365" s="34">
        <v>1324965600</v>
      </c>
      <c r="M365" s="34">
        <v>1325052000</v>
      </c>
      <c r="N365" s="34" t="b">
        <v>0</v>
      </c>
      <c r="O365" s="34" t="b">
        <v>0</v>
      </c>
      <c r="P365" s="34" t="s">
        <v>13</v>
      </c>
      <c r="Q365" s="25" t="str">
        <f t="shared" si="31"/>
        <v>music</v>
      </c>
      <c r="R365" s="25" t="str">
        <f t="shared" si="32"/>
        <v>rock</v>
      </c>
      <c r="S365" s="37">
        <f t="shared" si="33"/>
        <v>40904.25</v>
      </c>
      <c r="T365" s="37">
        <f t="shared" si="34"/>
        <v>40905.25</v>
      </c>
    </row>
    <row r="366" spans="1:20" x14ac:dyDescent="0.25">
      <c r="A366" s="25">
        <v>364</v>
      </c>
      <c r="B366" s="25" t="s">
        <v>770</v>
      </c>
      <c r="C366" s="33" t="s">
        <v>771</v>
      </c>
      <c r="D366" s="34">
        <v>900</v>
      </c>
      <c r="E366" s="34">
        <v>14547</v>
      </c>
      <c r="F366" s="35">
        <f t="shared" si="30"/>
        <v>1616</v>
      </c>
      <c r="G366" s="34" t="s">
        <v>10</v>
      </c>
      <c r="H366" s="34">
        <v>186</v>
      </c>
      <c r="I366" s="36">
        <f t="shared" si="35"/>
        <v>78.209999999999994</v>
      </c>
      <c r="J366" s="34" t="s">
        <v>11</v>
      </c>
      <c r="K366" s="34" t="s">
        <v>12</v>
      </c>
      <c r="L366" s="34">
        <v>1520229600</v>
      </c>
      <c r="M366" s="34">
        <v>1522818000</v>
      </c>
      <c r="N366" s="34" t="b">
        <v>0</v>
      </c>
      <c r="O366" s="34" t="b">
        <v>0</v>
      </c>
      <c r="P366" s="34" t="s">
        <v>50</v>
      </c>
      <c r="Q366" s="25" t="str">
        <f t="shared" si="31"/>
        <v>music</v>
      </c>
      <c r="R366" s="25" t="str">
        <f t="shared" si="32"/>
        <v>indie rock</v>
      </c>
      <c r="S366" s="37">
        <f t="shared" si="33"/>
        <v>43164.25</v>
      </c>
      <c r="T366" s="37">
        <f t="shared" si="34"/>
        <v>43194.208333333328</v>
      </c>
    </row>
    <row r="367" spans="1:20" x14ac:dyDescent="0.25">
      <c r="A367" s="25">
        <v>365</v>
      </c>
      <c r="B367" s="25" t="s">
        <v>772</v>
      </c>
      <c r="C367" s="33" t="s">
        <v>773</v>
      </c>
      <c r="D367" s="34">
        <v>1600</v>
      </c>
      <c r="E367" s="34">
        <v>11735</v>
      </c>
      <c r="F367" s="35">
        <f t="shared" si="30"/>
        <v>733</v>
      </c>
      <c r="G367" s="34" t="s">
        <v>10</v>
      </c>
      <c r="H367" s="34">
        <v>112</v>
      </c>
      <c r="I367" s="36">
        <f t="shared" si="35"/>
        <v>104.78</v>
      </c>
      <c r="J367" s="34" t="s">
        <v>16</v>
      </c>
      <c r="K367" s="34" t="s">
        <v>17</v>
      </c>
      <c r="L367" s="34">
        <v>1482991200</v>
      </c>
      <c r="M367" s="34">
        <v>1485324000</v>
      </c>
      <c r="N367" s="34" t="b">
        <v>0</v>
      </c>
      <c r="O367" s="34" t="b">
        <v>0</v>
      </c>
      <c r="P367" s="34" t="s">
        <v>23</v>
      </c>
      <c r="Q367" s="25" t="str">
        <f t="shared" si="31"/>
        <v>theater</v>
      </c>
      <c r="R367" s="25" t="str">
        <f t="shared" si="32"/>
        <v>plays</v>
      </c>
      <c r="S367" s="37">
        <f t="shared" si="33"/>
        <v>42733.25</v>
      </c>
      <c r="T367" s="37">
        <f t="shared" si="34"/>
        <v>42760.25</v>
      </c>
    </row>
    <row r="368" spans="1:20" x14ac:dyDescent="0.25">
      <c r="A368" s="25">
        <v>366</v>
      </c>
      <c r="B368" s="25" t="s">
        <v>774</v>
      </c>
      <c r="C368" s="33" t="s">
        <v>775</v>
      </c>
      <c r="D368" s="34">
        <v>1800</v>
      </c>
      <c r="E368" s="34">
        <v>10658</v>
      </c>
      <c r="F368" s="35">
        <f t="shared" si="30"/>
        <v>592</v>
      </c>
      <c r="G368" s="34" t="s">
        <v>10</v>
      </c>
      <c r="H368" s="34">
        <v>101</v>
      </c>
      <c r="I368" s="36">
        <f t="shared" si="35"/>
        <v>105.52</v>
      </c>
      <c r="J368" s="34" t="s">
        <v>11</v>
      </c>
      <c r="K368" s="34" t="s">
        <v>12</v>
      </c>
      <c r="L368" s="34">
        <v>1294034400</v>
      </c>
      <c r="M368" s="34">
        <v>1294120800</v>
      </c>
      <c r="N368" s="34" t="b">
        <v>0</v>
      </c>
      <c r="O368" s="34" t="b">
        <v>1</v>
      </c>
      <c r="P368" s="34" t="s">
        <v>23</v>
      </c>
      <c r="Q368" s="25" t="str">
        <f t="shared" si="31"/>
        <v>theater</v>
      </c>
      <c r="R368" s="25" t="str">
        <f t="shared" si="32"/>
        <v>plays</v>
      </c>
      <c r="S368" s="37">
        <f t="shared" si="33"/>
        <v>40546.25</v>
      </c>
      <c r="T368" s="37">
        <f t="shared" si="34"/>
        <v>40547.25</v>
      </c>
    </row>
    <row r="369" spans="1:20" x14ac:dyDescent="0.25">
      <c r="A369" s="25">
        <v>367</v>
      </c>
      <c r="B369" s="25" t="s">
        <v>776</v>
      </c>
      <c r="C369" s="33" t="s">
        <v>777</v>
      </c>
      <c r="D369" s="34">
        <v>9900</v>
      </c>
      <c r="E369" s="34">
        <v>1870</v>
      </c>
      <c r="F369" s="35">
        <f t="shared" si="30"/>
        <v>19</v>
      </c>
      <c r="G369" s="34" t="s">
        <v>4</v>
      </c>
      <c r="H369" s="34">
        <v>75</v>
      </c>
      <c r="I369" s="36">
        <f t="shared" si="35"/>
        <v>24.93</v>
      </c>
      <c r="J369" s="34" t="s">
        <v>11</v>
      </c>
      <c r="K369" s="34" t="s">
        <v>12</v>
      </c>
      <c r="L369" s="34">
        <v>1413608400</v>
      </c>
      <c r="M369" s="34">
        <v>1415685600</v>
      </c>
      <c r="N369" s="34" t="b">
        <v>0</v>
      </c>
      <c r="O369" s="34" t="b">
        <v>1</v>
      </c>
      <c r="P369" s="34" t="s">
        <v>23</v>
      </c>
      <c r="Q369" s="25" t="str">
        <f t="shared" si="31"/>
        <v>theater</v>
      </c>
      <c r="R369" s="25" t="str">
        <f t="shared" si="32"/>
        <v>plays</v>
      </c>
      <c r="S369" s="37">
        <f t="shared" si="33"/>
        <v>41930.208333333336</v>
      </c>
      <c r="T369" s="37">
        <f t="shared" si="34"/>
        <v>41954.25</v>
      </c>
    </row>
    <row r="370" spans="1:20" x14ac:dyDescent="0.25">
      <c r="A370" s="25">
        <v>368</v>
      </c>
      <c r="B370" s="25" t="s">
        <v>778</v>
      </c>
      <c r="C370" s="33" t="s">
        <v>779</v>
      </c>
      <c r="D370" s="34">
        <v>5200</v>
      </c>
      <c r="E370" s="34">
        <v>14394</v>
      </c>
      <c r="F370" s="35">
        <f t="shared" si="30"/>
        <v>277</v>
      </c>
      <c r="G370" s="34" t="s">
        <v>10</v>
      </c>
      <c r="H370" s="34">
        <v>206</v>
      </c>
      <c r="I370" s="36">
        <f t="shared" si="35"/>
        <v>69.87</v>
      </c>
      <c r="J370" s="34" t="s">
        <v>30</v>
      </c>
      <c r="K370" s="34" t="s">
        <v>31</v>
      </c>
      <c r="L370" s="34">
        <v>1286946000</v>
      </c>
      <c r="M370" s="34">
        <v>1288933200</v>
      </c>
      <c r="N370" s="34" t="b">
        <v>0</v>
      </c>
      <c r="O370" s="34" t="b">
        <v>1</v>
      </c>
      <c r="P370" s="34" t="s">
        <v>32</v>
      </c>
      <c r="Q370" s="25" t="str">
        <f t="shared" si="31"/>
        <v>film &amp; video</v>
      </c>
      <c r="R370" s="25" t="str">
        <f t="shared" si="32"/>
        <v>documentary</v>
      </c>
      <c r="S370" s="37">
        <f t="shared" si="33"/>
        <v>40464.208333333336</v>
      </c>
      <c r="T370" s="37">
        <f t="shared" si="34"/>
        <v>40487.208333333336</v>
      </c>
    </row>
    <row r="371" spans="1:20" x14ac:dyDescent="0.25">
      <c r="A371" s="25">
        <v>369</v>
      </c>
      <c r="B371" s="25" t="s">
        <v>780</v>
      </c>
      <c r="C371" s="33" t="s">
        <v>781</v>
      </c>
      <c r="D371" s="34">
        <v>5400</v>
      </c>
      <c r="E371" s="34">
        <v>14743</v>
      </c>
      <c r="F371" s="35">
        <f t="shared" si="30"/>
        <v>273</v>
      </c>
      <c r="G371" s="34" t="s">
        <v>10</v>
      </c>
      <c r="H371" s="34">
        <v>154</v>
      </c>
      <c r="I371" s="36">
        <f t="shared" si="35"/>
        <v>95.73</v>
      </c>
      <c r="J371" s="34" t="s">
        <v>11</v>
      </c>
      <c r="K371" s="34" t="s">
        <v>12</v>
      </c>
      <c r="L371" s="34">
        <v>1359871200</v>
      </c>
      <c r="M371" s="34">
        <v>1363237200</v>
      </c>
      <c r="N371" s="34" t="b">
        <v>0</v>
      </c>
      <c r="O371" s="34" t="b">
        <v>1</v>
      </c>
      <c r="P371" s="34" t="s">
        <v>259</v>
      </c>
      <c r="Q371" s="25" t="str">
        <f t="shared" si="31"/>
        <v>film &amp; video</v>
      </c>
      <c r="R371" s="25" t="str">
        <f t="shared" si="32"/>
        <v>television</v>
      </c>
      <c r="S371" s="37">
        <f t="shared" si="33"/>
        <v>41308.25</v>
      </c>
      <c r="T371" s="37">
        <f t="shared" si="34"/>
        <v>41347.208333333336</v>
      </c>
    </row>
    <row r="372" spans="1:20" x14ac:dyDescent="0.25">
      <c r="A372" s="25">
        <v>370</v>
      </c>
      <c r="B372" s="25" t="s">
        <v>782</v>
      </c>
      <c r="C372" s="33" t="s">
        <v>783</v>
      </c>
      <c r="D372" s="34">
        <v>112300</v>
      </c>
      <c r="E372" s="34">
        <v>178965</v>
      </c>
      <c r="F372" s="35">
        <f t="shared" si="30"/>
        <v>159</v>
      </c>
      <c r="G372" s="34" t="s">
        <v>10</v>
      </c>
      <c r="H372" s="34">
        <v>5966</v>
      </c>
      <c r="I372" s="36">
        <f t="shared" si="35"/>
        <v>30</v>
      </c>
      <c r="J372" s="34" t="s">
        <v>11</v>
      </c>
      <c r="K372" s="34" t="s">
        <v>12</v>
      </c>
      <c r="L372" s="34">
        <v>1555304400</v>
      </c>
      <c r="M372" s="34">
        <v>1555822800</v>
      </c>
      <c r="N372" s="34" t="b">
        <v>0</v>
      </c>
      <c r="O372" s="34" t="b">
        <v>0</v>
      </c>
      <c r="P372" s="34" t="s">
        <v>23</v>
      </c>
      <c r="Q372" s="25" t="str">
        <f t="shared" si="31"/>
        <v>theater</v>
      </c>
      <c r="R372" s="25" t="str">
        <f t="shared" si="32"/>
        <v>plays</v>
      </c>
      <c r="S372" s="37">
        <f t="shared" si="33"/>
        <v>43570.208333333328</v>
      </c>
      <c r="T372" s="37">
        <f t="shared" si="34"/>
        <v>43576.208333333328</v>
      </c>
    </row>
    <row r="373" spans="1:20" x14ac:dyDescent="0.25">
      <c r="A373" s="25">
        <v>371</v>
      </c>
      <c r="B373" s="25" t="s">
        <v>784</v>
      </c>
      <c r="C373" s="33" t="s">
        <v>785</v>
      </c>
      <c r="D373" s="34">
        <v>189200</v>
      </c>
      <c r="E373" s="34">
        <v>128410</v>
      </c>
      <c r="F373" s="35">
        <f t="shared" si="30"/>
        <v>68</v>
      </c>
      <c r="G373" s="34" t="s">
        <v>4</v>
      </c>
      <c r="H373" s="34">
        <v>2176</v>
      </c>
      <c r="I373" s="36">
        <f t="shared" si="35"/>
        <v>59.01</v>
      </c>
      <c r="J373" s="34" t="s">
        <v>11</v>
      </c>
      <c r="K373" s="34" t="s">
        <v>12</v>
      </c>
      <c r="L373" s="34">
        <v>1423375200</v>
      </c>
      <c r="M373" s="34">
        <v>1427778000</v>
      </c>
      <c r="N373" s="34" t="b">
        <v>0</v>
      </c>
      <c r="O373" s="34" t="b">
        <v>0</v>
      </c>
      <c r="P373" s="34" t="s">
        <v>23</v>
      </c>
      <c r="Q373" s="25" t="str">
        <f t="shared" si="31"/>
        <v>theater</v>
      </c>
      <c r="R373" s="25" t="str">
        <f t="shared" si="32"/>
        <v>plays</v>
      </c>
      <c r="S373" s="37">
        <f t="shared" si="33"/>
        <v>42043.25</v>
      </c>
      <c r="T373" s="37">
        <f t="shared" si="34"/>
        <v>42094.208333333328</v>
      </c>
    </row>
    <row r="374" spans="1:20" x14ac:dyDescent="0.25">
      <c r="A374" s="25">
        <v>372</v>
      </c>
      <c r="B374" s="25" t="s">
        <v>786</v>
      </c>
      <c r="C374" s="33" t="s">
        <v>787</v>
      </c>
      <c r="D374" s="34">
        <v>900</v>
      </c>
      <c r="E374" s="34">
        <v>14324</v>
      </c>
      <c r="F374" s="35">
        <f t="shared" si="30"/>
        <v>1592</v>
      </c>
      <c r="G374" s="34" t="s">
        <v>10</v>
      </c>
      <c r="H374" s="34">
        <v>169</v>
      </c>
      <c r="I374" s="36">
        <f t="shared" si="35"/>
        <v>84.76</v>
      </c>
      <c r="J374" s="34" t="s">
        <v>11</v>
      </c>
      <c r="K374" s="34" t="s">
        <v>12</v>
      </c>
      <c r="L374" s="34">
        <v>1420696800</v>
      </c>
      <c r="M374" s="34">
        <v>1422424800</v>
      </c>
      <c r="N374" s="34" t="b">
        <v>0</v>
      </c>
      <c r="O374" s="34" t="b">
        <v>1</v>
      </c>
      <c r="P374" s="34" t="s">
        <v>32</v>
      </c>
      <c r="Q374" s="25" t="str">
        <f t="shared" si="31"/>
        <v>film &amp; video</v>
      </c>
      <c r="R374" s="25" t="str">
        <f t="shared" si="32"/>
        <v>documentary</v>
      </c>
      <c r="S374" s="37">
        <f t="shared" si="33"/>
        <v>42012.25</v>
      </c>
      <c r="T374" s="37">
        <f t="shared" si="34"/>
        <v>42032.25</v>
      </c>
    </row>
    <row r="375" spans="1:20" x14ac:dyDescent="0.25">
      <c r="A375" s="25">
        <v>373</v>
      </c>
      <c r="B375" s="25" t="s">
        <v>788</v>
      </c>
      <c r="C375" s="33" t="s">
        <v>789</v>
      </c>
      <c r="D375" s="34">
        <v>22500</v>
      </c>
      <c r="E375" s="34">
        <v>164291</v>
      </c>
      <c r="F375" s="35">
        <f t="shared" si="30"/>
        <v>730</v>
      </c>
      <c r="G375" s="34" t="s">
        <v>10</v>
      </c>
      <c r="H375" s="34">
        <v>2106</v>
      </c>
      <c r="I375" s="36">
        <f t="shared" si="35"/>
        <v>78.010000000000005</v>
      </c>
      <c r="J375" s="34" t="s">
        <v>11</v>
      </c>
      <c r="K375" s="34" t="s">
        <v>12</v>
      </c>
      <c r="L375" s="34">
        <v>1502946000</v>
      </c>
      <c r="M375" s="34">
        <v>1503637200</v>
      </c>
      <c r="N375" s="34" t="b">
        <v>0</v>
      </c>
      <c r="O375" s="34" t="b">
        <v>0</v>
      </c>
      <c r="P375" s="34" t="s">
        <v>23</v>
      </c>
      <c r="Q375" s="25" t="str">
        <f t="shared" si="31"/>
        <v>theater</v>
      </c>
      <c r="R375" s="25" t="str">
        <f t="shared" si="32"/>
        <v>plays</v>
      </c>
      <c r="S375" s="37">
        <f t="shared" si="33"/>
        <v>42964.208333333328</v>
      </c>
      <c r="T375" s="37">
        <f t="shared" si="34"/>
        <v>42972.208333333328</v>
      </c>
    </row>
    <row r="376" spans="1:20" x14ac:dyDescent="0.25">
      <c r="A376" s="25">
        <v>374</v>
      </c>
      <c r="B376" s="25" t="s">
        <v>790</v>
      </c>
      <c r="C376" s="33" t="s">
        <v>791</v>
      </c>
      <c r="D376" s="34">
        <v>167400</v>
      </c>
      <c r="E376" s="34">
        <v>22073</v>
      </c>
      <c r="F376" s="35">
        <f t="shared" si="30"/>
        <v>13</v>
      </c>
      <c r="G376" s="34" t="s">
        <v>4</v>
      </c>
      <c r="H376" s="34">
        <v>441</v>
      </c>
      <c r="I376" s="36">
        <f t="shared" si="35"/>
        <v>50.05</v>
      </c>
      <c r="J376" s="34" t="s">
        <v>11</v>
      </c>
      <c r="K376" s="34" t="s">
        <v>12</v>
      </c>
      <c r="L376" s="34">
        <v>1547186400</v>
      </c>
      <c r="M376" s="34">
        <v>1547618400</v>
      </c>
      <c r="N376" s="34" t="b">
        <v>0</v>
      </c>
      <c r="O376" s="34" t="b">
        <v>1</v>
      </c>
      <c r="P376" s="34" t="s">
        <v>32</v>
      </c>
      <c r="Q376" s="25" t="str">
        <f t="shared" si="31"/>
        <v>film &amp; video</v>
      </c>
      <c r="R376" s="25" t="str">
        <f t="shared" si="32"/>
        <v>documentary</v>
      </c>
      <c r="S376" s="37">
        <f t="shared" si="33"/>
        <v>43476.25</v>
      </c>
      <c r="T376" s="37">
        <f t="shared" si="34"/>
        <v>43481.25</v>
      </c>
    </row>
    <row r="377" spans="1:20" x14ac:dyDescent="0.25">
      <c r="A377" s="25">
        <v>375</v>
      </c>
      <c r="B377" s="25" t="s">
        <v>792</v>
      </c>
      <c r="C377" s="33" t="s">
        <v>793</v>
      </c>
      <c r="D377" s="34">
        <v>2700</v>
      </c>
      <c r="E377" s="34">
        <v>1479</v>
      </c>
      <c r="F377" s="35">
        <f t="shared" si="30"/>
        <v>55</v>
      </c>
      <c r="G377" s="34" t="s">
        <v>4</v>
      </c>
      <c r="H377" s="34">
        <v>25</v>
      </c>
      <c r="I377" s="36">
        <f t="shared" si="35"/>
        <v>59.16</v>
      </c>
      <c r="J377" s="34" t="s">
        <v>11</v>
      </c>
      <c r="K377" s="34" t="s">
        <v>12</v>
      </c>
      <c r="L377" s="34">
        <v>1444971600</v>
      </c>
      <c r="M377" s="34">
        <v>1449900000</v>
      </c>
      <c r="N377" s="34" t="b">
        <v>0</v>
      </c>
      <c r="O377" s="34" t="b">
        <v>0</v>
      </c>
      <c r="P377" s="34" t="s">
        <v>50</v>
      </c>
      <c r="Q377" s="25" t="str">
        <f t="shared" si="31"/>
        <v>music</v>
      </c>
      <c r="R377" s="25" t="str">
        <f t="shared" si="32"/>
        <v>indie rock</v>
      </c>
      <c r="S377" s="37">
        <f t="shared" si="33"/>
        <v>42293.208333333328</v>
      </c>
      <c r="T377" s="37">
        <f t="shared" si="34"/>
        <v>42350.25</v>
      </c>
    </row>
    <row r="378" spans="1:20" x14ac:dyDescent="0.25">
      <c r="A378" s="25">
        <v>376</v>
      </c>
      <c r="B378" s="25" t="s">
        <v>794</v>
      </c>
      <c r="C378" s="33" t="s">
        <v>795</v>
      </c>
      <c r="D378" s="34">
        <v>3400</v>
      </c>
      <c r="E378" s="34">
        <v>12275</v>
      </c>
      <c r="F378" s="35">
        <f t="shared" si="30"/>
        <v>361</v>
      </c>
      <c r="G378" s="34" t="s">
        <v>10</v>
      </c>
      <c r="H378" s="34">
        <v>131</v>
      </c>
      <c r="I378" s="36">
        <f t="shared" si="35"/>
        <v>93.7</v>
      </c>
      <c r="J378" s="34" t="s">
        <v>11</v>
      </c>
      <c r="K378" s="34" t="s">
        <v>12</v>
      </c>
      <c r="L378" s="34">
        <v>1404622800</v>
      </c>
      <c r="M378" s="34">
        <v>1405141200</v>
      </c>
      <c r="N378" s="34" t="b">
        <v>0</v>
      </c>
      <c r="O378" s="34" t="b">
        <v>0</v>
      </c>
      <c r="P378" s="34" t="s">
        <v>13</v>
      </c>
      <c r="Q378" s="25" t="str">
        <f t="shared" si="31"/>
        <v>music</v>
      </c>
      <c r="R378" s="25" t="str">
        <f t="shared" si="32"/>
        <v>rock</v>
      </c>
      <c r="S378" s="37">
        <f t="shared" si="33"/>
        <v>41826.208333333336</v>
      </c>
      <c r="T378" s="37">
        <f t="shared" si="34"/>
        <v>41832.208333333336</v>
      </c>
    </row>
    <row r="379" spans="1:20" x14ac:dyDescent="0.25">
      <c r="A379" s="25">
        <v>377</v>
      </c>
      <c r="B379" s="25" t="s">
        <v>796</v>
      </c>
      <c r="C379" s="33" t="s">
        <v>797</v>
      </c>
      <c r="D379" s="34">
        <v>49700</v>
      </c>
      <c r="E379" s="34">
        <v>5098</v>
      </c>
      <c r="F379" s="35">
        <f t="shared" si="30"/>
        <v>10</v>
      </c>
      <c r="G379" s="34" t="s">
        <v>4</v>
      </c>
      <c r="H379" s="34">
        <v>127</v>
      </c>
      <c r="I379" s="36">
        <f t="shared" si="35"/>
        <v>40.14</v>
      </c>
      <c r="J379" s="34" t="s">
        <v>11</v>
      </c>
      <c r="K379" s="34" t="s">
        <v>12</v>
      </c>
      <c r="L379" s="34">
        <v>1571720400</v>
      </c>
      <c r="M379" s="34">
        <v>1572933600</v>
      </c>
      <c r="N379" s="34" t="b">
        <v>0</v>
      </c>
      <c r="O379" s="34" t="b">
        <v>0</v>
      </c>
      <c r="P379" s="34" t="s">
        <v>23</v>
      </c>
      <c r="Q379" s="25" t="str">
        <f t="shared" si="31"/>
        <v>theater</v>
      </c>
      <c r="R379" s="25" t="str">
        <f t="shared" si="32"/>
        <v>plays</v>
      </c>
      <c r="S379" s="37">
        <f t="shared" si="33"/>
        <v>43760.208333333328</v>
      </c>
      <c r="T379" s="37">
        <f t="shared" si="34"/>
        <v>43774.25</v>
      </c>
    </row>
    <row r="380" spans="1:20" x14ac:dyDescent="0.25">
      <c r="A380" s="25">
        <v>378</v>
      </c>
      <c r="B380" s="25" t="s">
        <v>798</v>
      </c>
      <c r="C380" s="33" t="s">
        <v>799</v>
      </c>
      <c r="D380" s="34">
        <v>178200</v>
      </c>
      <c r="E380" s="34">
        <v>24882</v>
      </c>
      <c r="F380" s="35">
        <f t="shared" si="30"/>
        <v>14</v>
      </c>
      <c r="G380" s="34" t="s">
        <v>4</v>
      </c>
      <c r="H380" s="34">
        <v>355</v>
      </c>
      <c r="I380" s="36">
        <f t="shared" si="35"/>
        <v>70.09</v>
      </c>
      <c r="J380" s="34" t="s">
        <v>11</v>
      </c>
      <c r="K380" s="34" t="s">
        <v>12</v>
      </c>
      <c r="L380" s="34">
        <v>1526878800</v>
      </c>
      <c r="M380" s="34">
        <v>1530162000</v>
      </c>
      <c r="N380" s="34" t="b">
        <v>0</v>
      </c>
      <c r="O380" s="34" t="b">
        <v>0</v>
      </c>
      <c r="P380" s="34" t="s">
        <v>32</v>
      </c>
      <c r="Q380" s="25" t="str">
        <f t="shared" si="31"/>
        <v>film &amp; video</v>
      </c>
      <c r="R380" s="25" t="str">
        <f t="shared" si="32"/>
        <v>documentary</v>
      </c>
      <c r="S380" s="37">
        <f t="shared" si="33"/>
        <v>43241.208333333328</v>
      </c>
      <c r="T380" s="37">
        <f t="shared" si="34"/>
        <v>43279.208333333328</v>
      </c>
    </row>
    <row r="381" spans="1:20" x14ac:dyDescent="0.25">
      <c r="A381" s="25">
        <v>379</v>
      </c>
      <c r="B381" s="25" t="s">
        <v>800</v>
      </c>
      <c r="C381" s="33" t="s">
        <v>801</v>
      </c>
      <c r="D381" s="34">
        <v>7200</v>
      </c>
      <c r="E381" s="34">
        <v>2912</v>
      </c>
      <c r="F381" s="35">
        <f t="shared" si="30"/>
        <v>40</v>
      </c>
      <c r="G381" s="34" t="s">
        <v>4</v>
      </c>
      <c r="H381" s="34">
        <v>44</v>
      </c>
      <c r="I381" s="36">
        <f t="shared" si="35"/>
        <v>66.180000000000007</v>
      </c>
      <c r="J381" s="34" t="s">
        <v>30</v>
      </c>
      <c r="K381" s="34" t="s">
        <v>31</v>
      </c>
      <c r="L381" s="34">
        <v>1319691600</v>
      </c>
      <c r="M381" s="34">
        <v>1320904800</v>
      </c>
      <c r="N381" s="34" t="b">
        <v>0</v>
      </c>
      <c r="O381" s="34" t="b">
        <v>0</v>
      </c>
      <c r="P381" s="34" t="s">
        <v>23</v>
      </c>
      <c r="Q381" s="25" t="str">
        <f t="shared" si="31"/>
        <v>theater</v>
      </c>
      <c r="R381" s="25" t="str">
        <f t="shared" si="32"/>
        <v>plays</v>
      </c>
      <c r="S381" s="37">
        <f t="shared" si="33"/>
        <v>40843.208333333336</v>
      </c>
      <c r="T381" s="37">
        <f t="shared" si="34"/>
        <v>40857.25</v>
      </c>
    </row>
    <row r="382" spans="1:20" x14ac:dyDescent="0.25">
      <c r="A382" s="25">
        <v>380</v>
      </c>
      <c r="B382" s="25" t="s">
        <v>802</v>
      </c>
      <c r="C382" s="33" t="s">
        <v>803</v>
      </c>
      <c r="D382" s="34">
        <v>2500</v>
      </c>
      <c r="E382" s="34">
        <v>4008</v>
      </c>
      <c r="F382" s="35">
        <f t="shared" si="30"/>
        <v>160</v>
      </c>
      <c r="G382" s="34" t="s">
        <v>10</v>
      </c>
      <c r="H382" s="34">
        <v>84</v>
      </c>
      <c r="I382" s="36">
        <f t="shared" si="35"/>
        <v>47.71</v>
      </c>
      <c r="J382" s="34" t="s">
        <v>11</v>
      </c>
      <c r="K382" s="34" t="s">
        <v>12</v>
      </c>
      <c r="L382" s="34">
        <v>1371963600</v>
      </c>
      <c r="M382" s="34">
        <v>1372395600</v>
      </c>
      <c r="N382" s="34" t="b">
        <v>0</v>
      </c>
      <c r="O382" s="34" t="b">
        <v>0</v>
      </c>
      <c r="P382" s="34" t="s">
        <v>23</v>
      </c>
      <c r="Q382" s="25" t="str">
        <f t="shared" si="31"/>
        <v>theater</v>
      </c>
      <c r="R382" s="25" t="str">
        <f t="shared" si="32"/>
        <v>plays</v>
      </c>
      <c r="S382" s="37">
        <f t="shared" si="33"/>
        <v>41448.208333333336</v>
      </c>
      <c r="T382" s="37">
        <f t="shared" si="34"/>
        <v>41453.208333333336</v>
      </c>
    </row>
    <row r="383" spans="1:20" x14ac:dyDescent="0.25">
      <c r="A383" s="25">
        <v>381</v>
      </c>
      <c r="B383" s="25" t="s">
        <v>804</v>
      </c>
      <c r="C383" s="33" t="s">
        <v>805</v>
      </c>
      <c r="D383" s="34">
        <v>5300</v>
      </c>
      <c r="E383" s="34">
        <v>9749</v>
      </c>
      <c r="F383" s="35">
        <f t="shared" si="30"/>
        <v>184</v>
      </c>
      <c r="G383" s="34" t="s">
        <v>10</v>
      </c>
      <c r="H383" s="34">
        <v>155</v>
      </c>
      <c r="I383" s="36">
        <f t="shared" si="35"/>
        <v>62.9</v>
      </c>
      <c r="J383" s="34" t="s">
        <v>11</v>
      </c>
      <c r="K383" s="34" t="s">
        <v>12</v>
      </c>
      <c r="L383" s="34">
        <v>1433739600</v>
      </c>
      <c r="M383" s="34">
        <v>1437714000</v>
      </c>
      <c r="N383" s="34" t="b">
        <v>0</v>
      </c>
      <c r="O383" s="34" t="b">
        <v>0</v>
      </c>
      <c r="P383" s="34" t="s">
        <v>23</v>
      </c>
      <c r="Q383" s="25" t="str">
        <f t="shared" si="31"/>
        <v>theater</v>
      </c>
      <c r="R383" s="25" t="str">
        <f t="shared" si="32"/>
        <v>plays</v>
      </c>
      <c r="S383" s="37">
        <f t="shared" si="33"/>
        <v>42163.208333333328</v>
      </c>
      <c r="T383" s="37">
        <f t="shared" si="34"/>
        <v>42209.208333333328</v>
      </c>
    </row>
    <row r="384" spans="1:20" x14ac:dyDescent="0.25">
      <c r="A384" s="25">
        <v>382</v>
      </c>
      <c r="B384" s="25" t="s">
        <v>806</v>
      </c>
      <c r="C384" s="33" t="s">
        <v>807</v>
      </c>
      <c r="D384" s="34">
        <v>9100</v>
      </c>
      <c r="E384" s="34">
        <v>5803</v>
      </c>
      <c r="F384" s="35">
        <f t="shared" si="30"/>
        <v>64</v>
      </c>
      <c r="G384" s="34" t="s">
        <v>4</v>
      </c>
      <c r="H384" s="34">
        <v>67</v>
      </c>
      <c r="I384" s="36">
        <f t="shared" si="35"/>
        <v>86.61</v>
      </c>
      <c r="J384" s="34" t="s">
        <v>11</v>
      </c>
      <c r="K384" s="34" t="s">
        <v>12</v>
      </c>
      <c r="L384" s="34">
        <v>1508130000</v>
      </c>
      <c r="M384" s="34">
        <v>1509771600</v>
      </c>
      <c r="N384" s="34" t="b">
        <v>0</v>
      </c>
      <c r="O384" s="34" t="b">
        <v>0</v>
      </c>
      <c r="P384" s="34" t="s">
        <v>112</v>
      </c>
      <c r="Q384" s="25" t="str">
        <f t="shared" si="31"/>
        <v>photography</v>
      </c>
      <c r="R384" s="25" t="str">
        <f t="shared" si="32"/>
        <v>photography books</v>
      </c>
      <c r="S384" s="37">
        <f t="shared" si="33"/>
        <v>43024.208333333328</v>
      </c>
      <c r="T384" s="37">
        <f t="shared" si="34"/>
        <v>43043.208333333328</v>
      </c>
    </row>
    <row r="385" spans="1:20" x14ac:dyDescent="0.25">
      <c r="A385" s="25">
        <v>383</v>
      </c>
      <c r="B385" s="25" t="s">
        <v>808</v>
      </c>
      <c r="C385" s="33" t="s">
        <v>809</v>
      </c>
      <c r="D385" s="34">
        <v>6300</v>
      </c>
      <c r="E385" s="34">
        <v>14199</v>
      </c>
      <c r="F385" s="35">
        <f t="shared" si="30"/>
        <v>225</v>
      </c>
      <c r="G385" s="34" t="s">
        <v>10</v>
      </c>
      <c r="H385" s="34">
        <v>189</v>
      </c>
      <c r="I385" s="36">
        <f t="shared" si="35"/>
        <v>75.13</v>
      </c>
      <c r="J385" s="34" t="s">
        <v>11</v>
      </c>
      <c r="K385" s="34" t="s">
        <v>12</v>
      </c>
      <c r="L385" s="34">
        <v>1550037600</v>
      </c>
      <c r="M385" s="34">
        <v>1550556000</v>
      </c>
      <c r="N385" s="34" t="b">
        <v>0</v>
      </c>
      <c r="O385" s="34" t="b">
        <v>1</v>
      </c>
      <c r="P385" s="34" t="s">
        <v>7</v>
      </c>
      <c r="Q385" s="25" t="str">
        <f t="shared" si="31"/>
        <v>food</v>
      </c>
      <c r="R385" s="25" t="str">
        <f t="shared" si="32"/>
        <v>food trucks</v>
      </c>
      <c r="S385" s="37">
        <f t="shared" si="33"/>
        <v>43509.25</v>
      </c>
      <c r="T385" s="37">
        <f t="shared" si="34"/>
        <v>43515.25</v>
      </c>
    </row>
    <row r="386" spans="1:20" x14ac:dyDescent="0.25">
      <c r="A386" s="25">
        <v>384</v>
      </c>
      <c r="B386" s="25" t="s">
        <v>810</v>
      </c>
      <c r="C386" s="33" t="s">
        <v>811</v>
      </c>
      <c r="D386" s="34">
        <v>114400</v>
      </c>
      <c r="E386" s="34">
        <v>196779</v>
      </c>
      <c r="F386" s="35">
        <f t="shared" si="30"/>
        <v>172</v>
      </c>
      <c r="G386" s="34" t="s">
        <v>10</v>
      </c>
      <c r="H386" s="34">
        <v>4799</v>
      </c>
      <c r="I386" s="36">
        <f t="shared" si="35"/>
        <v>41</v>
      </c>
      <c r="J386" s="34" t="s">
        <v>11</v>
      </c>
      <c r="K386" s="34" t="s">
        <v>12</v>
      </c>
      <c r="L386" s="34">
        <v>1486706400</v>
      </c>
      <c r="M386" s="34">
        <v>1489039200</v>
      </c>
      <c r="N386" s="34" t="b">
        <v>1</v>
      </c>
      <c r="O386" s="34" t="b">
        <v>1</v>
      </c>
      <c r="P386" s="34" t="s">
        <v>32</v>
      </c>
      <c r="Q386" s="25" t="str">
        <f t="shared" si="31"/>
        <v>film &amp; video</v>
      </c>
      <c r="R386" s="25" t="str">
        <f t="shared" si="32"/>
        <v>documentary</v>
      </c>
      <c r="S386" s="37">
        <f t="shared" si="33"/>
        <v>42776.25</v>
      </c>
      <c r="T386" s="37">
        <f t="shared" si="34"/>
        <v>42803.25</v>
      </c>
    </row>
    <row r="387" spans="1:20" x14ac:dyDescent="0.25">
      <c r="A387" s="25">
        <v>385</v>
      </c>
      <c r="B387" s="25" t="s">
        <v>812</v>
      </c>
      <c r="C387" s="33" t="s">
        <v>813</v>
      </c>
      <c r="D387" s="34">
        <v>38900</v>
      </c>
      <c r="E387" s="34">
        <v>56859</v>
      </c>
      <c r="F387" s="35">
        <f t="shared" ref="F387:F450" si="36">ROUND(E387*100/D387,0)</f>
        <v>146</v>
      </c>
      <c r="G387" s="34" t="s">
        <v>10</v>
      </c>
      <c r="H387" s="34">
        <v>1137</v>
      </c>
      <c r="I387" s="36">
        <f t="shared" si="35"/>
        <v>50.01</v>
      </c>
      <c r="J387" s="34" t="s">
        <v>11</v>
      </c>
      <c r="K387" s="34" t="s">
        <v>12</v>
      </c>
      <c r="L387" s="34">
        <v>1553835600</v>
      </c>
      <c r="M387" s="34">
        <v>1556600400</v>
      </c>
      <c r="N387" s="34" t="b">
        <v>0</v>
      </c>
      <c r="O387" s="34" t="b">
        <v>0</v>
      </c>
      <c r="P387" s="34" t="s">
        <v>58</v>
      </c>
      <c r="Q387" s="25" t="str">
        <f t="shared" ref="Q387:Q450" si="37">LEFT(P387,FIND("/",P387)-1)</f>
        <v>publishing</v>
      </c>
      <c r="R387" s="25" t="str">
        <f t="shared" ref="R387:R450" si="38">RIGHT(P387,LEN(P387)-FIND("/",P387))</f>
        <v>nonfiction</v>
      </c>
      <c r="S387" s="37">
        <f t="shared" ref="S387:S450" si="39">(((L387/60)/60)/24)+DATE(1970,1,1)</f>
        <v>43553.208333333328</v>
      </c>
      <c r="T387" s="37">
        <f t="shared" ref="T387:T450" si="40">(((M387/60)/60)/24)+DATE(1970,1,1)</f>
        <v>43585.208333333328</v>
      </c>
    </row>
    <row r="388" spans="1:20" x14ac:dyDescent="0.25">
      <c r="A388" s="25">
        <v>386</v>
      </c>
      <c r="B388" s="25" t="s">
        <v>814</v>
      </c>
      <c r="C388" s="33" t="s">
        <v>815</v>
      </c>
      <c r="D388" s="34">
        <v>135500</v>
      </c>
      <c r="E388" s="34">
        <v>103554</v>
      </c>
      <c r="F388" s="35">
        <f t="shared" si="36"/>
        <v>76</v>
      </c>
      <c r="G388" s="34" t="s">
        <v>4</v>
      </c>
      <c r="H388" s="34">
        <v>1068</v>
      </c>
      <c r="I388" s="36">
        <f t="shared" ref="I388:I451" si="41">IF(H388=0,0,ROUND(E388/H388,2))</f>
        <v>96.96</v>
      </c>
      <c r="J388" s="34" t="s">
        <v>11</v>
      </c>
      <c r="K388" s="34" t="s">
        <v>12</v>
      </c>
      <c r="L388" s="34">
        <v>1277528400</v>
      </c>
      <c r="M388" s="34">
        <v>1278565200</v>
      </c>
      <c r="N388" s="34" t="b">
        <v>0</v>
      </c>
      <c r="O388" s="34" t="b">
        <v>0</v>
      </c>
      <c r="P388" s="34" t="s">
        <v>23</v>
      </c>
      <c r="Q388" s="25" t="str">
        <f t="shared" si="37"/>
        <v>theater</v>
      </c>
      <c r="R388" s="25" t="str">
        <f t="shared" si="38"/>
        <v>plays</v>
      </c>
      <c r="S388" s="37">
        <f t="shared" si="39"/>
        <v>40355.208333333336</v>
      </c>
      <c r="T388" s="37">
        <f t="shared" si="40"/>
        <v>40367.208333333336</v>
      </c>
    </row>
    <row r="389" spans="1:20" x14ac:dyDescent="0.25">
      <c r="A389" s="25">
        <v>387</v>
      </c>
      <c r="B389" s="25" t="s">
        <v>816</v>
      </c>
      <c r="C389" s="33" t="s">
        <v>817</v>
      </c>
      <c r="D389" s="34">
        <v>109000</v>
      </c>
      <c r="E389" s="34">
        <v>42795</v>
      </c>
      <c r="F389" s="35">
        <f t="shared" si="36"/>
        <v>39</v>
      </c>
      <c r="G389" s="34" t="s">
        <v>4</v>
      </c>
      <c r="H389" s="34">
        <v>424</v>
      </c>
      <c r="I389" s="36">
        <f t="shared" si="41"/>
        <v>100.93</v>
      </c>
      <c r="J389" s="34" t="s">
        <v>11</v>
      </c>
      <c r="K389" s="34" t="s">
        <v>12</v>
      </c>
      <c r="L389" s="34">
        <v>1339477200</v>
      </c>
      <c r="M389" s="34">
        <v>1339909200</v>
      </c>
      <c r="N389" s="34" t="b">
        <v>0</v>
      </c>
      <c r="O389" s="34" t="b">
        <v>0</v>
      </c>
      <c r="P389" s="34" t="s">
        <v>55</v>
      </c>
      <c r="Q389" s="25" t="str">
        <f t="shared" si="37"/>
        <v>technology</v>
      </c>
      <c r="R389" s="25" t="str">
        <f t="shared" si="38"/>
        <v>wearables</v>
      </c>
      <c r="S389" s="37">
        <f t="shared" si="39"/>
        <v>41072.208333333336</v>
      </c>
      <c r="T389" s="37">
        <f t="shared" si="40"/>
        <v>41077.208333333336</v>
      </c>
    </row>
    <row r="390" spans="1:20" x14ac:dyDescent="0.25">
      <c r="A390" s="25">
        <v>388</v>
      </c>
      <c r="B390" s="25" t="s">
        <v>818</v>
      </c>
      <c r="C390" s="33" t="s">
        <v>819</v>
      </c>
      <c r="D390" s="34">
        <v>114800</v>
      </c>
      <c r="E390" s="34">
        <v>12938</v>
      </c>
      <c r="F390" s="35">
        <f t="shared" si="36"/>
        <v>11</v>
      </c>
      <c r="G390" s="34" t="s">
        <v>64</v>
      </c>
      <c r="H390" s="34">
        <v>145</v>
      </c>
      <c r="I390" s="36">
        <f t="shared" si="41"/>
        <v>89.23</v>
      </c>
      <c r="J390" s="34" t="s">
        <v>88</v>
      </c>
      <c r="K390" s="34" t="s">
        <v>89</v>
      </c>
      <c r="L390" s="34">
        <v>1325656800</v>
      </c>
      <c r="M390" s="34">
        <v>1325829600</v>
      </c>
      <c r="N390" s="34" t="b">
        <v>0</v>
      </c>
      <c r="O390" s="34" t="b">
        <v>0</v>
      </c>
      <c r="P390" s="34" t="s">
        <v>50</v>
      </c>
      <c r="Q390" s="25" t="str">
        <f t="shared" si="37"/>
        <v>music</v>
      </c>
      <c r="R390" s="25" t="str">
        <f t="shared" si="38"/>
        <v>indie rock</v>
      </c>
      <c r="S390" s="37">
        <f t="shared" si="39"/>
        <v>40912.25</v>
      </c>
      <c r="T390" s="37">
        <f t="shared" si="40"/>
        <v>40914.25</v>
      </c>
    </row>
    <row r="391" spans="1:20" x14ac:dyDescent="0.25">
      <c r="A391" s="25">
        <v>389</v>
      </c>
      <c r="B391" s="25" t="s">
        <v>820</v>
      </c>
      <c r="C391" s="33" t="s">
        <v>821</v>
      </c>
      <c r="D391" s="34">
        <v>83000</v>
      </c>
      <c r="E391" s="34">
        <v>101352</v>
      </c>
      <c r="F391" s="35">
        <f t="shared" si="36"/>
        <v>122</v>
      </c>
      <c r="G391" s="34" t="s">
        <v>10</v>
      </c>
      <c r="H391" s="34">
        <v>1152</v>
      </c>
      <c r="I391" s="36">
        <f t="shared" si="41"/>
        <v>87.98</v>
      </c>
      <c r="J391" s="34" t="s">
        <v>11</v>
      </c>
      <c r="K391" s="34" t="s">
        <v>12</v>
      </c>
      <c r="L391" s="34">
        <v>1288242000</v>
      </c>
      <c r="M391" s="34">
        <v>1290578400</v>
      </c>
      <c r="N391" s="34" t="b">
        <v>0</v>
      </c>
      <c r="O391" s="34" t="b">
        <v>0</v>
      </c>
      <c r="P391" s="34" t="s">
        <v>23</v>
      </c>
      <c r="Q391" s="25" t="str">
        <f t="shared" si="37"/>
        <v>theater</v>
      </c>
      <c r="R391" s="25" t="str">
        <f t="shared" si="38"/>
        <v>plays</v>
      </c>
      <c r="S391" s="37">
        <f t="shared" si="39"/>
        <v>40479.208333333336</v>
      </c>
      <c r="T391" s="37">
        <f t="shared" si="40"/>
        <v>40506.25</v>
      </c>
    </row>
    <row r="392" spans="1:20" x14ac:dyDescent="0.25">
      <c r="A392" s="25">
        <v>390</v>
      </c>
      <c r="B392" s="25" t="s">
        <v>822</v>
      </c>
      <c r="C392" s="33" t="s">
        <v>823</v>
      </c>
      <c r="D392" s="34">
        <v>2400</v>
      </c>
      <c r="E392" s="34">
        <v>4477</v>
      </c>
      <c r="F392" s="35">
        <f t="shared" si="36"/>
        <v>187</v>
      </c>
      <c r="G392" s="34" t="s">
        <v>10</v>
      </c>
      <c r="H392" s="34">
        <v>50</v>
      </c>
      <c r="I392" s="36">
        <f t="shared" si="41"/>
        <v>89.54</v>
      </c>
      <c r="J392" s="34" t="s">
        <v>11</v>
      </c>
      <c r="K392" s="34" t="s">
        <v>12</v>
      </c>
      <c r="L392" s="34">
        <v>1379048400</v>
      </c>
      <c r="M392" s="34">
        <v>1380344400</v>
      </c>
      <c r="N392" s="34" t="b">
        <v>0</v>
      </c>
      <c r="O392" s="34" t="b">
        <v>0</v>
      </c>
      <c r="P392" s="34" t="s">
        <v>112</v>
      </c>
      <c r="Q392" s="25" t="str">
        <f t="shared" si="37"/>
        <v>photography</v>
      </c>
      <c r="R392" s="25" t="str">
        <f t="shared" si="38"/>
        <v>photography books</v>
      </c>
      <c r="S392" s="37">
        <f t="shared" si="39"/>
        <v>41530.208333333336</v>
      </c>
      <c r="T392" s="37">
        <f t="shared" si="40"/>
        <v>41545.208333333336</v>
      </c>
    </row>
    <row r="393" spans="1:20" x14ac:dyDescent="0.25">
      <c r="A393" s="25">
        <v>391</v>
      </c>
      <c r="B393" s="25" t="s">
        <v>824</v>
      </c>
      <c r="C393" s="33" t="s">
        <v>825</v>
      </c>
      <c r="D393" s="34">
        <v>60400</v>
      </c>
      <c r="E393" s="34">
        <v>4393</v>
      </c>
      <c r="F393" s="35">
        <f t="shared" si="36"/>
        <v>7</v>
      </c>
      <c r="G393" s="34" t="s">
        <v>4</v>
      </c>
      <c r="H393" s="34">
        <v>151</v>
      </c>
      <c r="I393" s="36">
        <f t="shared" si="41"/>
        <v>29.09</v>
      </c>
      <c r="J393" s="34" t="s">
        <v>11</v>
      </c>
      <c r="K393" s="34" t="s">
        <v>12</v>
      </c>
      <c r="L393" s="34">
        <v>1389679200</v>
      </c>
      <c r="M393" s="34">
        <v>1389852000</v>
      </c>
      <c r="N393" s="34" t="b">
        <v>0</v>
      </c>
      <c r="O393" s="34" t="b">
        <v>0</v>
      </c>
      <c r="P393" s="34" t="s">
        <v>58</v>
      </c>
      <c r="Q393" s="25" t="str">
        <f t="shared" si="37"/>
        <v>publishing</v>
      </c>
      <c r="R393" s="25" t="str">
        <f t="shared" si="38"/>
        <v>nonfiction</v>
      </c>
      <c r="S393" s="37">
        <f t="shared" si="39"/>
        <v>41653.25</v>
      </c>
      <c r="T393" s="37">
        <f t="shared" si="40"/>
        <v>41655.25</v>
      </c>
    </row>
    <row r="394" spans="1:20" x14ac:dyDescent="0.25">
      <c r="A394" s="25">
        <v>392</v>
      </c>
      <c r="B394" s="25" t="s">
        <v>826</v>
      </c>
      <c r="C394" s="33" t="s">
        <v>827</v>
      </c>
      <c r="D394" s="34">
        <v>102900</v>
      </c>
      <c r="E394" s="34">
        <v>67546</v>
      </c>
      <c r="F394" s="35">
        <f t="shared" si="36"/>
        <v>66</v>
      </c>
      <c r="G394" s="34" t="s">
        <v>4</v>
      </c>
      <c r="H394" s="34">
        <v>1608</v>
      </c>
      <c r="I394" s="36">
        <f t="shared" si="41"/>
        <v>42.01</v>
      </c>
      <c r="J394" s="34" t="s">
        <v>11</v>
      </c>
      <c r="K394" s="34" t="s">
        <v>12</v>
      </c>
      <c r="L394" s="34">
        <v>1294293600</v>
      </c>
      <c r="M394" s="34">
        <v>1294466400</v>
      </c>
      <c r="N394" s="34" t="b">
        <v>0</v>
      </c>
      <c r="O394" s="34" t="b">
        <v>0</v>
      </c>
      <c r="P394" s="34" t="s">
        <v>55</v>
      </c>
      <c r="Q394" s="25" t="str">
        <f t="shared" si="37"/>
        <v>technology</v>
      </c>
      <c r="R394" s="25" t="str">
        <f t="shared" si="38"/>
        <v>wearables</v>
      </c>
      <c r="S394" s="37">
        <f t="shared" si="39"/>
        <v>40549.25</v>
      </c>
      <c r="T394" s="37">
        <f t="shared" si="40"/>
        <v>40551.25</v>
      </c>
    </row>
    <row r="395" spans="1:20" x14ac:dyDescent="0.25">
      <c r="A395" s="25">
        <v>393</v>
      </c>
      <c r="B395" s="25" t="s">
        <v>828</v>
      </c>
      <c r="C395" s="33" t="s">
        <v>829</v>
      </c>
      <c r="D395" s="34">
        <v>62800</v>
      </c>
      <c r="E395" s="34">
        <v>143788</v>
      </c>
      <c r="F395" s="35">
        <f t="shared" si="36"/>
        <v>229</v>
      </c>
      <c r="G395" s="34" t="s">
        <v>10</v>
      </c>
      <c r="H395" s="34">
        <v>3059</v>
      </c>
      <c r="I395" s="36">
        <f t="shared" si="41"/>
        <v>47</v>
      </c>
      <c r="J395" s="34" t="s">
        <v>5</v>
      </c>
      <c r="K395" s="34" t="s">
        <v>6</v>
      </c>
      <c r="L395" s="34">
        <v>1500267600</v>
      </c>
      <c r="M395" s="34">
        <v>1500354000</v>
      </c>
      <c r="N395" s="34" t="b">
        <v>0</v>
      </c>
      <c r="O395" s="34" t="b">
        <v>0</v>
      </c>
      <c r="P395" s="34" t="s">
        <v>149</v>
      </c>
      <c r="Q395" s="25" t="str">
        <f t="shared" si="37"/>
        <v>music</v>
      </c>
      <c r="R395" s="25" t="str">
        <f t="shared" si="38"/>
        <v>jazz</v>
      </c>
      <c r="S395" s="37">
        <f t="shared" si="39"/>
        <v>42933.208333333328</v>
      </c>
      <c r="T395" s="37">
        <f t="shared" si="40"/>
        <v>42934.208333333328</v>
      </c>
    </row>
    <row r="396" spans="1:20" x14ac:dyDescent="0.25">
      <c r="A396" s="25">
        <v>394</v>
      </c>
      <c r="B396" s="25" t="s">
        <v>830</v>
      </c>
      <c r="C396" s="33" t="s">
        <v>831</v>
      </c>
      <c r="D396" s="34">
        <v>800</v>
      </c>
      <c r="E396" s="34">
        <v>3755</v>
      </c>
      <c r="F396" s="35">
        <f t="shared" si="36"/>
        <v>469</v>
      </c>
      <c r="G396" s="34" t="s">
        <v>10</v>
      </c>
      <c r="H396" s="34">
        <v>34</v>
      </c>
      <c r="I396" s="36">
        <f t="shared" si="41"/>
        <v>110.44</v>
      </c>
      <c r="J396" s="34" t="s">
        <v>11</v>
      </c>
      <c r="K396" s="34" t="s">
        <v>12</v>
      </c>
      <c r="L396" s="34">
        <v>1375074000</v>
      </c>
      <c r="M396" s="34">
        <v>1375938000</v>
      </c>
      <c r="N396" s="34" t="b">
        <v>0</v>
      </c>
      <c r="O396" s="34" t="b">
        <v>1</v>
      </c>
      <c r="P396" s="34" t="s">
        <v>32</v>
      </c>
      <c r="Q396" s="25" t="str">
        <f t="shared" si="37"/>
        <v>film &amp; video</v>
      </c>
      <c r="R396" s="25" t="str">
        <f t="shared" si="38"/>
        <v>documentary</v>
      </c>
      <c r="S396" s="37">
        <f t="shared" si="39"/>
        <v>41484.208333333336</v>
      </c>
      <c r="T396" s="37">
        <f t="shared" si="40"/>
        <v>41494.208333333336</v>
      </c>
    </row>
    <row r="397" spans="1:20" x14ac:dyDescent="0.25">
      <c r="A397" s="25">
        <v>395</v>
      </c>
      <c r="B397" s="25" t="s">
        <v>285</v>
      </c>
      <c r="C397" s="33" t="s">
        <v>832</v>
      </c>
      <c r="D397" s="34">
        <v>7100</v>
      </c>
      <c r="E397" s="34">
        <v>9238</v>
      </c>
      <c r="F397" s="35">
        <f t="shared" si="36"/>
        <v>130</v>
      </c>
      <c r="G397" s="34" t="s">
        <v>10</v>
      </c>
      <c r="H397" s="34">
        <v>220</v>
      </c>
      <c r="I397" s="36">
        <f t="shared" si="41"/>
        <v>41.99</v>
      </c>
      <c r="J397" s="34" t="s">
        <v>11</v>
      </c>
      <c r="K397" s="34" t="s">
        <v>12</v>
      </c>
      <c r="L397" s="34">
        <v>1323324000</v>
      </c>
      <c r="M397" s="34">
        <v>1323410400</v>
      </c>
      <c r="N397" s="34" t="b">
        <v>1</v>
      </c>
      <c r="O397" s="34" t="b">
        <v>0</v>
      </c>
      <c r="P397" s="34" t="s">
        <v>23</v>
      </c>
      <c r="Q397" s="25" t="str">
        <f t="shared" si="37"/>
        <v>theater</v>
      </c>
      <c r="R397" s="25" t="str">
        <f t="shared" si="38"/>
        <v>plays</v>
      </c>
      <c r="S397" s="37">
        <f t="shared" si="39"/>
        <v>40885.25</v>
      </c>
      <c r="T397" s="37">
        <f t="shared" si="40"/>
        <v>40886.25</v>
      </c>
    </row>
    <row r="398" spans="1:20" x14ac:dyDescent="0.25">
      <c r="A398" s="25">
        <v>396</v>
      </c>
      <c r="B398" s="25" t="s">
        <v>833</v>
      </c>
      <c r="C398" s="33" t="s">
        <v>834</v>
      </c>
      <c r="D398" s="34">
        <v>46100</v>
      </c>
      <c r="E398" s="34">
        <v>77012</v>
      </c>
      <c r="F398" s="35">
        <f t="shared" si="36"/>
        <v>167</v>
      </c>
      <c r="G398" s="34" t="s">
        <v>10</v>
      </c>
      <c r="H398" s="34">
        <v>1604</v>
      </c>
      <c r="I398" s="36">
        <f t="shared" si="41"/>
        <v>48.01</v>
      </c>
      <c r="J398" s="34" t="s">
        <v>16</v>
      </c>
      <c r="K398" s="34" t="s">
        <v>17</v>
      </c>
      <c r="L398" s="34">
        <v>1538715600</v>
      </c>
      <c r="M398" s="34">
        <v>1539406800</v>
      </c>
      <c r="N398" s="34" t="b">
        <v>0</v>
      </c>
      <c r="O398" s="34" t="b">
        <v>0</v>
      </c>
      <c r="P398" s="34" t="s">
        <v>43</v>
      </c>
      <c r="Q398" s="25" t="str">
        <f t="shared" si="37"/>
        <v>film &amp; video</v>
      </c>
      <c r="R398" s="25" t="str">
        <f t="shared" si="38"/>
        <v>drama</v>
      </c>
      <c r="S398" s="37">
        <f t="shared" si="39"/>
        <v>43378.208333333328</v>
      </c>
      <c r="T398" s="37">
        <f t="shared" si="40"/>
        <v>43386.208333333328</v>
      </c>
    </row>
    <row r="399" spans="1:20" x14ac:dyDescent="0.25">
      <c r="A399" s="25">
        <v>397</v>
      </c>
      <c r="B399" s="25" t="s">
        <v>835</v>
      </c>
      <c r="C399" s="33" t="s">
        <v>836</v>
      </c>
      <c r="D399" s="34">
        <v>8100</v>
      </c>
      <c r="E399" s="34">
        <v>14083</v>
      </c>
      <c r="F399" s="35">
        <f t="shared" si="36"/>
        <v>174</v>
      </c>
      <c r="G399" s="34" t="s">
        <v>10</v>
      </c>
      <c r="H399" s="34">
        <v>454</v>
      </c>
      <c r="I399" s="36">
        <f t="shared" si="41"/>
        <v>31.02</v>
      </c>
      <c r="J399" s="34" t="s">
        <v>11</v>
      </c>
      <c r="K399" s="34" t="s">
        <v>12</v>
      </c>
      <c r="L399" s="34">
        <v>1369285200</v>
      </c>
      <c r="M399" s="34">
        <v>1369803600</v>
      </c>
      <c r="N399" s="34" t="b">
        <v>0</v>
      </c>
      <c r="O399" s="34" t="b">
        <v>0</v>
      </c>
      <c r="P399" s="34" t="s">
        <v>13</v>
      </c>
      <c r="Q399" s="25" t="str">
        <f t="shared" si="37"/>
        <v>music</v>
      </c>
      <c r="R399" s="25" t="str">
        <f t="shared" si="38"/>
        <v>rock</v>
      </c>
      <c r="S399" s="37">
        <f t="shared" si="39"/>
        <v>41417.208333333336</v>
      </c>
      <c r="T399" s="37">
        <f t="shared" si="40"/>
        <v>41423.208333333336</v>
      </c>
    </row>
    <row r="400" spans="1:20" x14ac:dyDescent="0.25">
      <c r="A400" s="25">
        <v>398</v>
      </c>
      <c r="B400" s="25" t="s">
        <v>837</v>
      </c>
      <c r="C400" s="33" t="s">
        <v>838</v>
      </c>
      <c r="D400" s="34">
        <v>1700</v>
      </c>
      <c r="E400" s="34">
        <v>12202</v>
      </c>
      <c r="F400" s="35">
        <f t="shared" si="36"/>
        <v>718</v>
      </c>
      <c r="G400" s="34" t="s">
        <v>10</v>
      </c>
      <c r="H400" s="34">
        <v>123</v>
      </c>
      <c r="I400" s="36">
        <f t="shared" si="41"/>
        <v>99.2</v>
      </c>
      <c r="J400" s="34" t="s">
        <v>97</v>
      </c>
      <c r="K400" s="34" t="s">
        <v>98</v>
      </c>
      <c r="L400" s="34">
        <v>1525755600</v>
      </c>
      <c r="M400" s="34">
        <v>1525928400</v>
      </c>
      <c r="N400" s="34" t="b">
        <v>0</v>
      </c>
      <c r="O400" s="34" t="b">
        <v>1</v>
      </c>
      <c r="P400" s="34" t="s">
        <v>61</v>
      </c>
      <c r="Q400" s="25" t="str">
        <f t="shared" si="37"/>
        <v>film &amp; video</v>
      </c>
      <c r="R400" s="25" t="str">
        <f t="shared" si="38"/>
        <v>animation</v>
      </c>
      <c r="S400" s="37">
        <f t="shared" si="39"/>
        <v>43228.208333333328</v>
      </c>
      <c r="T400" s="37">
        <f t="shared" si="40"/>
        <v>43230.208333333328</v>
      </c>
    </row>
    <row r="401" spans="1:20" x14ac:dyDescent="0.25">
      <c r="A401" s="25">
        <v>399</v>
      </c>
      <c r="B401" s="25" t="s">
        <v>839</v>
      </c>
      <c r="C401" s="33" t="s">
        <v>840</v>
      </c>
      <c r="D401" s="34">
        <v>97300</v>
      </c>
      <c r="E401" s="34">
        <v>62127</v>
      </c>
      <c r="F401" s="35">
        <f t="shared" si="36"/>
        <v>64</v>
      </c>
      <c r="G401" s="34" t="s">
        <v>4</v>
      </c>
      <c r="H401" s="34">
        <v>941</v>
      </c>
      <c r="I401" s="36">
        <f t="shared" si="41"/>
        <v>66.02</v>
      </c>
      <c r="J401" s="34" t="s">
        <v>11</v>
      </c>
      <c r="K401" s="34" t="s">
        <v>12</v>
      </c>
      <c r="L401" s="34">
        <v>1296626400</v>
      </c>
      <c r="M401" s="34">
        <v>1297231200</v>
      </c>
      <c r="N401" s="34" t="b">
        <v>0</v>
      </c>
      <c r="O401" s="34" t="b">
        <v>0</v>
      </c>
      <c r="P401" s="34" t="s">
        <v>50</v>
      </c>
      <c r="Q401" s="25" t="str">
        <f t="shared" si="37"/>
        <v>music</v>
      </c>
      <c r="R401" s="25" t="str">
        <f t="shared" si="38"/>
        <v>indie rock</v>
      </c>
      <c r="S401" s="37">
        <f t="shared" si="39"/>
        <v>40576.25</v>
      </c>
      <c r="T401" s="37">
        <f t="shared" si="40"/>
        <v>40583.25</v>
      </c>
    </row>
    <row r="402" spans="1:20" x14ac:dyDescent="0.25">
      <c r="A402" s="25">
        <v>400</v>
      </c>
      <c r="B402" s="25" t="s">
        <v>841</v>
      </c>
      <c r="C402" s="33" t="s">
        <v>842</v>
      </c>
      <c r="D402" s="34">
        <v>100</v>
      </c>
      <c r="E402" s="34">
        <v>2</v>
      </c>
      <c r="F402" s="35">
        <f t="shared" si="36"/>
        <v>2</v>
      </c>
      <c r="G402" s="34" t="s">
        <v>4</v>
      </c>
      <c r="H402" s="34">
        <v>1</v>
      </c>
      <c r="I402" s="36">
        <f t="shared" si="41"/>
        <v>2</v>
      </c>
      <c r="J402" s="34" t="s">
        <v>11</v>
      </c>
      <c r="K402" s="34" t="s">
        <v>12</v>
      </c>
      <c r="L402" s="34">
        <v>1376629200</v>
      </c>
      <c r="M402" s="34">
        <v>1378530000</v>
      </c>
      <c r="N402" s="34" t="b">
        <v>0</v>
      </c>
      <c r="O402" s="34" t="b">
        <v>1</v>
      </c>
      <c r="P402" s="34" t="s">
        <v>112</v>
      </c>
      <c r="Q402" s="25" t="str">
        <f t="shared" si="37"/>
        <v>photography</v>
      </c>
      <c r="R402" s="25" t="str">
        <f t="shared" si="38"/>
        <v>photography books</v>
      </c>
      <c r="S402" s="37">
        <f t="shared" si="39"/>
        <v>41502.208333333336</v>
      </c>
      <c r="T402" s="37">
        <f t="shared" si="40"/>
        <v>41524.208333333336</v>
      </c>
    </row>
    <row r="403" spans="1:20" x14ac:dyDescent="0.25">
      <c r="A403" s="25">
        <v>401</v>
      </c>
      <c r="B403" s="25" t="s">
        <v>843</v>
      </c>
      <c r="C403" s="33" t="s">
        <v>844</v>
      </c>
      <c r="D403" s="34">
        <v>900</v>
      </c>
      <c r="E403" s="34">
        <v>13772</v>
      </c>
      <c r="F403" s="35">
        <f t="shared" si="36"/>
        <v>1530</v>
      </c>
      <c r="G403" s="34" t="s">
        <v>10</v>
      </c>
      <c r="H403" s="34">
        <v>299</v>
      </c>
      <c r="I403" s="36">
        <f t="shared" si="41"/>
        <v>46.06</v>
      </c>
      <c r="J403" s="34" t="s">
        <v>11</v>
      </c>
      <c r="K403" s="34" t="s">
        <v>12</v>
      </c>
      <c r="L403" s="34">
        <v>1572152400</v>
      </c>
      <c r="M403" s="34">
        <v>1572152400</v>
      </c>
      <c r="N403" s="34" t="b">
        <v>0</v>
      </c>
      <c r="O403" s="34" t="b">
        <v>0</v>
      </c>
      <c r="P403" s="34" t="s">
        <v>23</v>
      </c>
      <c r="Q403" s="25" t="str">
        <f t="shared" si="37"/>
        <v>theater</v>
      </c>
      <c r="R403" s="25" t="str">
        <f t="shared" si="38"/>
        <v>plays</v>
      </c>
      <c r="S403" s="37">
        <f t="shared" si="39"/>
        <v>43765.208333333328</v>
      </c>
      <c r="T403" s="37">
        <f t="shared" si="40"/>
        <v>43765.208333333328</v>
      </c>
    </row>
    <row r="404" spans="1:20" x14ac:dyDescent="0.25">
      <c r="A404" s="25">
        <v>402</v>
      </c>
      <c r="B404" s="25" t="s">
        <v>845</v>
      </c>
      <c r="C404" s="33" t="s">
        <v>846</v>
      </c>
      <c r="D404" s="34">
        <v>7300</v>
      </c>
      <c r="E404" s="34">
        <v>2946</v>
      </c>
      <c r="F404" s="35">
        <f t="shared" si="36"/>
        <v>40</v>
      </c>
      <c r="G404" s="34" t="s">
        <v>4</v>
      </c>
      <c r="H404" s="34">
        <v>40</v>
      </c>
      <c r="I404" s="36">
        <f t="shared" si="41"/>
        <v>73.650000000000006</v>
      </c>
      <c r="J404" s="34" t="s">
        <v>11</v>
      </c>
      <c r="K404" s="34" t="s">
        <v>12</v>
      </c>
      <c r="L404" s="34">
        <v>1325829600</v>
      </c>
      <c r="M404" s="34">
        <v>1329890400</v>
      </c>
      <c r="N404" s="34" t="b">
        <v>0</v>
      </c>
      <c r="O404" s="34" t="b">
        <v>1</v>
      </c>
      <c r="P404" s="34" t="s">
        <v>90</v>
      </c>
      <c r="Q404" s="25" t="str">
        <f t="shared" si="37"/>
        <v>film &amp; video</v>
      </c>
      <c r="R404" s="25" t="str">
        <f t="shared" si="38"/>
        <v>shorts</v>
      </c>
      <c r="S404" s="37">
        <f t="shared" si="39"/>
        <v>40914.25</v>
      </c>
      <c r="T404" s="37">
        <f t="shared" si="40"/>
        <v>40961.25</v>
      </c>
    </row>
    <row r="405" spans="1:20" x14ac:dyDescent="0.25">
      <c r="A405" s="25">
        <v>403</v>
      </c>
      <c r="B405" s="25" t="s">
        <v>847</v>
      </c>
      <c r="C405" s="33" t="s">
        <v>848</v>
      </c>
      <c r="D405" s="34">
        <v>195800</v>
      </c>
      <c r="E405" s="34">
        <v>168820</v>
      </c>
      <c r="F405" s="35">
        <f t="shared" si="36"/>
        <v>86</v>
      </c>
      <c r="G405" s="34" t="s">
        <v>4</v>
      </c>
      <c r="H405" s="34">
        <v>3015</v>
      </c>
      <c r="I405" s="36">
        <f t="shared" si="41"/>
        <v>55.99</v>
      </c>
      <c r="J405" s="34" t="s">
        <v>5</v>
      </c>
      <c r="K405" s="34" t="s">
        <v>6</v>
      </c>
      <c r="L405" s="34">
        <v>1273640400</v>
      </c>
      <c r="M405" s="34">
        <v>1276750800</v>
      </c>
      <c r="N405" s="34" t="b">
        <v>0</v>
      </c>
      <c r="O405" s="34" t="b">
        <v>1</v>
      </c>
      <c r="P405" s="34" t="s">
        <v>23</v>
      </c>
      <c r="Q405" s="25" t="str">
        <f t="shared" si="37"/>
        <v>theater</v>
      </c>
      <c r="R405" s="25" t="str">
        <f t="shared" si="38"/>
        <v>plays</v>
      </c>
      <c r="S405" s="37">
        <f t="shared" si="39"/>
        <v>40310.208333333336</v>
      </c>
      <c r="T405" s="37">
        <f t="shared" si="40"/>
        <v>40346.208333333336</v>
      </c>
    </row>
    <row r="406" spans="1:20" x14ac:dyDescent="0.25">
      <c r="A406" s="25">
        <v>404</v>
      </c>
      <c r="B406" s="25" t="s">
        <v>849</v>
      </c>
      <c r="C406" s="33" t="s">
        <v>850</v>
      </c>
      <c r="D406" s="34">
        <v>48900</v>
      </c>
      <c r="E406" s="34">
        <v>154321</v>
      </c>
      <c r="F406" s="35">
        <f t="shared" si="36"/>
        <v>316</v>
      </c>
      <c r="G406" s="34" t="s">
        <v>10</v>
      </c>
      <c r="H406" s="34">
        <v>2237</v>
      </c>
      <c r="I406" s="36">
        <f t="shared" si="41"/>
        <v>68.989999999999995</v>
      </c>
      <c r="J406" s="34" t="s">
        <v>11</v>
      </c>
      <c r="K406" s="34" t="s">
        <v>12</v>
      </c>
      <c r="L406" s="34">
        <v>1510639200</v>
      </c>
      <c r="M406" s="34">
        <v>1510898400</v>
      </c>
      <c r="N406" s="34" t="b">
        <v>0</v>
      </c>
      <c r="O406" s="34" t="b">
        <v>0</v>
      </c>
      <c r="P406" s="34" t="s">
        <v>23</v>
      </c>
      <c r="Q406" s="25" t="str">
        <f t="shared" si="37"/>
        <v>theater</v>
      </c>
      <c r="R406" s="25" t="str">
        <f t="shared" si="38"/>
        <v>plays</v>
      </c>
      <c r="S406" s="37">
        <f t="shared" si="39"/>
        <v>43053.25</v>
      </c>
      <c r="T406" s="37">
        <f t="shared" si="40"/>
        <v>43056.25</v>
      </c>
    </row>
    <row r="407" spans="1:20" x14ac:dyDescent="0.25">
      <c r="A407" s="25">
        <v>405</v>
      </c>
      <c r="B407" s="25" t="s">
        <v>851</v>
      </c>
      <c r="C407" s="33" t="s">
        <v>852</v>
      </c>
      <c r="D407" s="34">
        <v>29600</v>
      </c>
      <c r="E407" s="34">
        <v>26527</v>
      </c>
      <c r="F407" s="35">
        <f t="shared" si="36"/>
        <v>90</v>
      </c>
      <c r="G407" s="34" t="s">
        <v>4</v>
      </c>
      <c r="H407" s="34">
        <v>435</v>
      </c>
      <c r="I407" s="36">
        <f t="shared" si="41"/>
        <v>60.98</v>
      </c>
      <c r="J407" s="34" t="s">
        <v>11</v>
      </c>
      <c r="K407" s="34" t="s">
        <v>12</v>
      </c>
      <c r="L407" s="34">
        <v>1528088400</v>
      </c>
      <c r="M407" s="34">
        <v>1532408400</v>
      </c>
      <c r="N407" s="34" t="b">
        <v>0</v>
      </c>
      <c r="O407" s="34" t="b">
        <v>0</v>
      </c>
      <c r="P407" s="34" t="s">
        <v>23</v>
      </c>
      <c r="Q407" s="25" t="str">
        <f t="shared" si="37"/>
        <v>theater</v>
      </c>
      <c r="R407" s="25" t="str">
        <f t="shared" si="38"/>
        <v>plays</v>
      </c>
      <c r="S407" s="37">
        <f t="shared" si="39"/>
        <v>43255.208333333328</v>
      </c>
      <c r="T407" s="37">
        <f t="shared" si="40"/>
        <v>43305.208333333328</v>
      </c>
    </row>
    <row r="408" spans="1:20" x14ac:dyDescent="0.25">
      <c r="A408" s="25">
        <v>406</v>
      </c>
      <c r="B408" s="25" t="s">
        <v>853</v>
      </c>
      <c r="C408" s="33" t="s">
        <v>854</v>
      </c>
      <c r="D408" s="34">
        <v>39300</v>
      </c>
      <c r="E408" s="34">
        <v>71583</v>
      </c>
      <c r="F408" s="35">
        <f t="shared" si="36"/>
        <v>182</v>
      </c>
      <c r="G408" s="34" t="s">
        <v>10</v>
      </c>
      <c r="H408" s="34">
        <v>645</v>
      </c>
      <c r="I408" s="36">
        <f t="shared" si="41"/>
        <v>110.98</v>
      </c>
      <c r="J408" s="34" t="s">
        <v>11</v>
      </c>
      <c r="K408" s="34" t="s">
        <v>12</v>
      </c>
      <c r="L408" s="34">
        <v>1359525600</v>
      </c>
      <c r="M408" s="34">
        <v>1360562400</v>
      </c>
      <c r="N408" s="34" t="b">
        <v>1</v>
      </c>
      <c r="O408" s="34" t="b">
        <v>0</v>
      </c>
      <c r="P408" s="34" t="s">
        <v>32</v>
      </c>
      <c r="Q408" s="25" t="str">
        <f t="shared" si="37"/>
        <v>film &amp; video</v>
      </c>
      <c r="R408" s="25" t="str">
        <f t="shared" si="38"/>
        <v>documentary</v>
      </c>
      <c r="S408" s="37">
        <f t="shared" si="39"/>
        <v>41304.25</v>
      </c>
      <c r="T408" s="37">
        <f t="shared" si="40"/>
        <v>41316.25</v>
      </c>
    </row>
    <row r="409" spans="1:20" x14ac:dyDescent="0.25">
      <c r="A409" s="25">
        <v>407</v>
      </c>
      <c r="B409" s="25" t="s">
        <v>855</v>
      </c>
      <c r="C409" s="33" t="s">
        <v>856</v>
      </c>
      <c r="D409" s="34">
        <v>3400</v>
      </c>
      <c r="E409" s="34">
        <v>12100</v>
      </c>
      <c r="F409" s="35">
        <f t="shared" si="36"/>
        <v>356</v>
      </c>
      <c r="G409" s="34" t="s">
        <v>10</v>
      </c>
      <c r="H409" s="34">
        <v>484</v>
      </c>
      <c r="I409" s="36">
        <f t="shared" si="41"/>
        <v>25</v>
      </c>
      <c r="J409" s="34" t="s">
        <v>26</v>
      </c>
      <c r="K409" s="34" t="s">
        <v>27</v>
      </c>
      <c r="L409" s="34">
        <v>1570942800</v>
      </c>
      <c r="M409" s="34">
        <v>1571547600</v>
      </c>
      <c r="N409" s="34" t="b">
        <v>0</v>
      </c>
      <c r="O409" s="34" t="b">
        <v>0</v>
      </c>
      <c r="P409" s="34" t="s">
        <v>23</v>
      </c>
      <c r="Q409" s="25" t="str">
        <f t="shared" si="37"/>
        <v>theater</v>
      </c>
      <c r="R409" s="25" t="str">
        <f t="shared" si="38"/>
        <v>plays</v>
      </c>
      <c r="S409" s="37">
        <f t="shared" si="39"/>
        <v>43751.208333333328</v>
      </c>
      <c r="T409" s="37">
        <f t="shared" si="40"/>
        <v>43758.208333333328</v>
      </c>
    </row>
    <row r="410" spans="1:20" x14ac:dyDescent="0.25">
      <c r="A410" s="25">
        <v>408</v>
      </c>
      <c r="B410" s="25" t="s">
        <v>857</v>
      </c>
      <c r="C410" s="33" t="s">
        <v>858</v>
      </c>
      <c r="D410" s="34">
        <v>9200</v>
      </c>
      <c r="E410" s="34">
        <v>12129</v>
      </c>
      <c r="F410" s="35">
        <f t="shared" si="36"/>
        <v>132</v>
      </c>
      <c r="G410" s="34" t="s">
        <v>10</v>
      </c>
      <c r="H410" s="34">
        <v>154</v>
      </c>
      <c r="I410" s="36">
        <f t="shared" si="41"/>
        <v>78.760000000000005</v>
      </c>
      <c r="J410" s="34" t="s">
        <v>5</v>
      </c>
      <c r="K410" s="34" t="s">
        <v>6</v>
      </c>
      <c r="L410" s="34">
        <v>1466398800</v>
      </c>
      <c r="M410" s="34">
        <v>1468126800</v>
      </c>
      <c r="N410" s="34" t="b">
        <v>0</v>
      </c>
      <c r="O410" s="34" t="b">
        <v>0</v>
      </c>
      <c r="P410" s="34" t="s">
        <v>32</v>
      </c>
      <c r="Q410" s="25" t="str">
        <f t="shared" si="37"/>
        <v>film &amp; video</v>
      </c>
      <c r="R410" s="25" t="str">
        <f t="shared" si="38"/>
        <v>documentary</v>
      </c>
      <c r="S410" s="37">
        <f t="shared" si="39"/>
        <v>42541.208333333328</v>
      </c>
      <c r="T410" s="37">
        <f t="shared" si="40"/>
        <v>42561.208333333328</v>
      </c>
    </row>
    <row r="411" spans="1:20" x14ac:dyDescent="0.25">
      <c r="A411" s="25">
        <v>409</v>
      </c>
      <c r="B411" s="25" t="s">
        <v>233</v>
      </c>
      <c r="C411" s="33" t="s">
        <v>859</v>
      </c>
      <c r="D411" s="34">
        <v>135600</v>
      </c>
      <c r="E411" s="34">
        <v>62804</v>
      </c>
      <c r="F411" s="35">
        <f t="shared" si="36"/>
        <v>46</v>
      </c>
      <c r="G411" s="34" t="s">
        <v>4</v>
      </c>
      <c r="H411" s="34">
        <v>714</v>
      </c>
      <c r="I411" s="36">
        <f t="shared" si="41"/>
        <v>87.96</v>
      </c>
      <c r="J411" s="34" t="s">
        <v>11</v>
      </c>
      <c r="K411" s="34" t="s">
        <v>12</v>
      </c>
      <c r="L411" s="34">
        <v>1492491600</v>
      </c>
      <c r="M411" s="34">
        <v>1492837200</v>
      </c>
      <c r="N411" s="34" t="b">
        <v>0</v>
      </c>
      <c r="O411" s="34" t="b">
        <v>0</v>
      </c>
      <c r="P411" s="34" t="s">
        <v>13</v>
      </c>
      <c r="Q411" s="25" t="str">
        <f t="shared" si="37"/>
        <v>music</v>
      </c>
      <c r="R411" s="25" t="str">
        <f t="shared" si="38"/>
        <v>rock</v>
      </c>
      <c r="S411" s="37">
        <f t="shared" si="39"/>
        <v>42843.208333333328</v>
      </c>
      <c r="T411" s="37">
        <f t="shared" si="40"/>
        <v>42847.208333333328</v>
      </c>
    </row>
    <row r="412" spans="1:20" x14ac:dyDescent="0.25">
      <c r="A412" s="25">
        <v>410</v>
      </c>
      <c r="B412" s="25" t="s">
        <v>860</v>
      </c>
      <c r="C412" s="33" t="s">
        <v>861</v>
      </c>
      <c r="D412" s="34">
        <v>153700</v>
      </c>
      <c r="E412" s="34">
        <v>55536</v>
      </c>
      <c r="F412" s="35">
        <f t="shared" si="36"/>
        <v>36</v>
      </c>
      <c r="G412" s="34" t="s">
        <v>37</v>
      </c>
      <c r="H412" s="34">
        <v>1111</v>
      </c>
      <c r="I412" s="36">
        <f t="shared" si="41"/>
        <v>49.99</v>
      </c>
      <c r="J412" s="34" t="s">
        <v>11</v>
      </c>
      <c r="K412" s="34" t="s">
        <v>12</v>
      </c>
      <c r="L412" s="34">
        <v>1430197200</v>
      </c>
      <c r="M412" s="34">
        <v>1430197200</v>
      </c>
      <c r="N412" s="34" t="b">
        <v>0</v>
      </c>
      <c r="O412" s="34" t="b">
        <v>0</v>
      </c>
      <c r="P412" s="34" t="s">
        <v>282</v>
      </c>
      <c r="Q412" s="25" t="str">
        <f t="shared" si="37"/>
        <v>games</v>
      </c>
      <c r="R412" s="25" t="str">
        <f t="shared" si="38"/>
        <v>mobile games</v>
      </c>
      <c r="S412" s="37">
        <f t="shared" si="39"/>
        <v>42122.208333333328</v>
      </c>
      <c r="T412" s="37">
        <f t="shared" si="40"/>
        <v>42122.208333333328</v>
      </c>
    </row>
    <row r="413" spans="1:20" x14ac:dyDescent="0.25">
      <c r="A413" s="25">
        <v>411</v>
      </c>
      <c r="B413" s="25" t="s">
        <v>862</v>
      </c>
      <c r="C413" s="33" t="s">
        <v>863</v>
      </c>
      <c r="D413" s="34">
        <v>7800</v>
      </c>
      <c r="E413" s="34">
        <v>8161</v>
      </c>
      <c r="F413" s="35">
        <f t="shared" si="36"/>
        <v>105</v>
      </c>
      <c r="G413" s="34" t="s">
        <v>10</v>
      </c>
      <c r="H413" s="34">
        <v>82</v>
      </c>
      <c r="I413" s="36">
        <f t="shared" si="41"/>
        <v>99.52</v>
      </c>
      <c r="J413" s="34" t="s">
        <v>11</v>
      </c>
      <c r="K413" s="34" t="s">
        <v>12</v>
      </c>
      <c r="L413" s="34">
        <v>1496034000</v>
      </c>
      <c r="M413" s="34">
        <v>1496206800</v>
      </c>
      <c r="N413" s="34" t="b">
        <v>0</v>
      </c>
      <c r="O413" s="34" t="b">
        <v>0</v>
      </c>
      <c r="P413" s="34" t="s">
        <v>23</v>
      </c>
      <c r="Q413" s="25" t="str">
        <f t="shared" si="37"/>
        <v>theater</v>
      </c>
      <c r="R413" s="25" t="str">
        <f t="shared" si="38"/>
        <v>plays</v>
      </c>
      <c r="S413" s="37">
        <f t="shared" si="39"/>
        <v>42884.208333333328</v>
      </c>
      <c r="T413" s="37">
        <f t="shared" si="40"/>
        <v>42886.208333333328</v>
      </c>
    </row>
    <row r="414" spans="1:20" x14ac:dyDescent="0.25">
      <c r="A414" s="25">
        <v>412</v>
      </c>
      <c r="B414" s="25" t="s">
        <v>864</v>
      </c>
      <c r="C414" s="33" t="s">
        <v>865</v>
      </c>
      <c r="D414" s="34">
        <v>2100</v>
      </c>
      <c r="E414" s="34">
        <v>14046</v>
      </c>
      <c r="F414" s="35">
        <f t="shared" si="36"/>
        <v>669</v>
      </c>
      <c r="G414" s="34" t="s">
        <v>10</v>
      </c>
      <c r="H414" s="34">
        <v>134</v>
      </c>
      <c r="I414" s="36">
        <f t="shared" si="41"/>
        <v>104.82</v>
      </c>
      <c r="J414" s="34" t="s">
        <v>11</v>
      </c>
      <c r="K414" s="34" t="s">
        <v>12</v>
      </c>
      <c r="L414" s="34">
        <v>1388728800</v>
      </c>
      <c r="M414" s="34">
        <v>1389592800</v>
      </c>
      <c r="N414" s="34" t="b">
        <v>0</v>
      </c>
      <c r="O414" s="34" t="b">
        <v>0</v>
      </c>
      <c r="P414" s="34" t="s">
        <v>109</v>
      </c>
      <c r="Q414" s="25" t="str">
        <f t="shared" si="37"/>
        <v>publishing</v>
      </c>
      <c r="R414" s="25" t="str">
        <f t="shared" si="38"/>
        <v>fiction</v>
      </c>
      <c r="S414" s="37">
        <f t="shared" si="39"/>
        <v>41642.25</v>
      </c>
      <c r="T414" s="37">
        <f t="shared" si="40"/>
        <v>41652.25</v>
      </c>
    </row>
    <row r="415" spans="1:20" x14ac:dyDescent="0.25">
      <c r="A415" s="25">
        <v>413</v>
      </c>
      <c r="B415" s="25" t="s">
        <v>866</v>
      </c>
      <c r="C415" s="33" t="s">
        <v>867</v>
      </c>
      <c r="D415" s="34">
        <v>189500</v>
      </c>
      <c r="E415" s="34">
        <v>117628</v>
      </c>
      <c r="F415" s="35">
        <f t="shared" si="36"/>
        <v>62</v>
      </c>
      <c r="G415" s="34" t="s">
        <v>37</v>
      </c>
      <c r="H415" s="34">
        <v>1089</v>
      </c>
      <c r="I415" s="36">
        <f t="shared" si="41"/>
        <v>108.01</v>
      </c>
      <c r="J415" s="34" t="s">
        <v>11</v>
      </c>
      <c r="K415" s="34" t="s">
        <v>12</v>
      </c>
      <c r="L415" s="34">
        <v>1543298400</v>
      </c>
      <c r="M415" s="34">
        <v>1545631200</v>
      </c>
      <c r="N415" s="34" t="b">
        <v>0</v>
      </c>
      <c r="O415" s="34" t="b">
        <v>0</v>
      </c>
      <c r="P415" s="34" t="s">
        <v>61</v>
      </c>
      <c r="Q415" s="25" t="str">
        <f t="shared" si="37"/>
        <v>film &amp; video</v>
      </c>
      <c r="R415" s="25" t="str">
        <f t="shared" si="38"/>
        <v>animation</v>
      </c>
      <c r="S415" s="37">
        <f t="shared" si="39"/>
        <v>43431.25</v>
      </c>
      <c r="T415" s="37">
        <f t="shared" si="40"/>
        <v>43458.25</v>
      </c>
    </row>
    <row r="416" spans="1:20" x14ac:dyDescent="0.25">
      <c r="A416" s="25">
        <v>414</v>
      </c>
      <c r="B416" s="25" t="s">
        <v>868</v>
      </c>
      <c r="C416" s="33" t="s">
        <v>869</v>
      </c>
      <c r="D416" s="34">
        <v>188200</v>
      </c>
      <c r="E416" s="34">
        <v>159405</v>
      </c>
      <c r="F416" s="35">
        <f t="shared" si="36"/>
        <v>85</v>
      </c>
      <c r="G416" s="34" t="s">
        <v>4</v>
      </c>
      <c r="H416" s="34">
        <v>5497</v>
      </c>
      <c r="I416" s="36">
        <f t="shared" si="41"/>
        <v>29</v>
      </c>
      <c r="J416" s="34" t="s">
        <v>11</v>
      </c>
      <c r="K416" s="34" t="s">
        <v>12</v>
      </c>
      <c r="L416" s="34">
        <v>1271739600</v>
      </c>
      <c r="M416" s="34">
        <v>1272430800</v>
      </c>
      <c r="N416" s="34" t="b">
        <v>0</v>
      </c>
      <c r="O416" s="34" t="b">
        <v>1</v>
      </c>
      <c r="P416" s="34" t="s">
        <v>7</v>
      </c>
      <c r="Q416" s="25" t="str">
        <f t="shared" si="37"/>
        <v>food</v>
      </c>
      <c r="R416" s="25" t="str">
        <f t="shared" si="38"/>
        <v>food trucks</v>
      </c>
      <c r="S416" s="37">
        <f t="shared" si="39"/>
        <v>40288.208333333336</v>
      </c>
      <c r="T416" s="37">
        <f t="shared" si="40"/>
        <v>40296.208333333336</v>
      </c>
    </row>
    <row r="417" spans="1:20" x14ac:dyDescent="0.25">
      <c r="A417" s="25">
        <v>415</v>
      </c>
      <c r="B417" s="25" t="s">
        <v>870</v>
      </c>
      <c r="C417" s="33" t="s">
        <v>871</v>
      </c>
      <c r="D417" s="34">
        <v>113500</v>
      </c>
      <c r="E417" s="34">
        <v>12552</v>
      </c>
      <c r="F417" s="35">
        <f t="shared" si="36"/>
        <v>11</v>
      </c>
      <c r="G417" s="34" t="s">
        <v>4</v>
      </c>
      <c r="H417" s="34">
        <v>418</v>
      </c>
      <c r="I417" s="36">
        <f t="shared" si="41"/>
        <v>30.03</v>
      </c>
      <c r="J417" s="34" t="s">
        <v>11</v>
      </c>
      <c r="K417" s="34" t="s">
        <v>12</v>
      </c>
      <c r="L417" s="34">
        <v>1326434400</v>
      </c>
      <c r="M417" s="34">
        <v>1327903200</v>
      </c>
      <c r="N417" s="34" t="b">
        <v>0</v>
      </c>
      <c r="O417" s="34" t="b">
        <v>0</v>
      </c>
      <c r="P417" s="34" t="s">
        <v>23</v>
      </c>
      <c r="Q417" s="25" t="str">
        <f t="shared" si="37"/>
        <v>theater</v>
      </c>
      <c r="R417" s="25" t="str">
        <f t="shared" si="38"/>
        <v>plays</v>
      </c>
      <c r="S417" s="37">
        <f t="shared" si="39"/>
        <v>40921.25</v>
      </c>
      <c r="T417" s="37">
        <f t="shared" si="40"/>
        <v>40938.25</v>
      </c>
    </row>
    <row r="418" spans="1:20" x14ac:dyDescent="0.25">
      <c r="A418" s="25">
        <v>416</v>
      </c>
      <c r="B418" s="25" t="s">
        <v>872</v>
      </c>
      <c r="C418" s="33" t="s">
        <v>873</v>
      </c>
      <c r="D418" s="34">
        <v>134600</v>
      </c>
      <c r="E418" s="34">
        <v>59007</v>
      </c>
      <c r="F418" s="35">
        <f t="shared" si="36"/>
        <v>44</v>
      </c>
      <c r="G418" s="34" t="s">
        <v>4</v>
      </c>
      <c r="H418" s="34">
        <v>1439</v>
      </c>
      <c r="I418" s="36">
        <f t="shared" si="41"/>
        <v>41.01</v>
      </c>
      <c r="J418" s="34" t="s">
        <v>11</v>
      </c>
      <c r="K418" s="34" t="s">
        <v>12</v>
      </c>
      <c r="L418" s="34">
        <v>1295244000</v>
      </c>
      <c r="M418" s="34">
        <v>1296021600</v>
      </c>
      <c r="N418" s="34" t="b">
        <v>0</v>
      </c>
      <c r="O418" s="34" t="b">
        <v>1</v>
      </c>
      <c r="P418" s="34" t="s">
        <v>32</v>
      </c>
      <c r="Q418" s="25" t="str">
        <f t="shared" si="37"/>
        <v>film &amp; video</v>
      </c>
      <c r="R418" s="25" t="str">
        <f t="shared" si="38"/>
        <v>documentary</v>
      </c>
      <c r="S418" s="37">
        <f t="shared" si="39"/>
        <v>40560.25</v>
      </c>
      <c r="T418" s="37">
        <f t="shared" si="40"/>
        <v>40569.25</v>
      </c>
    </row>
    <row r="419" spans="1:20" x14ac:dyDescent="0.25">
      <c r="A419" s="25">
        <v>417</v>
      </c>
      <c r="B419" s="25" t="s">
        <v>874</v>
      </c>
      <c r="C419" s="33" t="s">
        <v>875</v>
      </c>
      <c r="D419" s="34">
        <v>1700</v>
      </c>
      <c r="E419" s="34">
        <v>943</v>
      </c>
      <c r="F419" s="35">
        <f t="shared" si="36"/>
        <v>55</v>
      </c>
      <c r="G419" s="34" t="s">
        <v>4</v>
      </c>
      <c r="H419" s="34">
        <v>15</v>
      </c>
      <c r="I419" s="36">
        <f t="shared" si="41"/>
        <v>62.87</v>
      </c>
      <c r="J419" s="34" t="s">
        <v>11</v>
      </c>
      <c r="K419" s="34" t="s">
        <v>12</v>
      </c>
      <c r="L419" s="34">
        <v>1541221200</v>
      </c>
      <c r="M419" s="34">
        <v>1543298400</v>
      </c>
      <c r="N419" s="34" t="b">
        <v>0</v>
      </c>
      <c r="O419" s="34" t="b">
        <v>0</v>
      </c>
      <c r="P419" s="34" t="s">
        <v>23</v>
      </c>
      <c r="Q419" s="25" t="str">
        <f t="shared" si="37"/>
        <v>theater</v>
      </c>
      <c r="R419" s="25" t="str">
        <f t="shared" si="38"/>
        <v>plays</v>
      </c>
      <c r="S419" s="37">
        <f t="shared" si="39"/>
        <v>43407.208333333328</v>
      </c>
      <c r="T419" s="37">
        <f t="shared" si="40"/>
        <v>43431.25</v>
      </c>
    </row>
    <row r="420" spans="1:20" x14ac:dyDescent="0.25">
      <c r="A420" s="25">
        <v>418</v>
      </c>
      <c r="B420" s="25" t="s">
        <v>95</v>
      </c>
      <c r="C420" s="33" t="s">
        <v>876</v>
      </c>
      <c r="D420" s="34">
        <v>163700</v>
      </c>
      <c r="E420" s="34">
        <v>93963</v>
      </c>
      <c r="F420" s="35">
        <f t="shared" si="36"/>
        <v>57</v>
      </c>
      <c r="G420" s="34" t="s">
        <v>4</v>
      </c>
      <c r="H420" s="34">
        <v>1999</v>
      </c>
      <c r="I420" s="36">
        <f t="shared" si="41"/>
        <v>47.01</v>
      </c>
      <c r="J420" s="34" t="s">
        <v>5</v>
      </c>
      <c r="K420" s="34" t="s">
        <v>6</v>
      </c>
      <c r="L420" s="34">
        <v>1336280400</v>
      </c>
      <c r="M420" s="34">
        <v>1336366800</v>
      </c>
      <c r="N420" s="34" t="b">
        <v>0</v>
      </c>
      <c r="O420" s="34" t="b">
        <v>0</v>
      </c>
      <c r="P420" s="34" t="s">
        <v>32</v>
      </c>
      <c r="Q420" s="25" t="str">
        <f t="shared" si="37"/>
        <v>film &amp; video</v>
      </c>
      <c r="R420" s="25" t="str">
        <f t="shared" si="38"/>
        <v>documentary</v>
      </c>
      <c r="S420" s="37">
        <f t="shared" si="39"/>
        <v>41035.208333333336</v>
      </c>
      <c r="T420" s="37">
        <f t="shared" si="40"/>
        <v>41036.208333333336</v>
      </c>
    </row>
    <row r="421" spans="1:20" x14ac:dyDescent="0.25">
      <c r="A421" s="25">
        <v>419</v>
      </c>
      <c r="B421" s="25" t="s">
        <v>877</v>
      </c>
      <c r="C421" s="33" t="s">
        <v>878</v>
      </c>
      <c r="D421" s="34">
        <v>113800</v>
      </c>
      <c r="E421" s="34">
        <v>140469</v>
      </c>
      <c r="F421" s="35">
        <f t="shared" si="36"/>
        <v>123</v>
      </c>
      <c r="G421" s="34" t="s">
        <v>10</v>
      </c>
      <c r="H421" s="34">
        <v>5203</v>
      </c>
      <c r="I421" s="36">
        <f t="shared" si="41"/>
        <v>27</v>
      </c>
      <c r="J421" s="34" t="s">
        <v>11</v>
      </c>
      <c r="K421" s="34" t="s">
        <v>12</v>
      </c>
      <c r="L421" s="34">
        <v>1324533600</v>
      </c>
      <c r="M421" s="34">
        <v>1325052000</v>
      </c>
      <c r="N421" s="34" t="b">
        <v>0</v>
      </c>
      <c r="O421" s="34" t="b">
        <v>0</v>
      </c>
      <c r="P421" s="34" t="s">
        <v>18</v>
      </c>
      <c r="Q421" s="25" t="str">
        <f t="shared" si="37"/>
        <v>technology</v>
      </c>
      <c r="R421" s="25" t="str">
        <f t="shared" si="38"/>
        <v>web</v>
      </c>
      <c r="S421" s="37">
        <f t="shared" si="39"/>
        <v>40899.25</v>
      </c>
      <c r="T421" s="37">
        <f t="shared" si="40"/>
        <v>40905.25</v>
      </c>
    </row>
    <row r="422" spans="1:20" x14ac:dyDescent="0.25">
      <c r="A422" s="25">
        <v>420</v>
      </c>
      <c r="B422" s="25" t="s">
        <v>879</v>
      </c>
      <c r="C422" s="33" t="s">
        <v>880</v>
      </c>
      <c r="D422" s="34">
        <v>5000</v>
      </c>
      <c r="E422" s="34">
        <v>6423</v>
      </c>
      <c r="F422" s="35">
        <f t="shared" si="36"/>
        <v>128</v>
      </c>
      <c r="G422" s="34" t="s">
        <v>10</v>
      </c>
      <c r="H422" s="34">
        <v>94</v>
      </c>
      <c r="I422" s="36">
        <f t="shared" si="41"/>
        <v>68.33</v>
      </c>
      <c r="J422" s="34" t="s">
        <v>11</v>
      </c>
      <c r="K422" s="34" t="s">
        <v>12</v>
      </c>
      <c r="L422" s="34">
        <v>1498366800</v>
      </c>
      <c r="M422" s="34">
        <v>1499576400</v>
      </c>
      <c r="N422" s="34" t="b">
        <v>0</v>
      </c>
      <c r="O422" s="34" t="b">
        <v>0</v>
      </c>
      <c r="P422" s="34" t="s">
        <v>23</v>
      </c>
      <c r="Q422" s="25" t="str">
        <f t="shared" si="37"/>
        <v>theater</v>
      </c>
      <c r="R422" s="25" t="str">
        <f t="shared" si="38"/>
        <v>plays</v>
      </c>
      <c r="S422" s="37">
        <f t="shared" si="39"/>
        <v>42911.208333333328</v>
      </c>
      <c r="T422" s="37">
        <f t="shared" si="40"/>
        <v>42925.208333333328</v>
      </c>
    </row>
    <row r="423" spans="1:20" x14ac:dyDescent="0.25">
      <c r="A423" s="25">
        <v>421</v>
      </c>
      <c r="B423" s="25" t="s">
        <v>881</v>
      </c>
      <c r="C423" s="33" t="s">
        <v>882</v>
      </c>
      <c r="D423" s="34">
        <v>9400</v>
      </c>
      <c r="E423" s="34">
        <v>6015</v>
      </c>
      <c r="F423" s="35">
        <f t="shared" si="36"/>
        <v>64</v>
      </c>
      <c r="G423" s="34" t="s">
        <v>4</v>
      </c>
      <c r="H423" s="34">
        <v>118</v>
      </c>
      <c r="I423" s="36">
        <f t="shared" si="41"/>
        <v>50.97</v>
      </c>
      <c r="J423" s="34" t="s">
        <v>11</v>
      </c>
      <c r="K423" s="34" t="s">
        <v>12</v>
      </c>
      <c r="L423" s="34">
        <v>1498712400</v>
      </c>
      <c r="M423" s="34">
        <v>1501304400</v>
      </c>
      <c r="N423" s="34" t="b">
        <v>0</v>
      </c>
      <c r="O423" s="34" t="b">
        <v>1</v>
      </c>
      <c r="P423" s="34" t="s">
        <v>55</v>
      </c>
      <c r="Q423" s="25" t="str">
        <f t="shared" si="37"/>
        <v>technology</v>
      </c>
      <c r="R423" s="25" t="str">
        <f t="shared" si="38"/>
        <v>wearables</v>
      </c>
      <c r="S423" s="37">
        <f t="shared" si="39"/>
        <v>42915.208333333328</v>
      </c>
      <c r="T423" s="37">
        <f t="shared" si="40"/>
        <v>42945.208333333328</v>
      </c>
    </row>
    <row r="424" spans="1:20" x14ac:dyDescent="0.25">
      <c r="A424" s="25">
        <v>422</v>
      </c>
      <c r="B424" s="25" t="s">
        <v>883</v>
      </c>
      <c r="C424" s="33" t="s">
        <v>884</v>
      </c>
      <c r="D424" s="34">
        <v>8700</v>
      </c>
      <c r="E424" s="34">
        <v>11075</v>
      </c>
      <c r="F424" s="35">
        <f t="shared" si="36"/>
        <v>127</v>
      </c>
      <c r="G424" s="34" t="s">
        <v>10</v>
      </c>
      <c r="H424" s="34">
        <v>205</v>
      </c>
      <c r="I424" s="36">
        <f t="shared" si="41"/>
        <v>54.02</v>
      </c>
      <c r="J424" s="34" t="s">
        <v>11</v>
      </c>
      <c r="K424" s="34" t="s">
        <v>12</v>
      </c>
      <c r="L424" s="34">
        <v>1271480400</v>
      </c>
      <c r="M424" s="34">
        <v>1273208400</v>
      </c>
      <c r="N424" s="34" t="b">
        <v>0</v>
      </c>
      <c r="O424" s="34" t="b">
        <v>1</v>
      </c>
      <c r="P424" s="34" t="s">
        <v>23</v>
      </c>
      <c r="Q424" s="25" t="str">
        <f t="shared" si="37"/>
        <v>theater</v>
      </c>
      <c r="R424" s="25" t="str">
        <f t="shared" si="38"/>
        <v>plays</v>
      </c>
      <c r="S424" s="37">
        <f t="shared" si="39"/>
        <v>40285.208333333336</v>
      </c>
      <c r="T424" s="37">
        <f t="shared" si="40"/>
        <v>40305.208333333336</v>
      </c>
    </row>
    <row r="425" spans="1:20" x14ac:dyDescent="0.25">
      <c r="A425" s="25">
        <v>423</v>
      </c>
      <c r="B425" s="25" t="s">
        <v>885</v>
      </c>
      <c r="C425" s="33" t="s">
        <v>886</v>
      </c>
      <c r="D425" s="34">
        <v>147800</v>
      </c>
      <c r="E425" s="34">
        <v>15723</v>
      </c>
      <c r="F425" s="35">
        <f t="shared" si="36"/>
        <v>11</v>
      </c>
      <c r="G425" s="34" t="s">
        <v>4</v>
      </c>
      <c r="H425" s="34">
        <v>162</v>
      </c>
      <c r="I425" s="36">
        <f t="shared" si="41"/>
        <v>97.06</v>
      </c>
      <c r="J425" s="34" t="s">
        <v>11</v>
      </c>
      <c r="K425" s="34" t="s">
        <v>12</v>
      </c>
      <c r="L425" s="34">
        <v>1316667600</v>
      </c>
      <c r="M425" s="34">
        <v>1316840400</v>
      </c>
      <c r="N425" s="34" t="b">
        <v>0</v>
      </c>
      <c r="O425" s="34" t="b">
        <v>1</v>
      </c>
      <c r="P425" s="34" t="s">
        <v>7</v>
      </c>
      <c r="Q425" s="25" t="str">
        <f t="shared" si="37"/>
        <v>food</v>
      </c>
      <c r="R425" s="25" t="str">
        <f t="shared" si="38"/>
        <v>food trucks</v>
      </c>
      <c r="S425" s="37">
        <f t="shared" si="39"/>
        <v>40808.208333333336</v>
      </c>
      <c r="T425" s="37">
        <f t="shared" si="40"/>
        <v>40810.208333333336</v>
      </c>
    </row>
    <row r="426" spans="1:20" x14ac:dyDescent="0.25">
      <c r="A426" s="25">
        <v>424</v>
      </c>
      <c r="B426" s="25" t="s">
        <v>887</v>
      </c>
      <c r="C426" s="33" t="s">
        <v>888</v>
      </c>
      <c r="D426" s="34">
        <v>5100</v>
      </c>
      <c r="E426" s="34">
        <v>2064</v>
      </c>
      <c r="F426" s="35">
        <f t="shared" si="36"/>
        <v>40</v>
      </c>
      <c r="G426" s="34" t="s">
        <v>4</v>
      </c>
      <c r="H426" s="34">
        <v>83</v>
      </c>
      <c r="I426" s="36">
        <f t="shared" si="41"/>
        <v>24.87</v>
      </c>
      <c r="J426" s="34" t="s">
        <v>11</v>
      </c>
      <c r="K426" s="34" t="s">
        <v>12</v>
      </c>
      <c r="L426" s="34">
        <v>1524027600</v>
      </c>
      <c r="M426" s="34">
        <v>1524546000</v>
      </c>
      <c r="N426" s="34" t="b">
        <v>0</v>
      </c>
      <c r="O426" s="34" t="b">
        <v>0</v>
      </c>
      <c r="P426" s="34" t="s">
        <v>50</v>
      </c>
      <c r="Q426" s="25" t="str">
        <f t="shared" si="37"/>
        <v>music</v>
      </c>
      <c r="R426" s="25" t="str">
        <f t="shared" si="38"/>
        <v>indie rock</v>
      </c>
      <c r="S426" s="37">
        <f t="shared" si="39"/>
        <v>43208.208333333328</v>
      </c>
      <c r="T426" s="37">
        <f t="shared" si="40"/>
        <v>43214.208333333328</v>
      </c>
    </row>
    <row r="427" spans="1:20" x14ac:dyDescent="0.25">
      <c r="A427" s="25">
        <v>425</v>
      </c>
      <c r="B427" s="25" t="s">
        <v>889</v>
      </c>
      <c r="C427" s="33" t="s">
        <v>890</v>
      </c>
      <c r="D427" s="34">
        <v>2700</v>
      </c>
      <c r="E427" s="34">
        <v>7767</v>
      </c>
      <c r="F427" s="35">
        <f t="shared" si="36"/>
        <v>288</v>
      </c>
      <c r="G427" s="34" t="s">
        <v>10</v>
      </c>
      <c r="H427" s="34">
        <v>92</v>
      </c>
      <c r="I427" s="36">
        <f t="shared" si="41"/>
        <v>84.42</v>
      </c>
      <c r="J427" s="34" t="s">
        <v>11</v>
      </c>
      <c r="K427" s="34" t="s">
        <v>12</v>
      </c>
      <c r="L427" s="34">
        <v>1438059600</v>
      </c>
      <c r="M427" s="34">
        <v>1438578000</v>
      </c>
      <c r="N427" s="34" t="b">
        <v>0</v>
      </c>
      <c r="O427" s="34" t="b">
        <v>0</v>
      </c>
      <c r="P427" s="34" t="s">
        <v>112</v>
      </c>
      <c r="Q427" s="25" t="str">
        <f t="shared" si="37"/>
        <v>photography</v>
      </c>
      <c r="R427" s="25" t="str">
        <f t="shared" si="38"/>
        <v>photography books</v>
      </c>
      <c r="S427" s="37">
        <f t="shared" si="39"/>
        <v>42213.208333333328</v>
      </c>
      <c r="T427" s="37">
        <f t="shared" si="40"/>
        <v>42219.208333333328</v>
      </c>
    </row>
    <row r="428" spans="1:20" x14ac:dyDescent="0.25">
      <c r="A428" s="25">
        <v>426</v>
      </c>
      <c r="B428" s="25" t="s">
        <v>891</v>
      </c>
      <c r="C428" s="33" t="s">
        <v>892</v>
      </c>
      <c r="D428" s="34">
        <v>1800</v>
      </c>
      <c r="E428" s="34">
        <v>10313</v>
      </c>
      <c r="F428" s="35">
        <f t="shared" si="36"/>
        <v>573</v>
      </c>
      <c r="G428" s="34" t="s">
        <v>10</v>
      </c>
      <c r="H428" s="34">
        <v>219</v>
      </c>
      <c r="I428" s="36">
        <f t="shared" si="41"/>
        <v>47.09</v>
      </c>
      <c r="J428" s="34" t="s">
        <v>11</v>
      </c>
      <c r="K428" s="34" t="s">
        <v>12</v>
      </c>
      <c r="L428" s="34">
        <v>1361944800</v>
      </c>
      <c r="M428" s="34">
        <v>1362549600</v>
      </c>
      <c r="N428" s="34" t="b">
        <v>0</v>
      </c>
      <c r="O428" s="34" t="b">
        <v>0</v>
      </c>
      <c r="P428" s="34" t="s">
        <v>23</v>
      </c>
      <c r="Q428" s="25" t="str">
        <f t="shared" si="37"/>
        <v>theater</v>
      </c>
      <c r="R428" s="25" t="str">
        <f t="shared" si="38"/>
        <v>plays</v>
      </c>
      <c r="S428" s="37">
        <f t="shared" si="39"/>
        <v>41332.25</v>
      </c>
      <c r="T428" s="37">
        <f t="shared" si="40"/>
        <v>41339.25</v>
      </c>
    </row>
    <row r="429" spans="1:20" x14ac:dyDescent="0.25">
      <c r="A429" s="25">
        <v>427</v>
      </c>
      <c r="B429" s="25" t="s">
        <v>893</v>
      </c>
      <c r="C429" s="33" t="s">
        <v>894</v>
      </c>
      <c r="D429" s="34">
        <v>174500</v>
      </c>
      <c r="E429" s="34">
        <v>197018</v>
      </c>
      <c r="F429" s="35">
        <f t="shared" si="36"/>
        <v>113</v>
      </c>
      <c r="G429" s="34" t="s">
        <v>10</v>
      </c>
      <c r="H429" s="34">
        <v>2526</v>
      </c>
      <c r="I429" s="36">
        <f t="shared" si="41"/>
        <v>78</v>
      </c>
      <c r="J429" s="34" t="s">
        <v>11</v>
      </c>
      <c r="K429" s="34" t="s">
        <v>12</v>
      </c>
      <c r="L429" s="34">
        <v>1410584400</v>
      </c>
      <c r="M429" s="34">
        <v>1413349200</v>
      </c>
      <c r="N429" s="34" t="b">
        <v>0</v>
      </c>
      <c r="O429" s="34" t="b">
        <v>1</v>
      </c>
      <c r="P429" s="34" t="s">
        <v>23</v>
      </c>
      <c r="Q429" s="25" t="str">
        <f t="shared" si="37"/>
        <v>theater</v>
      </c>
      <c r="R429" s="25" t="str">
        <f t="shared" si="38"/>
        <v>plays</v>
      </c>
      <c r="S429" s="37">
        <f t="shared" si="39"/>
        <v>41895.208333333336</v>
      </c>
      <c r="T429" s="37">
        <f t="shared" si="40"/>
        <v>41927.208333333336</v>
      </c>
    </row>
    <row r="430" spans="1:20" x14ac:dyDescent="0.25">
      <c r="A430" s="25">
        <v>428</v>
      </c>
      <c r="B430" s="25" t="s">
        <v>895</v>
      </c>
      <c r="C430" s="33" t="s">
        <v>896</v>
      </c>
      <c r="D430" s="34">
        <v>101400</v>
      </c>
      <c r="E430" s="34">
        <v>47037</v>
      </c>
      <c r="F430" s="35">
        <f t="shared" si="36"/>
        <v>46</v>
      </c>
      <c r="G430" s="34" t="s">
        <v>4</v>
      </c>
      <c r="H430" s="34">
        <v>747</v>
      </c>
      <c r="I430" s="36">
        <f t="shared" si="41"/>
        <v>62.97</v>
      </c>
      <c r="J430" s="34" t="s">
        <v>11</v>
      </c>
      <c r="K430" s="34" t="s">
        <v>12</v>
      </c>
      <c r="L430" s="34">
        <v>1297404000</v>
      </c>
      <c r="M430" s="34">
        <v>1298008800</v>
      </c>
      <c r="N430" s="34" t="b">
        <v>0</v>
      </c>
      <c r="O430" s="34" t="b">
        <v>0</v>
      </c>
      <c r="P430" s="34" t="s">
        <v>61</v>
      </c>
      <c r="Q430" s="25" t="str">
        <f t="shared" si="37"/>
        <v>film &amp; video</v>
      </c>
      <c r="R430" s="25" t="str">
        <f t="shared" si="38"/>
        <v>animation</v>
      </c>
      <c r="S430" s="37">
        <f t="shared" si="39"/>
        <v>40585.25</v>
      </c>
      <c r="T430" s="37">
        <f t="shared" si="40"/>
        <v>40592.25</v>
      </c>
    </row>
    <row r="431" spans="1:20" x14ac:dyDescent="0.25">
      <c r="A431" s="25">
        <v>429</v>
      </c>
      <c r="B431" s="25" t="s">
        <v>897</v>
      </c>
      <c r="C431" s="33" t="s">
        <v>898</v>
      </c>
      <c r="D431" s="34">
        <v>191000</v>
      </c>
      <c r="E431" s="34">
        <v>173191</v>
      </c>
      <c r="F431" s="35">
        <f t="shared" si="36"/>
        <v>91</v>
      </c>
      <c r="G431" s="34" t="s">
        <v>64</v>
      </c>
      <c r="H431" s="34">
        <v>2138</v>
      </c>
      <c r="I431" s="36">
        <f t="shared" si="41"/>
        <v>81.010000000000005</v>
      </c>
      <c r="J431" s="34" t="s">
        <v>11</v>
      </c>
      <c r="K431" s="34" t="s">
        <v>12</v>
      </c>
      <c r="L431" s="34">
        <v>1392012000</v>
      </c>
      <c r="M431" s="34">
        <v>1394427600</v>
      </c>
      <c r="N431" s="34" t="b">
        <v>0</v>
      </c>
      <c r="O431" s="34" t="b">
        <v>1</v>
      </c>
      <c r="P431" s="34" t="s">
        <v>112</v>
      </c>
      <c r="Q431" s="25" t="str">
        <f t="shared" si="37"/>
        <v>photography</v>
      </c>
      <c r="R431" s="25" t="str">
        <f t="shared" si="38"/>
        <v>photography books</v>
      </c>
      <c r="S431" s="37">
        <f t="shared" si="39"/>
        <v>41680.25</v>
      </c>
      <c r="T431" s="37">
        <f t="shared" si="40"/>
        <v>41708.208333333336</v>
      </c>
    </row>
    <row r="432" spans="1:20" x14ac:dyDescent="0.25">
      <c r="A432" s="25">
        <v>430</v>
      </c>
      <c r="B432" s="25" t="s">
        <v>899</v>
      </c>
      <c r="C432" s="33" t="s">
        <v>900</v>
      </c>
      <c r="D432" s="34">
        <v>8100</v>
      </c>
      <c r="E432" s="34">
        <v>5487</v>
      </c>
      <c r="F432" s="35">
        <f t="shared" si="36"/>
        <v>68</v>
      </c>
      <c r="G432" s="34" t="s">
        <v>4</v>
      </c>
      <c r="H432" s="34">
        <v>84</v>
      </c>
      <c r="I432" s="36">
        <f t="shared" si="41"/>
        <v>65.319999999999993</v>
      </c>
      <c r="J432" s="34" t="s">
        <v>11</v>
      </c>
      <c r="K432" s="34" t="s">
        <v>12</v>
      </c>
      <c r="L432" s="34">
        <v>1569733200</v>
      </c>
      <c r="M432" s="34">
        <v>1572670800</v>
      </c>
      <c r="N432" s="34" t="b">
        <v>0</v>
      </c>
      <c r="O432" s="34" t="b">
        <v>0</v>
      </c>
      <c r="P432" s="34" t="s">
        <v>23</v>
      </c>
      <c r="Q432" s="25" t="str">
        <f t="shared" si="37"/>
        <v>theater</v>
      </c>
      <c r="R432" s="25" t="str">
        <f t="shared" si="38"/>
        <v>plays</v>
      </c>
      <c r="S432" s="37">
        <f t="shared" si="39"/>
        <v>43737.208333333328</v>
      </c>
      <c r="T432" s="37">
        <f t="shared" si="40"/>
        <v>43771.208333333328</v>
      </c>
    </row>
    <row r="433" spans="1:20" x14ac:dyDescent="0.25">
      <c r="A433" s="25">
        <v>431</v>
      </c>
      <c r="B433" s="25" t="s">
        <v>901</v>
      </c>
      <c r="C433" s="33" t="s">
        <v>902</v>
      </c>
      <c r="D433" s="34">
        <v>5100</v>
      </c>
      <c r="E433" s="34">
        <v>9817</v>
      </c>
      <c r="F433" s="35">
        <f t="shared" si="36"/>
        <v>192</v>
      </c>
      <c r="G433" s="34" t="s">
        <v>10</v>
      </c>
      <c r="H433" s="34">
        <v>94</v>
      </c>
      <c r="I433" s="36">
        <f t="shared" si="41"/>
        <v>104.44</v>
      </c>
      <c r="J433" s="34" t="s">
        <v>11</v>
      </c>
      <c r="K433" s="34" t="s">
        <v>12</v>
      </c>
      <c r="L433" s="34">
        <v>1529643600</v>
      </c>
      <c r="M433" s="34">
        <v>1531112400</v>
      </c>
      <c r="N433" s="34" t="b">
        <v>1</v>
      </c>
      <c r="O433" s="34" t="b">
        <v>0</v>
      </c>
      <c r="P433" s="34" t="s">
        <v>23</v>
      </c>
      <c r="Q433" s="25" t="str">
        <f t="shared" si="37"/>
        <v>theater</v>
      </c>
      <c r="R433" s="25" t="str">
        <f t="shared" si="38"/>
        <v>plays</v>
      </c>
      <c r="S433" s="37">
        <f t="shared" si="39"/>
        <v>43273.208333333328</v>
      </c>
      <c r="T433" s="37">
        <f t="shared" si="40"/>
        <v>43290.208333333328</v>
      </c>
    </row>
    <row r="434" spans="1:20" x14ac:dyDescent="0.25">
      <c r="A434" s="25">
        <v>432</v>
      </c>
      <c r="B434" s="25" t="s">
        <v>903</v>
      </c>
      <c r="C434" s="33" t="s">
        <v>904</v>
      </c>
      <c r="D434" s="34">
        <v>7700</v>
      </c>
      <c r="E434" s="34">
        <v>6369</v>
      </c>
      <c r="F434" s="35">
        <f t="shared" si="36"/>
        <v>83</v>
      </c>
      <c r="G434" s="34" t="s">
        <v>4</v>
      </c>
      <c r="H434" s="34">
        <v>91</v>
      </c>
      <c r="I434" s="36">
        <f t="shared" si="41"/>
        <v>69.989999999999995</v>
      </c>
      <c r="J434" s="34" t="s">
        <v>11</v>
      </c>
      <c r="K434" s="34" t="s">
        <v>12</v>
      </c>
      <c r="L434" s="34">
        <v>1399006800</v>
      </c>
      <c r="M434" s="34">
        <v>1400734800</v>
      </c>
      <c r="N434" s="34" t="b">
        <v>0</v>
      </c>
      <c r="O434" s="34" t="b">
        <v>0</v>
      </c>
      <c r="P434" s="34" t="s">
        <v>23</v>
      </c>
      <c r="Q434" s="25" t="str">
        <f t="shared" si="37"/>
        <v>theater</v>
      </c>
      <c r="R434" s="25" t="str">
        <f t="shared" si="38"/>
        <v>plays</v>
      </c>
      <c r="S434" s="37">
        <f t="shared" si="39"/>
        <v>41761.208333333336</v>
      </c>
      <c r="T434" s="37">
        <f t="shared" si="40"/>
        <v>41781.208333333336</v>
      </c>
    </row>
    <row r="435" spans="1:20" x14ac:dyDescent="0.25">
      <c r="A435" s="25">
        <v>433</v>
      </c>
      <c r="B435" s="25" t="s">
        <v>905</v>
      </c>
      <c r="C435" s="33" t="s">
        <v>906</v>
      </c>
      <c r="D435" s="34">
        <v>121400</v>
      </c>
      <c r="E435" s="34">
        <v>65755</v>
      </c>
      <c r="F435" s="35">
        <f t="shared" si="36"/>
        <v>54</v>
      </c>
      <c r="G435" s="34" t="s">
        <v>4</v>
      </c>
      <c r="H435" s="34">
        <v>792</v>
      </c>
      <c r="I435" s="36">
        <f t="shared" si="41"/>
        <v>83.02</v>
      </c>
      <c r="J435" s="34" t="s">
        <v>11</v>
      </c>
      <c r="K435" s="34" t="s">
        <v>12</v>
      </c>
      <c r="L435" s="34">
        <v>1385359200</v>
      </c>
      <c r="M435" s="34">
        <v>1386741600</v>
      </c>
      <c r="N435" s="34" t="b">
        <v>0</v>
      </c>
      <c r="O435" s="34" t="b">
        <v>1</v>
      </c>
      <c r="P435" s="34" t="s">
        <v>32</v>
      </c>
      <c r="Q435" s="25" t="str">
        <f t="shared" si="37"/>
        <v>film &amp; video</v>
      </c>
      <c r="R435" s="25" t="str">
        <f t="shared" si="38"/>
        <v>documentary</v>
      </c>
      <c r="S435" s="37">
        <f t="shared" si="39"/>
        <v>41603.25</v>
      </c>
      <c r="T435" s="37">
        <f t="shared" si="40"/>
        <v>41619.25</v>
      </c>
    </row>
    <row r="436" spans="1:20" x14ac:dyDescent="0.25">
      <c r="A436" s="25">
        <v>434</v>
      </c>
      <c r="B436" s="25" t="s">
        <v>907</v>
      </c>
      <c r="C436" s="33" t="s">
        <v>908</v>
      </c>
      <c r="D436" s="34">
        <v>5400</v>
      </c>
      <c r="E436" s="34">
        <v>903</v>
      </c>
      <c r="F436" s="35">
        <f t="shared" si="36"/>
        <v>17</v>
      </c>
      <c r="G436" s="34" t="s">
        <v>64</v>
      </c>
      <c r="H436" s="34">
        <v>10</v>
      </c>
      <c r="I436" s="36">
        <f t="shared" si="41"/>
        <v>90.3</v>
      </c>
      <c r="J436" s="34" t="s">
        <v>5</v>
      </c>
      <c r="K436" s="34" t="s">
        <v>6</v>
      </c>
      <c r="L436" s="34">
        <v>1480572000</v>
      </c>
      <c r="M436" s="34">
        <v>1481781600</v>
      </c>
      <c r="N436" s="34" t="b">
        <v>1</v>
      </c>
      <c r="O436" s="34" t="b">
        <v>0</v>
      </c>
      <c r="P436" s="34" t="s">
        <v>23</v>
      </c>
      <c r="Q436" s="25" t="str">
        <f t="shared" si="37"/>
        <v>theater</v>
      </c>
      <c r="R436" s="25" t="str">
        <f t="shared" si="38"/>
        <v>plays</v>
      </c>
      <c r="S436" s="37">
        <f t="shared" si="39"/>
        <v>42705.25</v>
      </c>
      <c r="T436" s="37">
        <f t="shared" si="40"/>
        <v>42719.25</v>
      </c>
    </row>
    <row r="437" spans="1:20" x14ac:dyDescent="0.25">
      <c r="A437" s="25">
        <v>435</v>
      </c>
      <c r="B437" s="25" t="s">
        <v>909</v>
      </c>
      <c r="C437" s="33" t="s">
        <v>910</v>
      </c>
      <c r="D437" s="34">
        <v>152400</v>
      </c>
      <c r="E437" s="34">
        <v>178120</v>
      </c>
      <c r="F437" s="35">
        <f t="shared" si="36"/>
        <v>117</v>
      </c>
      <c r="G437" s="34" t="s">
        <v>10</v>
      </c>
      <c r="H437" s="34">
        <v>1713</v>
      </c>
      <c r="I437" s="36">
        <f t="shared" si="41"/>
        <v>103.98</v>
      </c>
      <c r="J437" s="34" t="s">
        <v>97</v>
      </c>
      <c r="K437" s="34" t="s">
        <v>98</v>
      </c>
      <c r="L437" s="34">
        <v>1418623200</v>
      </c>
      <c r="M437" s="34">
        <v>1419660000</v>
      </c>
      <c r="N437" s="34" t="b">
        <v>0</v>
      </c>
      <c r="O437" s="34" t="b">
        <v>1</v>
      </c>
      <c r="P437" s="34" t="s">
        <v>23</v>
      </c>
      <c r="Q437" s="25" t="str">
        <f t="shared" si="37"/>
        <v>theater</v>
      </c>
      <c r="R437" s="25" t="str">
        <f t="shared" si="38"/>
        <v>plays</v>
      </c>
      <c r="S437" s="37">
        <f t="shared" si="39"/>
        <v>41988.25</v>
      </c>
      <c r="T437" s="37">
        <f t="shared" si="40"/>
        <v>42000.25</v>
      </c>
    </row>
    <row r="438" spans="1:20" x14ac:dyDescent="0.25">
      <c r="A438" s="25">
        <v>436</v>
      </c>
      <c r="B438" s="25" t="s">
        <v>911</v>
      </c>
      <c r="C438" s="33" t="s">
        <v>912</v>
      </c>
      <c r="D438" s="34">
        <v>1300</v>
      </c>
      <c r="E438" s="34">
        <v>13678</v>
      </c>
      <c r="F438" s="35">
        <f t="shared" si="36"/>
        <v>1052</v>
      </c>
      <c r="G438" s="34" t="s">
        <v>10</v>
      </c>
      <c r="H438" s="34">
        <v>249</v>
      </c>
      <c r="I438" s="36">
        <f t="shared" si="41"/>
        <v>54.93</v>
      </c>
      <c r="J438" s="34" t="s">
        <v>11</v>
      </c>
      <c r="K438" s="34" t="s">
        <v>12</v>
      </c>
      <c r="L438" s="34">
        <v>1555736400</v>
      </c>
      <c r="M438" s="34">
        <v>1555822800</v>
      </c>
      <c r="N438" s="34" t="b">
        <v>0</v>
      </c>
      <c r="O438" s="34" t="b">
        <v>0</v>
      </c>
      <c r="P438" s="34" t="s">
        <v>149</v>
      </c>
      <c r="Q438" s="25" t="str">
        <f t="shared" si="37"/>
        <v>music</v>
      </c>
      <c r="R438" s="25" t="str">
        <f t="shared" si="38"/>
        <v>jazz</v>
      </c>
      <c r="S438" s="37">
        <f t="shared" si="39"/>
        <v>43575.208333333328</v>
      </c>
      <c r="T438" s="37">
        <f t="shared" si="40"/>
        <v>43576.208333333328</v>
      </c>
    </row>
    <row r="439" spans="1:20" x14ac:dyDescent="0.25">
      <c r="A439" s="25">
        <v>437</v>
      </c>
      <c r="B439" s="25" t="s">
        <v>913</v>
      </c>
      <c r="C439" s="33" t="s">
        <v>914</v>
      </c>
      <c r="D439" s="34">
        <v>8100</v>
      </c>
      <c r="E439" s="34">
        <v>9969</v>
      </c>
      <c r="F439" s="35">
        <f t="shared" si="36"/>
        <v>123</v>
      </c>
      <c r="G439" s="34" t="s">
        <v>10</v>
      </c>
      <c r="H439" s="34">
        <v>192</v>
      </c>
      <c r="I439" s="36">
        <f t="shared" si="41"/>
        <v>51.92</v>
      </c>
      <c r="J439" s="34" t="s">
        <v>11</v>
      </c>
      <c r="K439" s="34" t="s">
        <v>12</v>
      </c>
      <c r="L439" s="34">
        <v>1442120400</v>
      </c>
      <c r="M439" s="34">
        <v>1442379600</v>
      </c>
      <c r="N439" s="34" t="b">
        <v>0</v>
      </c>
      <c r="O439" s="34" t="b">
        <v>1</v>
      </c>
      <c r="P439" s="34" t="s">
        <v>61</v>
      </c>
      <c r="Q439" s="25" t="str">
        <f t="shared" si="37"/>
        <v>film &amp; video</v>
      </c>
      <c r="R439" s="25" t="str">
        <f t="shared" si="38"/>
        <v>animation</v>
      </c>
      <c r="S439" s="37">
        <f t="shared" si="39"/>
        <v>42260.208333333328</v>
      </c>
      <c r="T439" s="37">
        <f t="shared" si="40"/>
        <v>42263.208333333328</v>
      </c>
    </row>
    <row r="440" spans="1:20" x14ac:dyDescent="0.25">
      <c r="A440" s="25">
        <v>438</v>
      </c>
      <c r="B440" s="25" t="s">
        <v>915</v>
      </c>
      <c r="C440" s="33" t="s">
        <v>916</v>
      </c>
      <c r="D440" s="34">
        <v>8300</v>
      </c>
      <c r="E440" s="34">
        <v>14827</v>
      </c>
      <c r="F440" s="35">
        <f t="shared" si="36"/>
        <v>179</v>
      </c>
      <c r="G440" s="34" t="s">
        <v>10</v>
      </c>
      <c r="H440" s="34">
        <v>247</v>
      </c>
      <c r="I440" s="36">
        <f t="shared" si="41"/>
        <v>60.03</v>
      </c>
      <c r="J440" s="34" t="s">
        <v>11</v>
      </c>
      <c r="K440" s="34" t="s">
        <v>12</v>
      </c>
      <c r="L440" s="34">
        <v>1362376800</v>
      </c>
      <c r="M440" s="34">
        <v>1364965200</v>
      </c>
      <c r="N440" s="34" t="b">
        <v>0</v>
      </c>
      <c r="O440" s="34" t="b">
        <v>0</v>
      </c>
      <c r="P440" s="34" t="s">
        <v>23</v>
      </c>
      <c r="Q440" s="25" t="str">
        <f t="shared" si="37"/>
        <v>theater</v>
      </c>
      <c r="R440" s="25" t="str">
        <f t="shared" si="38"/>
        <v>plays</v>
      </c>
      <c r="S440" s="37">
        <f t="shared" si="39"/>
        <v>41337.25</v>
      </c>
      <c r="T440" s="37">
        <f t="shared" si="40"/>
        <v>41367.208333333336</v>
      </c>
    </row>
    <row r="441" spans="1:20" x14ac:dyDescent="0.25">
      <c r="A441" s="25">
        <v>439</v>
      </c>
      <c r="B441" s="25" t="s">
        <v>917</v>
      </c>
      <c r="C441" s="33" t="s">
        <v>918</v>
      </c>
      <c r="D441" s="34">
        <v>28400</v>
      </c>
      <c r="E441" s="34">
        <v>100900</v>
      </c>
      <c r="F441" s="35">
        <f t="shared" si="36"/>
        <v>355</v>
      </c>
      <c r="G441" s="34" t="s">
        <v>10</v>
      </c>
      <c r="H441" s="34">
        <v>2293</v>
      </c>
      <c r="I441" s="36">
        <f t="shared" si="41"/>
        <v>44</v>
      </c>
      <c r="J441" s="34" t="s">
        <v>11</v>
      </c>
      <c r="K441" s="34" t="s">
        <v>12</v>
      </c>
      <c r="L441" s="34">
        <v>1478408400</v>
      </c>
      <c r="M441" s="34">
        <v>1479016800</v>
      </c>
      <c r="N441" s="34" t="b">
        <v>0</v>
      </c>
      <c r="O441" s="34" t="b">
        <v>0</v>
      </c>
      <c r="P441" s="34" t="s">
        <v>464</v>
      </c>
      <c r="Q441" s="25" t="str">
        <f t="shared" si="37"/>
        <v>film &amp; video</v>
      </c>
      <c r="R441" s="25" t="str">
        <f t="shared" si="38"/>
        <v>science fiction</v>
      </c>
      <c r="S441" s="37">
        <f t="shared" si="39"/>
        <v>42680.208333333328</v>
      </c>
      <c r="T441" s="37">
        <f t="shared" si="40"/>
        <v>42687.25</v>
      </c>
    </row>
    <row r="442" spans="1:20" x14ac:dyDescent="0.25">
      <c r="A442" s="25">
        <v>440</v>
      </c>
      <c r="B442" s="25" t="s">
        <v>919</v>
      </c>
      <c r="C442" s="33" t="s">
        <v>920</v>
      </c>
      <c r="D442" s="34">
        <v>102500</v>
      </c>
      <c r="E442" s="34">
        <v>165954</v>
      </c>
      <c r="F442" s="35">
        <f t="shared" si="36"/>
        <v>162</v>
      </c>
      <c r="G442" s="34" t="s">
        <v>10</v>
      </c>
      <c r="H442" s="34">
        <v>3131</v>
      </c>
      <c r="I442" s="36">
        <f t="shared" si="41"/>
        <v>53</v>
      </c>
      <c r="J442" s="34" t="s">
        <v>11</v>
      </c>
      <c r="K442" s="34" t="s">
        <v>12</v>
      </c>
      <c r="L442" s="34">
        <v>1498798800</v>
      </c>
      <c r="M442" s="34">
        <v>1499662800</v>
      </c>
      <c r="N442" s="34" t="b">
        <v>0</v>
      </c>
      <c r="O442" s="34" t="b">
        <v>0</v>
      </c>
      <c r="P442" s="34" t="s">
        <v>259</v>
      </c>
      <c r="Q442" s="25" t="str">
        <f t="shared" si="37"/>
        <v>film &amp; video</v>
      </c>
      <c r="R442" s="25" t="str">
        <f t="shared" si="38"/>
        <v>television</v>
      </c>
      <c r="S442" s="37">
        <f t="shared" si="39"/>
        <v>42916.208333333328</v>
      </c>
      <c r="T442" s="37">
        <f t="shared" si="40"/>
        <v>42926.208333333328</v>
      </c>
    </row>
    <row r="443" spans="1:20" x14ac:dyDescent="0.25">
      <c r="A443" s="25">
        <v>441</v>
      </c>
      <c r="B443" s="25" t="s">
        <v>921</v>
      </c>
      <c r="C443" s="33" t="s">
        <v>922</v>
      </c>
      <c r="D443" s="34">
        <v>7000</v>
      </c>
      <c r="E443" s="34">
        <v>1744</v>
      </c>
      <c r="F443" s="35">
        <f t="shared" si="36"/>
        <v>25</v>
      </c>
      <c r="G443" s="34" t="s">
        <v>4</v>
      </c>
      <c r="H443" s="34">
        <v>32</v>
      </c>
      <c r="I443" s="36">
        <f t="shared" si="41"/>
        <v>54.5</v>
      </c>
      <c r="J443" s="34" t="s">
        <v>11</v>
      </c>
      <c r="K443" s="34" t="s">
        <v>12</v>
      </c>
      <c r="L443" s="34">
        <v>1335416400</v>
      </c>
      <c r="M443" s="34">
        <v>1337835600</v>
      </c>
      <c r="N443" s="34" t="b">
        <v>0</v>
      </c>
      <c r="O443" s="34" t="b">
        <v>0</v>
      </c>
      <c r="P443" s="34" t="s">
        <v>55</v>
      </c>
      <c r="Q443" s="25" t="str">
        <f t="shared" si="37"/>
        <v>technology</v>
      </c>
      <c r="R443" s="25" t="str">
        <f t="shared" si="38"/>
        <v>wearables</v>
      </c>
      <c r="S443" s="37">
        <f t="shared" si="39"/>
        <v>41025.208333333336</v>
      </c>
      <c r="T443" s="37">
        <f t="shared" si="40"/>
        <v>41053.208333333336</v>
      </c>
    </row>
    <row r="444" spans="1:20" x14ac:dyDescent="0.25">
      <c r="A444" s="25">
        <v>442</v>
      </c>
      <c r="B444" s="25" t="s">
        <v>923</v>
      </c>
      <c r="C444" s="33" t="s">
        <v>924</v>
      </c>
      <c r="D444" s="34">
        <v>5400</v>
      </c>
      <c r="E444" s="34">
        <v>10731</v>
      </c>
      <c r="F444" s="35">
        <f t="shared" si="36"/>
        <v>199</v>
      </c>
      <c r="G444" s="34" t="s">
        <v>10</v>
      </c>
      <c r="H444" s="34">
        <v>143</v>
      </c>
      <c r="I444" s="36">
        <f t="shared" si="41"/>
        <v>75.040000000000006</v>
      </c>
      <c r="J444" s="34" t="s">
        <v>97</v>
      </c>
      <c r="K444" s="34" t="s">
        <v>98</v>
      </c>
      <c r="L444" s="34">
        <v>1504328400</v>
      </c>
      <c r="M444" s="34">
        <v>1505710800</v>
      </c>
      <c r="N444" s="34" t="b">
        <v>0</v>
      </c>
      <c r="O444" s="34" t="b">
        <v>0</v>
      </c>
      <c r="P444" s="34" t="s">
        <v>23</v>
      </c>
      <c r="Q444" s="25" t="str">
        <f t="shared" si="37"/>
        <v>theater</v>
      </c>
      <c r="R444" s="25" t="str">
        <f t="shared" si="38"/>
        <v>plays</v>
      </c>
      <c r="S444" s="37">
        <f t="shared" si="39"/>
        <v>42980.208333333328</v>
      </c>
      <c r="T444" s="37">
        <f t="shared" si="40"/>
        <v>42996.208333333328</v>
      </c>
    </row>
    <row r="445" spans="1:20" x14ac:dyDescent="0.25">
      <c r="A445" s="25">
        <v>443</v>
      </c>
      <c r="B445" s="25" t="s">
        <v>925</v>
      </c>
      <c r="C445" s="33" t="s">
        <v>926</v>
      </c>
      <c r="D445" s="34">
        <v>9300</v>
      </c>
      <c r="E445" s="34">
        <v>3232</v>
      </c>
      <c r="F445" s="35">
        <f t="shared" si="36"/>
        <v>35</v>
      </c>
      <c r="G445" s="34" t="s">
        <v>64</v>
      </c>
      <c r="H445" s="34">
        <v>90</v>
      </c>
      <c r="I445" s="36">
        <f t="shared" si="41"/>
        <v>35.909999999999997</v>
      </c>
      <c r="J445" s="34" t="s">
        <v>11</v>
      </c>
      <c r="K445" s="34" t="s">
        <v>12</v>
      </c>
      <c r="L445" s="34">
        <v>1285822800</v>
      </c>
      <c r="M445" s="34">
        <v>1287464400</v>
      </c>
      <c r="N445" s="34" t="b">
        <v>0</v>
      </c>
      <c r="O445" s="34" t="b">
        <v>0</v>
      </c>
      <c r="P445" s="34" t="s">
        <v>23</v>
      </c>
      <c r="Q445" s="25" t="str">
        <f t="shared" si="37"/>
        <v>theater</v>
      </c>
      <c r="R445" s="25" t="str">
        <f t="shared" si="38"/>
        <v>plays</v>
      </c>
      <c r="S445" s="37">
        <f t="shared" si="39"/>
        <v>40451.208333333336</v>
      </c>
      <c r="T445" s="37">
        <f t="shared" si="40"/>
        <v>40470.208333333336</v>
      </c>
    </row>
    <row r="446" spans="1:20" x14ac:dyDescent="0.25">
      <c r="A446" s="25">
        <v>444</v>
      </c>
      <c r="B446" s="25" t="s">
        <v>738</v>
      </c>
      <c r="C446" s="33" t="s">
        <v>927</v>
      </c>
      <c r="D446" s="34">
        <v>6200</v>
      </c>
      <c r="E446" s="34">
        <v>10938</v>
      </c>
      <c r="F446" s="35">
        <f t="shared" si="36"/>
        <v>176</v>
      </c>
      <c r="G446" s="34" t="s">
        <v>10</v>
      </c>
      <c r="H446" s="34">
        <v>296</v>
      </c>
      <c r="I446" s="36">
        <f t="shared" si="41"/>
        <v>36.950000000000003</v>
      </c>
      <c r="J446" s="34" t="s">
        <v>11</v>
      </c>
      <c r="K446" s="34" t="s">
        <v>12</v>
      </c>
      <c r="L446" s="34">
        <v>1311483600</v>
      </c>
      <c r="M446" s="34">
        <v>1311656400</v>
      </c>
      <c r="N446" s="34" t="b">
        <v>0</v>
      </c>
      <c r="O446" s="34" t="b">
        <v>1</v>
      </c>
      <c r="P446" s="34" t="s">
        <v>50</v>
      </c>
      <c r="Q446" s="25" t="str">
        <f t="shared" si="37"/>
        <v>music</v>
      </c>
      <c r="R446" s="25" t="str">
        <f t="shared" si="38"/>
        <v>indie rock</v>
      </c>
      <c r="S446" s="37">
        <f t="shared" si="39"/>
        <v>40748.208333333336</v>
      </c>
      <c r="T446" s="37">
        <f t="shared" si="40"/>
        <v>40750.208333333336</v>
      </c>
    </row>
    <row r="447" spans="1:20" x14ac:dyDescent="0.25">
      <c r="A447" s="25">
        <v>445</v>
      </c>
      <c r="B447" s="25" t="s">
        <v>928</v>
      </c>
      <c r="C447" s="33" t="s">
        <v>929</v>
      </c>
      <c r="D447" s="34">
        <v>2100</v>
      </c>
      <c r="E447" s="34">
        <v>10739</v>
      </c>
      <c r="F447" s="35">
        <f t="shared" si="36"/>
        <v>511</v>
      </c>
      <c r="G447" s="34" t="s">
        <v>10</v>
      </c>
      <c r="H447" s="34">
        <v>170</v>
      </c>
      <c r="I447" s="36">
        <f t="shared" si="41"/>
        <v>63.17</v>
      </c>
      <c r="J447" s="34" t="s">
        <v>11</v>
      </c>
      <c r="K447" s="34" t="s">
        <v>12</v>
      </c>
      <c r="L447" s="34">
        <v>1291356000</v>
      </c>
      <c r="M447" s="34">
        <v>1293170400</v>
      </c>
      <c r="N447" s="34" t="b">
        <v>0</v>
      </c>
      <c r="O447" s="34" t="b">
        <v>1</v>
      </c>
      <c r="P447" s="34" t="s">
        <v>23</v>
      </c>
      <c r="Q447" s="25" t="str">
        <f t="shared" si="37"/>
        <v>theater</v>
      </c>
      <c r="R447" s="25" t="str">
        <f t="shared" si="38"/>
        <v>plays</v>
      </c>
      <c r="S447" s="37">
        <f t="shared" si="39"/>
        <v>40515.25</v>
      </c>
      <c r="T447" s="37">
        <f t="shared" si="40"/>
        <v>40536.25</v>
      </c>
    </row>
    <row r="448" spans="1:20" x14ac:dyDescent="0.25">
      <c r="A448" s="25">
        <v>446</v>
      </c>
      <c r="B448" s="25" t="s">
        <v>930</v>
      </c>
      <c r="C448" s="33" t="s">
        <v>931</v>
      </c>
      <c r="D448" s="34">
        <v>6800</v>
      </c>
      <c r="E448" s="34">
        <v>5579</v>
      </c>
      <c r="F448" s="35">
        <f t="shared" si="36"/>
        <v>82</v>
      </c>
      <c r="G448" s="34" t="s">
        <v>4</v>
      </c>
      <c r="H448" s="34">
        <v>186</v>
      </c>
      <c r="I448" s="36">
        <f t="shared" si="41"/>
        <v>29.99</v>
      </c>
      <c r="J448" s="34" t="s">
        <v>11</v>
      </c>
      <c r="K448" s="34" t="s">
        <v>12</v>
      </c>
      <c r="L448" s="34">
        <v>1355810400</v>
      </c>
      <c r="M448" s="34">
        <v>1355983200</v>
      </c>
      <c r="N448" s="34" t="b">
        <v>0</v>
      </c>
      <c r="O448" s="34" t="b">
        <v>0</v>
      </c>
      <c r="P448" s="34" t="s">
        <v>55</v>
      </c>
      <c r="Q448" s="25" t="str">
        <f t="shared" si="37"/>
        <v>technology</v>
      </c>
      <c r="R448" s="25" t="str">
        <f t="shared" si="38"/>
        <v>wearables</v>
      </c>
      <c r="S448" s="37">
        <f t="shared" si="39"/>
        <v>41261.25</v>
      </c>
      <c r="T448" s="37">
        <f t="shared" si="40"/>
        <v>41263.25</v>
      </c>
    </row>
    <row r="449" spans="1:20" x14ac:dyDescent="0.25">
      <c r="A449" s="25">
        <v>447</v>
      </c>
      <c r="B449" s="25" t="s">
        <v>932</v>
      </c>
      <c r="C449" s="33" t="s">
        <v>933</v>
      </c>
      <c r="D449" s="34">
        <v>155200</v>
      </c>
      <c r="E449" s="34">
        <v>37754</v>
      </c>
      <c r="F449" s="35">
        <f t="shared" si="36"/>
        <v>24</v>
      </c>
      <c r="G449" s="34" t="s">
        <v>64</v>
      </c>
      <c r="H449" s="34">
        <v>439</v>
      </c>
      <c r="I449" s="36">
        <f t="shared" si="41"/>
        <v>86</v>
      </c>
      <c r="J449" s="34" t="s">
        <v>30</v>
      </c>
      <c r="K449" s="34" t="s">
        <v>31</v>
      </c>
      <c r="L449" s="34">
        <v>1513663200</v>
      </c>
      <c r="M449" s="34">
        <v>1515045600</v>
      </c>
      <c r="N449" s="34" t="b">
        <v>0</v>
      </c>
      <c r="O449" s="34" t="b">
        <v>0</v>
      </c>
      <c r="P449" s="34" t="s">
        <v>259</v>
      </c>
      <c r="Q449" s="25" t="str">
        <f t="shared" si="37"/>
        <v>film &amp; video</v>
      </c>
      <c r="R449" s="25" t="str">
        <f t="shared" si="38"/>
        <v>television</v>
      </c>
      <c r="S449" s="37">
        <f t="shared" si="39"/>
        <v>43088.25</v>
      </c>
      <c r="T449" s="37">
        <f t="shared" si="40"/>
        <v>43104.25</v>
      </c>
    </row>
    <row r="450" spans="1:20" x14ac:dyDescent="0.25">
      <c r="A450" s="25">
        <v>448</v>
      </c>
      <c r="B450" s="25" t="s">
        <v>934</v>
      </c>
      <c r="C450" s="33" t="s">
        <v>935</v>
      </c>
      <c r="D450" s="34">
        <v>89900</v>
      </c>
      <c r="E450" s="34">
        <v>45384</v>
      </c>
      <c r="F450" s="35">
        <f t="shared" si="36"/>
        <v>50</v>
      </c>
      <c r="G450" s="34" t="s">
        <v>4</v>
      </c>
      <c r="H450" s="34">
        <v>605</v>
      </c>
      <c r="I450" s="36">
        <f t="shared" si="41"/>
        <v>75.010000000000005</v>
      </c>
      <c r="J450" s="34" t="s">
        <v>11</v>
      </c>
      <c r="K450" s="34" t="s">
        <v>12</v>
      </c>
      <c r="L450" s="34">
        <v>1365915600</v>
      </c>
      <c r="M450" s="34">
        <v>1366088400</v>
      </c>
      <c r="N450" s="34" t="b">
        <v>0</v>
      </c>
      <c r="O450" s="34" t="b">
        <v>1</v>
      </c>
      <c r="P450" s="34" t="s">
        <v>79</v>
      </c>
      <c r="Q450" s="25" t="str">
        <f t="shared" si="37"/>
        <v>games</v>
      </c>
      <c r="R450" s="25" t="str">
        <f t="shared" si="38"/>
        <v>video games</v>
      </c>
      <c r="S450" s="37">
        <f t="shared" si="39"/>
        <v>41378.208333333336</v>
      </c>
      <c r="T450" s="37">
        <f t="shared" si="40"/>
        <v>41380.208333333336</v>
      </c>
    </row>
    <row r="451" spans="1:20" x14ac:dyDescent="0.25">
      <c r="A451" s="25">
        <v>449</v>
      </c>
      <c r="B451" s="25" t="s">
        <v>936</v>
      </c>
      <c r="C451" s="33" t="s">
        <v>937</v>
      </c>
      <c r="D451" s="34">
        <v>900</v>
      </c>
      <c r="E451" s="34">
        <v>8703</v>
      </c>
      <c r="F451" s="35">
        <f t="shared" ref="F451:F514" si="42">ROUND(E451*100/D451,0)</f>
        <v>967</v>
      </c>
      <c r="G451" s="34" t="s">
        <v>10</v>
      </c>
      <c r="H451" s="34">
        <v>86</v>
      </c>
      <c r="I451" s="36">
        <f t="shared" si="41"/>
        <v>101.2</v>
      </c>
      <c r="J451" s="34" t="s">
        <v>26</v>
      </c>
      <c r="K451" s="34" t="s">
        <v>27</v>
      </c>
      <c r="L451" s="34">
        <v>1551852000</v>
      </c>
      <c r="M451" s="34">
        <v>1553317200</v>
      </c>
      <c r="N451" s="34" t="b">
        <v>0</v>
      </c>
      <c r="O451" s="34" t="b">
        <v>0</v>
      </c>
      <c r="P451" s="34" t="s">
        <v>79</v>
      </c>
      <c r="Q451" s="25" t="str">
        <f t="shared" ref="Q451:Q514" si="43">LEFT(P451,FIND("/",P451)-1)</f>
        <v>games</v>
      </c>
      <c r="R451" s="25" t="str">
        <f t="shared" ref="R451:R514" si="44">RIGHT(P451,LEN(P451)-FIND("/",P451))</f>
        <v>video games</v>
      </c>
      <c r="S451" s="37">
        <f t="shared" ref="S451:S514" si="45">(((L451/60)/60)/24)+DATE(1970,1,1)</f>
        <v>43530.25</v>
      </c>
      <c r="T451" s="37">
        <f t="shared" ref="T451:T514" si="46">(((M451/60)/60)/24)+DATE(1970,1,1)</f>
        <v>43547.208333333328</v>
      </c>
    </row>
    <row r="452" spans="1:20" x14ac:dyDescent="0.25">
      <c r="A452" s="25">
        <v>450</v>
      </c>
      <c r="B452" s="25" t="s">
        <v>938</v>
      </c>
      <c r="C452" s="33" t="s">
        <v>939</v>
      </c>
      <c r="D452" s="34">
        <v>100</v>
      </c>
      <c r="E452" s="34">
        <v>4</v>
      </c>
      <c r="F452" s="35">
        <f t="shared" si="42"/>
        <v>4</v>
      </c>
      <c r="G452" s="34" t="s">
        <v>4</v>
      </c>
      <c r="H452" s="34">
        <v>1</v>
      </c>
      <c r="I452" s="36">
        <f t="shared" ref="I452:I515" si="47">IF(H452=0,0,ROUND(E452/H452,2))</f>
        <v>4</v>
      </c>
      <c r="J452" s="34" t="s">
        <v>5</v>
      </c>
      <c r="K452" s="34" t="s">
        <v>6</v>
      </c>
      <c r="L452" s="34">
        <v>1540098000</v>
      </c>
      <c r="M452" s="34">
        <v>1542088800</v>
      </c>
      <c r="N452" s="34" t="b">
        <v>0</v>
      </c>
      <c r="O452" s="34" t="b">
        <v>0</v>
      </c>
      <c r="P452" s="34" t="s">
        <v>61</v>
      </c>
      <c r="Q452" s="25" t="str">
        <f t="shared" si="43"/>
        <v>film &amp; video</v>
      </c>
      <c r="R452" s="25" t="str">
        <f t="shared" si="44"/>
        <v>animation</v>
      </c>
      <c r="S452" s="37">
        <f t="shared" si="45"/>
        <v>43394.208333333328</v>
      </c>
      <c r="T452" s="37">
        <f t="shared" si="46"/>
        <v>43417.25</v>
      </c>
    </row>
    <row r="453" spans="1:20" x14ac:dyDescent="0.25">
      <c r="A453" s="25">
        <v>451</v>
      </c>
      <c r="B453" s="25" t="s">
        <v>940</v>
      </c>
      <c r="C453" s="33" t="s">
        <v>941</v>
      </c>
      <c r="D453" s="34">
        <v>148400</v>
      </c>
      <c r="E453" s="34">
        <v>182302</v>
      </c>
      <c r="F453" s="35">
        <f t="shared" si="42"/>
        <v>123</v>
      </c>
      <c r="G453" s="34" t="s">
        <v>10</v>
      </c>
      <c r="H453" s="34">
        <v>6286</v>
      </c>
      <c r="I453" s="36">
        <f t="shared" si="47"/>
        <v>29</v>
      </c>
      <c r="J453" s="34" t="s">
        <v>11</v>
      </c>
      <c r="K453" s="34" t="s">
        <v>12</v>
      </c>
      <c r="L453" s="34">
        <v>1500440400</v>
      </c>
      <c r="M453" s="34">
        <v>1503118800</v>
      </c>
      <c r="N453" s="34" t="b">
        <v>0</v>
      </c>
      <c r="O453" s="34" t="b">
        <v>0</v>
      </c>
      <c r="P453" s="34" t="s">
        <v>13</v>
      </c>
      <c r="Q453" s="25" t="str">
        <f t="shared" si="43"/>
        <v>music</v>
      </c>
      <c r="R453" s="25" t="str">
        <f t="shared" si="44"/>
        <v>rock</v>
      </c>
      <c r="S453" s="37">
        <f t="shared" si="45"/>
        <v>42935.208333333328</v>
      </c>
      <c r="T453" s="37">
        <f t="shared" si="46"/>
        <v>42966.208333333328</v>
      </c>
    </row>
    <row r="454" spans="1:20" x14ac:dyDescent="0.25">
      <c r="A454" s="25">
        <v>452</v>
      </c>
      <c r="B454" s="25" t="s">
        <v>942</v>
      </c>
      <c r="C454" s="33" t="s">
        <v>943</v>
      </c>
      <c r="D454" s="34">
        <v>4800</v>
      </c>
      <c r="E454" s="34">
        <v>3045</v>
      </c>
      <c r="F454" s="35">
        <f t="shared" si="42"/>
        <v>63</v>
      </c>
      <c r="G454" s="34" t="s">
        <v>4</v>
      </c>
      <c r="H454" s="34">
        <v>31</v>
      </c>
      <c r="I454" s="36">
        <f t="shared" si="47"/>
        <v>98.23</v>
      </c>
      <c r="J454" s="34" t="s">
        <v>11</v>
      </c>
      <c r="K454" s="34" t="s">
        <v>12</v>
      </c>
      <c r="L454" s="34">
        <v>1278392400</v>
      </c>
      <c r="M454" s="34">
        <v>1278478800</v>
      </c>
      <c r="N454" s="34" t="b">
        <v>0</v>
      </c>
      <c r="O454" s="34" t="b">
        <v>0</v>
      </c>
      <c r="P454" s="34" t="s">
        <v>43</v>
      </c>
      <c r="Q454" s="25" t="str">
        <f t="shared" si="43"/>
        <v>film &amp; video</v>
      </c>
      <c r="R454" s="25" t="str">
        <f t="shared" si="44"/>
        <v>drama</v>
      </c>
      <c r="S454" s="37">
        <f t="shared" si="45"/>
        <v>40365.208333333336</v>
      </c>
      <c r="T454" s="37">
        <f t="shared" si="46"/>
        <v>40366.208333333336</v>
      </c>
    </row>
    <row r="455" spans="1:20" x14ac:dyDescent="0.25">
      <c r="A455" s="25">
        <v>453</v>
      </c>
      <c r="B455" s="25" t="s">
        <v>944</v>
      </c>
      <c r="C455" s="33" t="s">
        <v>945</v>
      </c>
      <c r="D455" s="34">
        <v>182400</v>
      </c>
      <c r="E455" s="34">
        <v>102749</v>
      </c>
      <c r="F455" s="35">
        <f t="shared" si="42"/>
        <v>56</v>
      </c>
      <c r="G455" s="34" t="s">
        <v>4</v>
      </c>
      <c r="H455" s="34">
        <v>1181</v>
      </c>
      <c r="I455" s="36">
        <f t="shared" si="47"/>
        <v>87</v>
      </c>
      <c r="J455" s="34" t="s">
        <v>11</v>
      </c>
      <c r="K455" s="34" t="s">
        <v>12</v>
      </c>
      <c r="L455" s="34">
        <v>1480572000</v>
      </c>
      <c r="M455" s="34">
        <v>1484114400</v>
      </c>
      <c r="N455" s="34" t="b">
        <v>0</v>
      </c>
      <c r="O455" s="34" t="b">
        <v>0</v>
      </c>
      <c r="P455" s="34" t="s">
        <v>464</v>
      </c>
      <c r="Q455" s="25" t="str">
        <f t="shared" si="43"/>
        <v>film &amp; video</v>
      </c>
      <c r="R455" s="25" t="str">
        <f t="shared" si="44"/>
        <v>science fiction</v>
      </c>
      <c r="S455" s="37">
        <f t="shared" si="45"/>
        <v>42705.25</v>
      </c>
      <c r="T455" s="37">
        <f t="shared" si="46"/>
        <v>42746.25</v>
      </c>
    </row>
    <row r="456" spans="1:20" x14ac:dyDescent="0.25">
      <c r="A456" s="25">
        <v>454</v>
      </c>
      <c r="B456" s="25" t="s">
        <v>946</v>
      </c>
      <c r="C456" s="33" t="s">
        <v>947</v>
      </c>
      <c r="D456" s="34">
        <v>4000</v>
      </c>
      <c r="E456" s="34">
        <v>1763</v>
      </c>
      <c r="F456" s="35">
        <f t="shared" si="42"/>
        <v>44</v>
      </c>
      <c r="G456" s="34" t="s">
        <v>4</v>
      </c>
      <c r="H456" s="34">
        <v>39</v>
      </c>
      <c r="I456" s="36">
        <f t="shared" si="47"/>
        <v>45.21</v>
      </c>
      <c r="J456" s="34" t="s">
        <v>11</v>
      </c>
      <c r="K456" s="34" t="s">
        <v>12</v>
      </c>
      <c r="L456" s="34">
        <v>1382331600</v>
      </c>
      <c r="M456" s="34">
        <v>1385445600</v>
      </c>
      <c r="N456" s="34" t="b">
        <v>0</v>
      </c>
      <c r="O456" s="34" t="b">
        <v>1</v>
      </c>
      <c r="P456" s="34" t="s">
        <v>43</v>
      </c>
      <c r="Q456" s="25" t="str">
        <f t="shared" si="43"/>
        <v>film &amp; video</v>
      </c>
      <c r="R456" s="25" t="str">
        <f t="shared" si="44"/>
        <v>drama</v>
      </c>
      <c r="S456" s="37">
        <f t="shared" si="45"/>
        <v>41568.208333333336</v>
      </c>
      <c r="T456" s="37">
        <f t="shared" si="46"/>
        <v>41604.25</v>
      </c>
    </row>
    <row r="457" spans="1:20" x14ac:dyDescent="0.25">
      <c r="A457" s="25">
        <v>455</v>
      </c>
      <c r="B457" s="25" t="s">
        <v>948</v>
      </c>
      <c r="C457" s="33" t="s">
        <v>949</v>
      </c>
      <c r="D457" s="34">
        <v>116500</v>
      </c>
      <c r="E457" s="34">
        <v>137904</v>
      </c>
      <c r="F457" s="35">
        <f t="shared" si="42"/>
        <v>118</v>
      </c>
      <c r="G457" s="34" t="s">
        <v>10</v>
      </c>
      <c r="H457" s="34">
        <v>3727</v>
      </c>
      <c r="I457" s="36">
        <f t="shared" si="47"/>
        <v>37</v>
      </c>
      <c r="J457" s="34" t="s">
        <v>11</v>
      </c>
      <c r="K457" s="34" t="s">
        <v>12</v>
      </c>
      <c r="L457" s="34">
        <v>1316754000</v>
      </c>
      <c r="M457" s="34">
        <v>1318741200</v>
      </c>
      <c r="N457" s="34" t="b">
        <v>0</v>
      </c>
      <c r="O457" s="34" t="b">
        <v>0</v>
      </c>
      <c r="P457" s="34" t="s">
        <v>23</v>
      </c>
      <c r="Q457" s="25" t="str">
        <f t="shared" si="43"/>
        <v>theater</v>
      </c>
      <c r="R457" s="25" t="str">
        <f t="shared" si="44"/>
        <v>plays</v>
      </c>
      <c r="S457" s="37">
        <f t="shared" si="45"/>
        <v>40809.208333333336</v>
      </c>
      <c r="T457" s="37">
        <f t="shared" si="46"/>
        <v>40832.208333333336</v>
      </c>
    </row>
    <row r="458" spans="1:20" x14ac:dyDescent="0.25">
      <c r="A458" s="25">
        <v>456</v>
      </c>
      <c r="B458" s="25" t="s">
        <v>950</v>
      </c>
      <c r="C458" s="33" t="s">
        <v>951</v>
      </c>
      <c r="D458" s="34">
        <v>146400</v>
      </c>
      <c r="E458" s="34">
        <v>152438</v>
      </c>
      <c r="F458" s="35">
        <f t="shared" si="42"/>
        <v>104</v>
      </c>
      <c r="G458" s="34" t="s">
        <v>10</v>
      </c>
      <c r="H458" s="34">
        <v>1605</v>
      </c>
      <c r="I458" s="36">
        <f t="shared" si="47"/>
        <v>94.98</v>
      </c>
      <c r="J458" s="34" t="s">
        <v>11</v>
      </c>
      <c r="K458" s="34" t="s">
        <v>12</v>
      </c>
      <c r="L458" s="34">
        <v>1518242400</v>
      </c>
      <c r="M458" s="34">
        <v>1518242400</v>
      </c>
      <c r="N458" s="34" t="b">
        <v>0</v>
      </c>
      <c r="O458" s="34" t="b">
        <v>1</v>
      </c>
      <c r="P458" s="34" t="s">
        <v>50</v>
      </c>
      <c r="Q458" s="25" t="str">
        <f t="shared" si="43"/>
        <v>music</v>
      </c>
      <c r="R458" s="25" t="str">
        <f t="shared" si="44"/>
        <v>indie rock</v>
      </c>
      <c r="S458" s="37">
        <f t="shared" si="45"/>
        <v>43141.25</v>
      </c>
      <c r="T458" s="37">
        <f t="shared" si="46"/>
        <v>43141.25</v>
      </c>
    </row>
    <row r="459" spans="1:20" x14ac:dyDescent="0.25">
      <c r="A459" s="25">
        <v>457</v>
      </c>
      <c r="B459" s="25" t="s">
        <v>952</v>
      </c>
      <c r="C459" s="33" t="s">
        <v>953</v>
      </c>
      <c r="D459" s="34">
        <v>5000</v>
      </c>
      <c r="E459" s="34">
        <v>1332</v>
      </c>
      <c r="F459" s="35">
        <f t="shared" si="42"/>
        <v>27</v>
      </c>
      <c r="G459" s="34" t="s">
        <v>4</v>
      </c>
      <c r="H459" s="34">
        <v>46</v>
      </c>
      <c r="I459" s="36">
        <f t="shared" si="47"/>
        <v>28.96</v>
      </c>
      <c r="J459" s="34" t="s">
        <v>11</v>
      </c>
      <c r="K459" s="34" t="s">
        <v>12</v>
      </c>
      <c r="L459" s="34">
        <v>1476421200</v>
      </c>
      <c r="M459" s="34">
        <v>1476594000</v>
      </c>
      <c r="N459" s="34" t="b">
        <v>0</v>
      </c>
      <c r="O459" s="34" t="b">
        <v>0</v>
      </c>
      <c r="P459" s="34" t="s">
        <v>23</v>
      </c>
      <c r="Q459" s="25" t="str">
        <f t="shared" si="43"/>
        <v>theater</v>
      </c>
      <c r="R459" s="25" t="str">
        <f t="shared" si="44"/>
        <v>plays</v>
      </c>
      <c r="S459" s="37">
        <f t="shared" si="45"/>
        <v>42657.208333333328</v>
      </c>
      <c r="T459" s="37">
        <f t="shared" si="46"/>
        <v>42659.208333333328</v>
      </c>
    </row>
    <row r="460" spans="1:20" x14ac:dyDescent="0.25">
      <c r="A460" s="25">
        <v>458</v>
      </c>
      <c r="B460" s="25" t="s">
        <v>954</v>
      </c>
      <c r="C460" s="33" t="s">
        <v>955</v>
      </c>
      <c r="D460" s="34">
        <v>33800</v>
      </c>
      <c r="E460" s="34">
        <v>118706</v>
      </c>
      <c r="F460" s="35">
        <f t="shared" si="42"/>
        <v>351</v>
      </c>
      <c r="G460" s="34" t="s">
        <v>10</v>
      </c>
      <c r="H460" s="34">
        <v>2120</v>
      </c>
      <c r="I460" s="36">
        <f t="shared" si="47"/>
        <v>55.99</v>
      </c>
      <c r="J460" s="34" t="s">
        <v>11</v>
      </c>
      <c r="K460" s="34" t="s">
        <v>12</v>
      </c>
      <c r="L460" s="34">
        <v>1269752400</v>
      </c>
      <c r="M460" s="34">
        <v>1273554000</v>
      </c>
      <c r="N460" s="34" t="b">
        <v>0</v>
      </c>
      <c r="O460" s="34" t="b">
        <v>0</v>
      </c>
      <c r="P460" s="34" t="s">
        <v>23</v>
      </c>
      <c r="Q460" s="25" t="str">
        <f t="shared" si="43"/>
        <v>theater</v>
      </c>
      <c r="R460" s="25" t="str">
        <f t="shared" si="44"/>
        <v>plays</v>
      </c>
      <c r="S460" s="37">
        <f t="shared" si="45"/>
        <v>40265.208333333336</v>
      </c>
      <c r="T460" s="37">
        <f t="shared" si="46"/>
        <v>40309.208333333336</v>
      </c>
    </row>
    <row r="461" spans="1:20" x14ac:dyDescent="0.25">
      <c r="A461" s="25">
        <v>459</v>
      </c>
      <c r="B461" s="25" t="s">
        <v>956</v>
      </c>
      <c r="C461" s="33" t="s">
        <v>957</v>
      </c>
      <c r="D461" s="34">
        <v>6300</v>
      </c>
      <c r="E461" s="34">
        <v>5674</v>
      </c>
      <c r="F461" s="35">
        <f t="shared" si="42"/>
        <v>90</v>
      </c>
      <c r="G461" s="34" t="s">
        <v>4</v>
      </c>
      <c r="H461" s="34">
        <v>105</v>
      </c>
      <c r="I461" s="36">
        <f t="shared" si="47"/>
        <v>54.04</v>
      </c>
      <c r="J461" s="34" t="s">
        <v>11</v>
      </c>
      <c r="K461" s="34" t="s">
        <v>12</v>
      </c>
      <c r="L461" s="34">
        <v>1419746400</v>
      </c>
      <c r="M461" s="34">
        <v>1421906400</v>
      </c>
      <c r="N461" s="34" t="b">
        <v>0</v>
      </c>
      <c r="O461" s="34" t="b">
        <v>0</v>
      </c>
      <c r="P461" s="34" t="s">
        <v>32</v>
      </c>
      <c r="Q461" s="25" t="str">
        <f t="shared" si="43"/>
        <v>film &amp; video</v>
      </c>
      <c r="R461" s="25" t="str">
        <f t="shared" si="44"/>
        <v>documentary</v>
      </c>
      <c r="S461" s="37">
        <f t="shared" si="45"/>
        <v>42001.25</v>
      </c>
      <c r="T461" s="37">
        <f t="shared" si="46"/>
        <v>42026.25</v>
      </c>
    </row>
    <row r="462" spans="1:20" x14ac:dyDescent="0.25">
      <c r="A462" s="25">
        <v>460</v>
      </c>
      <c r="B462" s="25" t="s">
        <v>958</v>
      </c>
      <c r="C462" s="33" t="s">
        <v>959</v>
      </c>
      <c r="D462" s="34">
        <v>2400</v>
      </c>
      <c r="E462" s="34">
        <v>4119</v>
      </c>
      <c r="F462" s="35">
        <f t="shared" si="42"/>
        <v>172</v>
      </c>
      <c r="G462" s="34" t="s">
        <v>10</v>
      </c>
      <c r="H462" s="34">
        <v>50</v>
      </c>
      <c r="I462" s="36">
        <f t="shared" si="47"/>
        <v>82.38</v>
      </c>
      <c r="J462" s="34" t="s">
        <v>11</v>
      </c>
      <c r="K462" s="34" t="s">
        <v>12</v>
      </c>
      <c r="L462" s="34">
        <v>1281330000</v>
      </c>
      <c r="M462" s="34">
        <v>1281589200</v>
      </c>
      <c r="N462" s="34" t="b">
        <v>0</v>
      </c>
      <c r="O462" s="34" t="b">
        <v>0</v>
      </c>
      <c r="P462" s="34" t="s">
        <v>23</v>
      </c>
      <c r="Q462" s="25" t="str">
        <f t="shared" si="43"/>
        <v>theater</v>
      </c>
      <c r="R462" s="25" t="str">
        <f t="shared" si="44"/>
        <v>plays</v>
      </c>
      <c r="S462" s="37">
        <f t="shared" si="45"/>
        <v>40399.208333333336</v>
      </c>
      <c r="T462" s="37">
        <f t="shared" si="46"/>
        <v>40402.208333333336</v>
      </c>
    </row>
    <row r="463" spans="1:20" x14ac:dyDescent="0.25">
      <c r="A463" s="25">
        <v>461</v>
      </c>
      <c r="B463" s="25" t="s">
        <v>960</v>
      </c>
      <c r="C463" s="33" t="s">
        <v>961</v>
      </c>
      <c r="D463" s="34">
        <v>98800</v>
      </c>
      <c r="E463" s="34">
        <v>139354</v>
      </c>
      <c r="F463" s="35">
        <f t="shared" si="42"/>
        <v>141</v>
      </c>
      <c r="G463" s="34" t="s">
        <v>10</v>
      </c>
      <c r="H463" s="34">
        <v>2080</v>
      </c>
      <c r="I463" s="36">
        <f t="shared" si="47"/>
        <v>67</v>
      </c>
      <c r="J463" s="34" t="s">
        <v>11</v>
      </c>
      <c r="K463" s="34" t="s">
        <v>12</v>
      </c>
      <c r="L463" s="34">
        <v>1398661200</v>
      </c>
      <c r="M463" s="34">
        <v>1400389200</v>
      </c>
      <c r="N463" s="34" t="b">
        <v>0</v>
      </c>
      <c r="O463" s="34" t="b">
        <v>0</v>
      </c>
      <c r="P463" s="34" t="s">
        <v>43</v>
      </c>
      <c r="Q463" s="25" t="str">
        <f t="shared" si="43"/>
        <v>film &amp; video</v>
      </c>
      <c r="R463" s="25" t="str">
        <f t="shared" si="44"/>
        <v>drama</v>
      </c>
      <c r="S463" s="37">
        <f t="shared" si="45"/>
        <v>41757.208333333336</v>
      </c>
      <c r="T463" s="37">
        <f t="shared" si="46"/>
        <v>41777.208333333336</v>
      </c>
    </row>
    <row r="464" spans="1:20" x14ac:dyDescent="0.25">
      <c r="A464" s="25">
        <v>462</v>
      </c>
      <c r="B464" s="25" t="s">
        <v>962</v>
      </c>
      <c r="C464" s="33" t="s">
        <v>963</v>
      </c>
      <c r="D464" s="34">
        <v>188800</v>
      </c>
      <c r="E464" s="34">
        <v>57734</v>
      </c>
      <c r="F464" s="35">
        <f t="shared" si="42"/>
        <v>31</v>
      </c>
      <c r="G464" s="34" t="s">
        <v>4</v>
      </c>
      <c r="H464" s="34">
        <v>535</v>
      </c>
      <c r="I464" s="36">
        <f t="shared" si="47"/>
        <v>107.91</v>
      </c>
      <c r="J464" s="34" t="s">
        <v>11</v>
      </c>
      <c r="K464" s="34" t="s">
        <v>12</v>
      </c>
      <c r="L464" s="34">
        <v>1359525600</v>
      </c>
      <c r="M464" s="34">
        <v>1362808800</v>
      </c>
      <c r="N464" s="34" t="b">
        <v>0</v>
      </c>
      <c r="O464" s="34" t="b">
        <v>0</v>
      </c>
      <c r="P464" s="34" t="s">
        <v>282</v>
      </c>
      <c r="Q464" s="25" t="str">
        <f t="shared" si="43"/>
        <v>games</v>
      </c>
      <c r="R464" s="25" t="str">
        <f t="shared" si="44"/>
        <v>mobile games</v>
      </c>
      <c r="S464" s="37">
        <f t="shared" si="45"/>
        <v>41304.25</v>
      </c>
      <c r="T464" s="37">
        <f t="shared" si="46"/>
        <v>41342.25</v>
      </c>
    </row>
    <row r="465" spans="1:20" x14ac:dyDescent="0.25">
      <c r="A465" s="25">
        <v>463</v>
      </c>
      <c r="B465" s="25" t="s">
        <v>964</v>
      </c>
      <c r="C465" s="33" t="s">
        <v>965</v>
      </c>
      <c r="D465" s="34">
        <v>134300</v>
      </c>
      <c r="E465" s="34">
        <v>145265</v>
      </c>
      <c r="F465" s="35">
        <f t="shared" si="42"/>
        <v>108</v>
      </c>
      <c r="G465" s="34" t="s">
        <v>10</v>
      </c>
      <c r="H465" s="34">
        <v>2105</v>
      </c>
      <c r="I465" s="36">
        <f t="shared" si="47"/>
        <v>69.010000000000005</v>
      </c>
      <c r="J465" s="34" t="s">
        <v>11</v>
      </c>
      <c r="K465" s="34" t="s">
        <v>12</v>
      </c>
      <c r="L465" s="34">
        <v>1388469600</v>
      </c>
      <c r="M465" s="34">
        <v>1388815200</v>
      </c>
      <c r="N465" s="34" t="b">
        <v>0</v>
      </c>
      <c r="O465" s="34" t="b">
        <v>0</v>
      </c>
      <c r="P465" s="34" t="s">
        <v>61</v>
      </c>
      <c r="Q465" s="25" t="str">
        <f t="shared" si="43"/>
        <v>film &amp; video</v>
      </c>
      <c r="R465" s="25" t="str">
        <f t="shared" si="44"/>
        <v>animation</v>
      </c>
      <c r="S465" s="37">
        <f t="shared" si="45"/>
        <v>41639.25</v>
      </c>
      <c r="T465" s="37">
        <f t="shared" si="46"/>
        <v>41643.25</v>
      </c>
    </row>
    <row r="466" spans="1:20" x14ac:dyDescent="0.25">
      <c r="A466" s="25">
        <v>464</v>
      </c>
      <c r="B466" s="25" t="s">
        <v>966</v>
      </c>
      <c r="C466" s="33" t="s">
        <v>967</v>
      </c>
      <c r="D466" s="34">
        <v>71200</v>
      </c>
      <c r="E466" s="34">
        <v>95020</v>
      </c>
      <c r="F466" s="35">
        <f t="shared" si="42"/>
        <v>133</v>
      </c>
      <c r="G466" s="34" t="s">
        <v>10</v>
      </c>
      <c r="H466" s="34">
        <v>2436</v>
      </c>
      <c r="I466" s="36">
        <f t="shared" si="47"/>
        <v>39.01</v>
      </c>
      <c r="J466" s="34" t="s">
        <v>11</v>
      </c>
      <c r="K466" s="34" t="s">
        <v>12</v>
      </c>
      <c r="L466" s="34">
        <v>1518328800</v>
      </c>
      <c r="M466" s="34">
        <v>1519538400</v>
      </c>
      <c r="N466" s="34" t="b">
        <v>0</v>
      </c>
      <c r="O466" s="34" t="b">
        <v>0</v>
      </c>
      <c r="P466" s="34" t="s">
        <v>23</v>
      </c>
      <c r="Q466" s="25" t="str">
        <f t="shared" si="43"/>
        <v>theater</v>
      </c>
      <c r="R466" s="25" t="str">
        <f t="shared" si="44"/>
        <v>plays</v>
      </c>
      <c r="S466" s="37">
        <f t="shared" si="45"/>
        <v>43142.25</v>
      </c>
      <c r="T466" s="37">
        <f t="shared" si="46"/>
        <v>43156.25</v>
      </c>
    </row>
    <row r="467" spans="1:20" x14ac:dyDescent="0.25">
      <c r="A467" s="25">
        <v>465</v>
      </c>
      <c r="B467" s="25" t="s">
        <v>968</v>
      </c>
      <c r="C467" s="33" t="s">
        <v>969</v>
      </c>
      <c r="D467" s="34">
        <v>4700</v>
      </c>
      <c r="E467" s="34">
        <v>8829</v>
      </c>
      <c r="F467" s="35">
        <f t="shared" si="42"/>
        <v>188</v>
      </c>
      <c r="G467" s="34" t="s">
        <v>10</v>
      </c>
      <c r="H467" s="34">
        <v>80</v>
      </c>
      <c r="I467" s="36">
        <f t="shared" si="47"/>
        <v>110.36</v>
      </c>
      <c r="J467" s="34" t="s">
        <v>11</v>
      </c>
      <c r="K467" s="34" t="s">
        <v>12</v>
      </c>
      <c r="L467" s="34">
        <v>1517032800</v>
      </c>
      <c r="M467" s="34">
        <v>1517810400</v>
      </c>
      <c r="N467" s="34" t="b">
        <v>0</v>
      </c>
      <c r="O467" s="34" t="b">
        <v>0</v>
      </c>
      <c r="P467" s="34" t="s">
        <v>196</v>
      </c>
      <c r="Q467" s="25" t="str">
        <f t="shared" si="43"/>
        <v>publishing</v>
      </c>
      <c r="R467" s="25" t="str">
        <f t="shared" si="44"/>
        <v>translations</v>
      </c>
      <c r="S467" s="37">
        <f t="shared" si="45"/>
        <v>43127.25</v>
      </c>
      <c r="T467" s="37">
        <f t="shared" si="46"/>
        <v>43136.25</v>
      </c>
    </row>
    <row r="468" spans="1:20" x14ac:dyDescent="0.25">
      <c r="A468" s="25">
        <v>466</v>
      </c>
      <c r="B468" s="25" t="s">
        <v>970</v>
      </c>
      <c r="C468" s="33" t="s">
        <v>971</v>
      </c>
      <c r="D468" s="34">
        <v>1200</v>
      </c>
      <c r="E468" s="34">
        <v>3984</v>
      </c>
      <c r="F468" s="35">
        <f t="shared" si="42"/>
        <v>332</v>
      </c>
      <c r="G468" s="34" t="s">
        <v>10</v>
      </c>
      <c r="H468" s="34">
        <v>42</v>
      </c>
      <c r="I468" s="36">
        <f t="shared" si="47"/>
        <v>94.86</v>
      </c>
      <c r="J468" s="34" t="s">
        <v>11</v>
      </c>
      <c r="K468" s="34" t="s">
        <v>12</v>
      </c>
      <c r="L468" s="34">
        <v>1368594000</v>
      </c>
      <c r="M468" s="34">
        <v>1370581200</v>
      </c>
      <c r="N468" s="34" t="b">
        <v>0</v>
      </c>
      <c r="O468" s="34" t="b">
        <v>1</v>
      </c>
      <c r="P468" s="34" t="s">
        <v>55</v>
      </c>
      <c r="Q468" s="25" t="str">
        <f t="shared" si="43"/>
        <v>technology</v>
      </c>
      <c r="R468" s="25" t="str">
        <f t="shared" si="44"/>
        <v>wearables</v>
      </c>
      <c r="S468" s="37">
        <f t="shared" si="45"/>
        <v>41409.208333333336</v>
      </c>
      <c r="T468" s="37">
        <f t="shared" si="46"/>
        <v>41432.208333333336</v>
      </c>
    </row>
    <row r="469" spans="1:20" x14ac:dyDescent="0.25">
      <c r="A469" s="25">
        <v>467</v>
      </c>
      <c r="B469" s="25" t="s">
        <v>972</v>
      </c>
      <c r="C469" s="33" t="s">
        <v>973</v>
      </c>
      <c r="D469" s="34">
        <v>1400</v>
      </c>
      <c r="E469" s="34">
        <v>8053</v>
      </c>
      <c r="F469" s="35">
        <f t="shared" si="42"/>
        <v>575</v>
      </c>
      <c r="G469" s="34" t="s">
        <v>10</v>
      </c>
      <c r="H469" s="34">
        <v>139</v>
      </c>
      <c r="I469" s="36">
        <f t="shared" si="47"/>
        <v>57.94</v>
      </c>
      <c r="J469" s="34" t="s">
        <v>5</v>
      </c>
      <c r="K469" s="34" t="s">
        <v>6</v>
      </c>
      <c r="L469" s="34">
        <v>1448258400</v>
      </c>
      <c r="M469" s="34">
        <v>1448863200</v>
      </c>
      <c r="N469" s="34" t="b">
        <v>0</v>
      </c>
      <c r="O469" s="34" t="b">
        <v>1</v>
      </c>
      <c r="P469" s="34" t="s">
        <v>18</v>
      </c>
      <c r="Q469" s="25" t="str">
        <f t="shared" si="43"/>
        <v>technology</v>
      </c>
      <c r="R469" s="25" t="str">
        <f t="shared" si="44"/>
        <v>web</v>
      </c>
      <c r="S469" s="37">
        <f t="shared" si="45"/>
        <v>42331.25</v>
      </c>
      <c r="T469" s="37">
        <f t="shared" si="46"/>
        <v>42338.25</v>
      </c>
    </row>
    <row r="470" spans="1:20" x14ac:dyDescent="0.25">
      <c r="A470" s="25">
        <v>468</v>
      </c>
      <c r="B470" s="25" t="s">
        <v>974</v>
      </c>
      <c r="C470" s="33" t="s">
        <v>975</v>
      </c>
      <c r="D470" s="34">
        <v>4000</v>
      </c>
      <c r="E470" s="34">
        <v>1620</v>
      </c>
      <c r="F470" s="35">
        <f t="shared" si="42"/>
        <v>41</v>
      </c>
      <c r="G470" s="34" t="s">
        <v>4</v>
      </c>
      <c r="H470" s="34">
        <v>16</v>
      </c>
      <c r="I470" s="36">
        <f t="shared" si="47"/>
        <v>101.25</v>
      </c>
      <c r="J470" s="34" t="s">
        <v>11</v>
      </c>
      <c r="K470" s="34" t="s">
        <v>12</v>
      </c>
      <c r="L470" s="34">
        <v>1555218000</v>
      </c>
      <c r="M470" s="34">
        <v>1556600400</v>
      </c>
      <c r="N470" s="34" t="b">
        <v>0</v>
      </c>
      <c r="O470" s="34" t="b">
        <v>0</v>
      </c>
      <c r="P470" s="34" t="s">
        <v>23</v>
      </c>
      <c r="Q470" s="25" t="str">
        <f t="shared" si="43"/>
        <v>theater</v>
      </c>
      <c r="R470" s="25" t="str">
        <f t="shared" si="44"/>
        <v>plays</v>
      </c>
      <c r="S470" s="37">
        <f t="shared" si="45"/>
        <v>43569.208333333328</v>
      </c>
      <c r="T470" s="37">
        <f t="shared" si="46"/>
        <v>43585.208333333328</v>
      </c>
    </row>
    <row r="471" spans="1:20" x14ac:dyDescent="0.25">
      <c r="A471" s="25">
        <v>469</v>
      </c>
      <c r="B471" s="25" t="s">
        <v>976</v>
      </c>
      <c r="C471" s="33" t="s">
        <v>977</v>
      </c>
      <c r="D471" s="34">
        <v>5600</v>
      </c>
      <c r="E471" s="34">
        <v>10328</v>
      </c>
      <c r="F471" s="35">
        <f t="shared" si="42"/>
        <v>184</v>
      </c>
      <c r="G471" s="34" t="s">
        <v>10</v>
      </c>
      <c r="H471" s="34">
        <v>159</v>
      </c>
      <c r="I471" s="36">
        <f t="shared" si="47"/>
        <v>64.959999999999994</v>
      </c>
      <c r="J471" s="34" t="s">
        <v>11</v>
      </c>
      <c r="K471" s="34" t="s">
        <v>12</v>
      </c>
      <c r="L471" s="34">
        <v>1431925200</v>
      </c>
      <c r="M471" s="34">
        <v>1432098000</v>
      </c>
      <c r="N471" s="34" t="b">
        <v>0</v>
      </c>
      <c r="O471" s="34" t="b">
        <v>0</v>
      </c>
      <c r="P471" s="34" t="s">
        <v>43</v>
      </c>
      <c r="Q471" s="25" t="str">
        <f t="shared" si="43"/>
        <v>film &amp; video</v>
      </c>
      <c r="R471" s="25" t="str">
        <f t="shared" si="44"/>
        <v>drama</v>
      </c>
      <c r="S471" s="37">
        <f t="shared" si="45"/>
        <v>42142.208333333328</v>
      </c>
      <c r="T471" s="37">
        <f t="shared" si="46"/>
        <v>42144.208333333328</v>
      </c>
    </row>
    <row r="472" spans="1:20" x14ac:dyDescent="0.25">
      <c r="A472" s="25">
        <v>470</v>
      </c>
      <c r="B472" s="25" t="s">
        <v>978</v>
      </c>
      <c r="C472" s="33" t="s">
        <v>979</v>
      </c>
      <c r="D472" s="34">
        <v>3600</v>
      </c>
      <c r="E472" s="34">
        <v>10289</v>
      </c>
      <c r="F472" s="35">
        <f t="shared" si="42"/>
        <v>286</v>
      </c>
      <c r="G472" s="34" t="s">
        <v>10</v>
      </c>
      <c r="H472" s="34">
        <v>381</v>
      </c>
      <c r="I472" s="36">
        <f t="shared" si="47"/>
        <v>27.01</v>
      </c>
      <c r="J472" s="34" t="s">
        <v>11</v>
      </c>
      <c r="K472" s="34" t="s">
        <v>12</v>
      </c>
      <c r="L472" s="34">
        <v>1481522400</v>
      </c>
      <c r="M472" s="34">
        <v>1482127200</v>
      </c>
      <c r="N472" s="34" t="b">
        <v>0</v>
      </c>
      <c r="O472" s="34" t="b">
        <v>0</v>
      </c>
      <c r="P472" s="34" t="s">
        <v>55</v>
      </c>
      <c r="Q472" s="25" t="str">
        <f t="shared" si="43"/>
        <v>technology</v>
      </c>
      <c r="R472" s="25" t="str">
        <f t="shared" si="44"/>
        <v>wearables</v>
      </c>
      <c r="S472" s="37">
        <f t="shared" si="45"/>
        <v>42716.25</v>
      </c>
      <c r="T472" s="37">
        <f t="shared" si="46"/>
        <v>42723.25</v>
      </c>
    </row>
    <row r="473" spans="1:20" x14ac:dyDescent="0.25">
      <c r="A473" s="25">
        <v>471</v>
      </c>
      <c r="B473" s="25" t="s">
        <v>436</v>
      </c>
      <c r="C473" s="33" t="s">
        <v>980</v>
      </c>
      <c r="D473" s="34">
        <v>3100</v>
      </c>
      <c r="E473" s="34">
        <v>9889</v>
      </c>
      <c r="F473" s="35">
        <f t="shared" si="42"/>
        <v>319</v>
      </c>
      <c r="G473" s="34" t="s">
        <v>10</v>
      </c>
      <c r="H473" s="34">
        <v>194</v>
      </c>
      <c r="I473" s="36">
        <f t="shared" si="47"/>
        <v>50.97</v>
      </c>
      <c r="J473" s="34" t="s">
        <v>30</v>
      </c>
      <c r="K473" s="34" t="s">
        <v>31</v>
      </c>
      <c r="L473" s="34">
        <v>1335934800</v>
      </c>
      <c r="M473" s="34">
        <v>1335934800</v>
      </c>
      <c r="N473" s="34" t="b">
        <v>0</v>
      </c>
      <c r="O473" s="34" t="b">
        <v>1</v>
      </c>
      <c r="P473" s="34" t="s">
        <v>7</v>
      </c>
      <c r="Q473" s="25" t="str">
        <f t="shared" si="43"/>
        <v>food</v>
      </c>
      <c r="R473" s="25" t="str">
        <f t="shared" si="44"/>
        <v>food trucks</v>
      </c>
      <c r="S473" s="37">
        <f t="shared" si="45"/>
        <v>41031.208333333336</v>
      </c>
      <c r="T473" s="37">
        <f t="shared" si="46"/>
        <v>41031.208333333336</v>
      </c>
    </row>
    <row r="474" spans="1:20" x14ac:dyDescent="0.25">
      <c r="A474" s="25">
        <v>472</v>
      </c>
      <c r="B474" s="25" t="s">
        <v>981</v>
      </c>
      <c r="C474" s="33" t="s">
        <v>982</v>
      </c>
      <c r="D474" s="34">
        <v>153800</v>
      </c>
      <c r="E474" s="34">
        <v>60342</v>
      </c>
      <c r="F474" s="35">
        <f t="shared" si="42"/>
        <v>39</v>
      </c>
      <c r="G474" s="34" t="s">
        <v>4</v>
      </c>
      <c r="H474" s="34">
        <v>575</v>
      </c>
      <c r="I474" s="36">
        <f t="shared" si="47"/>
        <v>104.94</v>
      </c>
      <c r="J474" s="34" t="s">
        <v>11</v>
      </c>
      <c r="K474" s="34" t="s">
        <v>12</v>
      </c>
      <c r="L474" s="34">
        <v>1552280400</v>
      </c>
      <c r="M474" s="34">
        <v>1556946000</v>
      </c>
      <c r="N474" s="34" t="b">
        <v>0</v>
      </c>
      <c r="O474" s="34" t="b">
        <v>0</v>
      </c>
      <c r="P474" s="34" t="s">
        <v>13</v>
      </c>
      <c r="Q474" s="25" t="str">
        <f t="shared" si="43"/>
        <v>music</v>
      </c>
      <c r="R474" s="25" t="str">
        <f t="shared" si="44"/>
        <v>rock</v>
      </c>
      <c r="S474" s="37">
        <f t="shared" si="45"/>
        <v>43535.208333333328</v>
      </c>
      <c r="T474" s="37">
        <f t="shared" si="46"/>
        <v>43589.208333333328</v>
      </c>
    </row>
    <row r="475" spans="1:20" x14ac:dyDescent="0.25">
      <c r="A475" s="25">
        <v>473</v>
      </c>
      <c r="B475" s="25" t="s">
        <v>983</v>
      </c>
      <c r="C475" s="33" t="s">
        <v>984</v>
      </c>
      <c r="D475" s="34">
        <v>5000</v>
      </c>
      <c r="E475" s="34">
        <v>8907</v>
      </c>
      <c r="F475" s="35">
        <f t="shared" si="42"/>
        <v>178</v>
      </c>
      <c r="G475" s="34" t="s">
        <v>10</v>
      </c>
      <c r="H475" s="34">
        <v>106</v>
      </c>
      <c r="I475" s="36">
        <f t="shared" si="47"/>
        <v>84.03</v>
      </c>
      <c r="J475" s="34" t="s">
        <v>11</v>
      </c>
      <c r="K475" s="34" t="s">
        <v>12</v>
      </c>
      <c r="L475" s="34">
        <v>1529989200</v>
      </c>
      <c r="M475" s="34">
        <v>1530075600</v>
      </c>
      <c r="N475" s="34" t="b">
        <v>0</v>
      </c>
      <c r="O475" s="34" t="b">
        <v>0</v>
      </c>
      <c r="P475" s="34" t="s">
        <v>40</v>
      </c>
      <c r="Q475" s="25" t="str">
        <f t="shared" si="43"/>
        <v>music</v>
      </c>
      <c r="R475" s="25" t="str">
        <f t="shared" si="44"/>
        <v>electric music</v>
      </c>
      <c r="S475" s="37">
        <f t="shared" si="45"/>
        <v>43277.208333333328</v>
      </c>
      <c r="T475" s="37">
        <f t="shared" si="46"/>
        <v>43278.208333333328</v>
      </c>
    </row>
    <row r="476" spans="1:20" x14ac:dyDescent="0.25">
      <c r="A476" s="25">
        <v>474</v>
      </c>
      <c r="B476" s="25" t="s">
        <v>985</v>
      </c>
      <c r="C476" s="33" t="s">
        <v>986</v>
      </c>
      <c r="D476" s="34">
        <v>4000</v>
      </c>
      <c r="E476" s="34">
        <v>14606</v>
      </c>
      <c r="F476" s="35">
        <f t="shared" si="42"/>
        <v>365</v>
      </c>
      <c r="G476" s="34" t="s">
        <v>10</v>
      </c>
      <c r="H476" s="34">
        <v>142</v>
      </c>
      <c r="I476" s="36">
        <f t="shared" si="47"/>
        <v>102.86</v>
      </c>
      <c r="J476" s="34" t="s">
        <v>11</v>
      </c>
      <c r="K476" s="34" t="s">
        <v>12</v>
      </c>
      <c r="L476" s="34">
        <v>1418709600</v>
      </c>
      <c r="M476" s="34">
        <v>1418796000</v>
      </c>
      <c r="N476" s="34" t="b">
        <v>0</v>
      </c>
      <c r="O476" s="34" t="b">
        <v>0</v>
      </c>
      <c r="P476" s="34" t="s">
        <v>259</v>
      </c>
      <c r="Q476" s="25" t="str">
        <f t="shared" si="43"/>
        <v>film &amp; video</v>
      </c>
      <c r="R476" s="25" t="str">
        <f t="shared" si="44"/>
        <v>television</v>
      </c>
      <c r="S476" s="37">
        <f t="shared" si="45"/>
        <v>41989.25</v>
      </c>
      <c r="T476" s="37">
        <f t="shared" si="46"/>
        <v>41990.25</v>
      </c>
    </row>
    <row r="477" spans="1:20" x14ac:dyDescent="0.25">
      <c r="A477" s="25">
        <v>475</v>
      </c>
      <c r="B477" s="25" t="s">
        <v>987</v>
      </c>
      <c r="C477" s="33" t="s">
        <v>988</v>
      </c>
      <c r="D477" s="34">
        <v>7400</v>
      </c>
      <c r="E477" s="34">
        <v>8432</v>
      </c>
      <c r="F477" s="35">
        <f t="shared" si="42"/>
        <v>114</v>
      </c>
      <c r="G477" s="34" t="s">
        <v>10</v>
      </c>
      <c r="H477" s="34">
        <v>211</v>
      </c>
      <c r="I477" s="36">
        <f t="shared" si="47"/>
        <v>39.96</v>
      </c>
      <c r="J477" s="34" t="s">
        <v>11</v>
      </c>
      <c r="K477" s="34" t="s">
        <v>12</v>
      </c>
      <c r="L477" s="34">
        <v>1372136400</v>
      </c>
      <c r="M477" s="34">
        <v>1372482000</v>
      </c>
      <c r="N477" s="34" t="b">
        <v>0</v>
      </c>
      <c r="O477" s="34" t="b">
        <v>1</v>
      </c>
      <c r="P477" s="34" t="s">
        <v>196</v>
      </c>
      <c r="Q477" s="25" t="str">
        <f t="shared" si="43"/>
        <v>publishing</v>
      </c>
      <c r="R477" s="25" t="str">
        <f t="shared" si="44"/>
        <v>translations</v>
      </c>
      <c r="S477" s="37">
        <f t="shared" si="45"/>
        <v>41450.208333333336</v>
      </c>
      <c r="T477" s="37">
        <f t="shared" si="46"/>
        <v>41454.208333333336</v>
      </c>
    </row>
    <row r="478" spans="1:20" x14ac:dyDescent="0.25">
      <c r="A478" s="25">
        <v>476</v>
      </c>
      <c r="B478" s="25" t="s">
        <v>989</v>
      </c>
      <c r="C478" s="33" t="s">
        <v>990</v>
      </c>
      <c r="D478" s="34">
        <v>191500</v>
      </c>
      <c r="E478" s="34">
        <v>57122</v>
      </c>
      <c r="F478" s="35">
        <f t="shared" si="42"/>
        <v>30</v>
      </c>
      <c r="G478" s="34" t="s">
        <v>4</v>
      </c>
      <c r="H478" s="34">
        <v>1120</v>
      </c>
      <c r="I478" s="36">
        <f t="shared" si="47"/>
        <v>51</v>
      </c>
      <c r="J478" s="34" t="s">
        <v>11</v>
      </c>
      <c r="K478" s="34" t="s">
        <v>12</v>
      </c>
      <c r="L478" s="34">
        <v>1533877200</v>
      </c>
      <c r="M478" s="34">
        <v>1534395600</v>
      </c>
      <c r="N478" s="34" t="b">
        <v>0</v>
      </c>
      <c r="O478" s="34" t="b">
        <v>0</v>
      </c>
      <c r="P478" s="34" t="s">
        <v>109</v>
      </c>
      <c r="Q478" s="25" t="str">
        <f t="shared" si="43"/>
        <v>publishing</v>
      </c>
      <c r="R478" s="25" t="str">
        <f t="shared" si="44"/>
        <v>fiction</v>
      </c>
      <c r="S478" s="37">
        <f t="shared" si="45"/>
        <v>43322.208333333328</v>
      </c>
      <c r="T478" s="37">
        <f t="shared" si="46"/>
        <v>43328.208333333328</v>
      </c>
    </row>
    <row r="479" spans="1:20" x14ac:dyDescent="0.25">
      <c r="A479" s="25">
        <v>477</v>
      </c>
      <c r="B479" s="25" t="s">
        <v>991</v>
      </c>
      <c r="C479" s="33" t="s">
        <v>992</v>
      </c>
      <c r="D479" s="34">
        <v>8500</v>
      </c>
      <c r="E479" s="34">
        <v>4613</v>
      </c>
      <c r="F479" s="35">
        <f t="shared" si="42"/>
        <v>54</v>
      </c>
      <c r="G479" s="34" t="s">
        <v>4</v>
      </c>
      <c r="H479" s="34">
        <v>113</v>
      </c>
      <c r="I479" s="36">
        <f t="shared" si="47"/>
        <v>40.82</v>
      </c>
      <c r="J479" s="34" t="s">
        <v>11</v>
      </c>
      <c r="K479" s="34" t="s">
        <v>12</v>
      </c>
      <c r="L479" s="34">
        <v>1309064400</v>
      </c>
      <c r="M479" s="34">
        <v>1311397200</v>
      </c>
      <c r="N479" s="34" t="b">
        <v>0</v>
      </c>
      <c r="O479" s="34" t="b">
        <v>0</v>
      </c>
      <c r="P479" s="34" t="s">
        <v>464</v>
      </c>
      <c r="Q479" s="25" t="str">
        <f t="shared" si="43"/>
        <v>film &amp; video</v>
      </c>
      <c r="R479" s="25" t="str">
        <f t="shared" si="44"/>
        <v>science fiction</v>
      </c>
      <c r="S479" s="37">
        <f t="shared" si="45"/>
        <v>40720.208333333336</v>
      </c>
      <c r="T479" s="37">
        <f t="shared" si="46"/>
        <v>40747.208333333336</v>
      </c>
    </row>
    <row r="480" spans="1:20" x14ac:dyDescent="0.25">
      <c r="A480" s="25">
        <v>478</v>
      </c>
      <c r="B480" s="25" t="s">
        <v>993</v>
      </c>
      <c r="C480" s="33" t="s">
        <v>994</v>
      </c>
      <c r="D480" s="34">
        <v>68800</v>
      </c>
      <c r="E480" s="34">
        <v>162603</v>
      </c>
      <c r="F480" s="35">
        <f t="shared" si="42"/>
        <v>236</v>
      </c>
      <c r="G480" s="34" t="s">
        <v>10</v>
      </c>
      <c r="H480" s="34">
        <v>2756</v>
      </c>
      <c r="I480" s="36">
        <f t="shared" si="47"/>
        <v>59</v>
      </c>
      <c r="J480" s="34" t="s">
        <v>11</v>
      </c>
      <c r="K480" s="34" t="s">
        <v>12</v>
      </c>
      <c r="L480" s="34">
        <v>1425877200</v>
      </c>
      <c r="M480" s="34">
        <v>1426914000</v>
      </c>
      <c r="N480" s="34" t="b">
        <v>0</v>
      </c>
      <c r="O480" s="34" t="b">
        <v>0</v>
      </c>
      <c r="P480" s="34" t="s">
        <v>55</v>
      </c>
      <c r="Q480" s="25" t="str">
        <f t="shared" si="43"/>
        <v>technology</v>
      </c>
      <c r="R480" s="25" t="str">
        <f t="shared" si="44"/>
        <v>wearables</v>
      </c>
      <c r="S480" s="37">
        <f t="shared" si="45"/>
        <v>42072.208333333328</v>
      </c>
      <c r="T480" s="37">
        <f t="shared" si="46"/>
        <v>42084.208333333328</v>
      </c>
    </row>
    <row r="481" spans="1:20" x14ac:dyDescent="0.25">
      <c r="A481" s="25">
        <v>479</v>
      </c>
      <c r="B481" s="25" t="s">
        <v>995</v>
      </c>
      <c r="C481" s="33" t="s">
        <v>996</v>
      </c>
      <c r="D481" s="34">
        <v>2400</v>
      </c>
      <c r="E481" s="34">
        <v>12310</v>
      </c>
      <c r="F481" s="35">
        <f t="shared" si="42"/>
        <v>513</v>
      </c>
      <c r="G481" s="34" t="s">
        <v>10</v>
      </c>
      <c r="H481" s="34">
        <v>173</v>
      </c>
      <c r="I481" s="36">
        <f t="shared" si="47"/>
        <v>71.16</v>
      </c>
      <c r="J481" s="34" t="s">
        <v>30</v>
      </c>
      <c r="K481" s="34" t="s">
        <v>31</v>
      </c>
      <c r="L481" s="34">
        <v>1501304400</v>
      </c>
      <c r="M481" s="34">
        <v>1501477200</v>
      </c>
      <c r="N481" s="34" t="b">
        <v>0</v>
      </c>
      <c r="O481" s="34" t="b">
        <v>0</v>
      </c>
      <c r="P481" s="34" t="s">
        <v>7</v>
      </c>
      <c r="Q481" s="25" t="str">
        <f t="shared" si="43"/>
        <v>food</v>
      </c>
      <c r="R481" s="25" t="str">
        <f t="shared" si="44"/>
        <v>food trucks</v>
      </c>
      <c r="S481" s="37">
        <f t="shared" si="45"/>
        <v>42945.208333333328</v>
      </c>
      <c r="T481" s="37">
        <f t="shared" si="46"/>
        <v>42947.208333333328</v>
      </c>
    </row>
    <row r="482" spans="1:20" x14ac:dyDescent="0.25">
      <c r="A482" s="25">
        <v>480</v>
      </c>
      <c r="B482" s="25" t="s">
        <v>997</v>
      </c>
      <c r="C482" s="33" t="s">
        <v>998</v>
      </c>
      <c r="D482" s="34">
        <v>8600</v>
      </c>
      <c r="E482" s="34">
        <v>8656</v>
      </c>
      <c r="F482" s="35">
        <f t="shared" si="42"/>
        <v>101</v>
      </c>
      <c r="G482" s="34" t="s">
        <v>10</v>
      </c>
      <c r="H482" s="34">
        <v>87</v>
      </c>
      <c r="I482" s="36">
        <f t="shared" si="47"/>
        <v>99.49</v>
      </c>
      <c r="J482" s="34" t="s">
        <v>11</v>
      </c>
      <c r="K482" s="34" t="s">
        <v>12</v>
      </c>
      <c r="L482" s="34">
        <v>1268287200</v>
      </c>
      <c r="M482" s="34">
        <v>1269061200</v>
      </c>
      <c r="N482" s="34" t="b">
        <v>0</v>
      </c>
      <c r="O482" s="34" t="b">
        <v>1</v>
      </c>
      <c r="P482" s="34" t="s">
        <v>112</v>
      </c>
      <c r="Q482" s="25" t="str">
        <f t="shared" si="43"/>
        <v>photography</v>
      </c>
      <c r="R482" s="25" t="str">
        <f t="shared" si="44"/>
        <v>photography books</v>
      </c>
      <c r="S482" s="37">
        <f t="shared" si="45"/>
        <v>40248.25</v>
      </c>
      <c r="T482" s="37">
        <f t="shared" si="46"/>
        <v>40257.208333333336</v>
      </c>
    </row>
    <row r="483" spans="1:20" x14ac:dyDescent="0.25">
      <c r="A483" s="25">
        <v>481</v>
      </c>
      <c r="B483" s="25" t="s">
        <v>999</v>
      </c>
      <c r="C483" s="33" t="s">
        <v>1000</v>
      </c>
      <c r="D483" s="34">
        <v>196600</v>
      </c>
      <c r="E483" s="34">
        <v>159931</v>
      </c>
      <c r="F483" s="35">
        <f t="shared" si="42"/>
        <v>81</v>
      </c>
      <c r="G483" s="34" t="s">
        <v>4</v>
      </c>
      <c r="H483" s="34">
        <v>1538</v>
      </c>
      <c r="I483" s="36">
        <f t="shared" si="47"/>
        <v>103.99</v>
      </c>
      <c r="J483" s="34" t="s">
        <v>11</v>
      </c>
      <c r="K483" s="34" t="s">
        <v>12</v>
      </c>
      <c r="L483" s="34">
        <v>1412139600</v>
      </c>
      <c r="M483" s="34">
        <v>1415772000</v>
      </c>
      <c r="N483" s="34" t="b">
        <v>0</v>
      </c>
      <c r="O483" s="34" t="b">
        <v>1</v>
      </c>
      <c r="P483" s="34" t="s">
        <v>23</v>
      </c>
      <c r="Q483" s="25" t="str">
        <f t="shared" si="43"/>
        <v>theater</v>
      </c>
      <c r="R483" s="25" t="str">
        <f t="shared" si="44"/>
        <v>plays</v>
      </c>
      <c r="S483" s="37">
        <f t="shared" si="45"/>
        <v>41913.208333333336</v>
      </c>
      <c r="T483" s="37">
        <f t="shared" si="46"/>
        <v>41955.25</v>
      </c>
    </row>
    <row r="484" spans="1:20" x14ac:dyDescent="0.25">
      <c r="A484" s="25">
        <v>482</v>
      </c>
      <c r="B484" s="25" t="s">
        <v>1001</v>
      </c>
      <c r="C484" s="33" t="s">
        <v>1002</v>
      </c>
      <c r="D484" s="34">
        <v>4200</v>
      </c>
      <c r="E484" s="34">
        <v>689</v>
      </c>
      <c r="F484" s="35">
        <f t="shared" si="42"/>
        <v>16</v>
      </c>
      <c r="G484" s="34" t="s">
        <v>4</v>
      </c>
      <c r="H484" s="34">
        <v>9</v>
      </c>
      <c r="I484" s="36">
        <f t="shared" si="47"/>
        <v>76.56</v>
      </c>
      <c r="J484" s="34" t="s">
        <v>11</v>
      </c>
      <c r="K484" s="34" t="s">
        <v>12</v>
      </c>
      <c r="L484" s="34">
        <v>1330063200</v>
      </c>
      <c r="M484" s="34">
        <v>1331013600</v>
      </c>
      <c r="N484" s="34" t="b">
        <v>0</v>
      </c>
      <c r="O484" s="34" t="b">
        <v>1</v>
      </c>
      <c r="P484" s="34" t="s">
        <v>109</v>
      </c>
      <c r="Q484" s="25" t="str">
        <f t="shared" si="43"/>
        <v>publishing</v>
      </c>
      <c r="R484" s="25" t="str">
        <f t="shared" si="44"/>
        <v>fiction</v>
      </c>
      <c r="S484" s="37">
        <f t="shared" si="45"/>
        <v>40963.25</v>
      </c>
      <c r="T484" s="37">
        <f t="shared" si="46"/>
        <v>40974.25</v>
      </c>
    </row>
    <row r="485" spans="1:20" x14ac:dyDescent="0.25">
      <c r="A485" s="25">
        <v>483</v>
      </c>
      <c r="B485" s="25" t="s">
        <v>1003</v>
      </c>
      <c r="C485" s="33" t="s">
        <v>1004</v>
      </c>
      <c r="D485" s="34">
        <v>91400</v>
      </c>
      <c r="E485" s="34">
        <v>48236</v>
      </c>
      <c r="F485" s="35">
        <f t="shared" si="42"/>
        <v>53</v>
      </c>
      <c r="G485" s="34" t="s">
        <v>4</v>
      </c>
      <c r="H485" s="34">
        <v>554</v>
      </c>
      <c r="I485" s="36">
        <f t="shared" si="47"/>
        <v>87.07</v>
      </c>
      <c r="J485" s="34" t="s">
        <v>11</v>
      </c>
      <c r="K485" s="34" t="s">
        <v>12</v>
      </c>
      <c r="L485" s="34">
        <v>1576130400</v>
      </c>
      <c r="M485" s="34">
        <v>1576735200</v>
      </c>
      <c r="N485" s="34" t="b">
        <v>0</v>
      </c>
      <c r="O485" s="34" t="b">
        <v>0</v>
      </c>
      <c r="P485" s="34" t="s">
        <v>23</v>
      </c>
      <c r="Q485" s="25" t="str">
        <f t="shared" si="43"/>
        <v>theater</v>
      </c>
      <c r="R485" s="25" t="str">
        <f t="shared" si="44"/>
        <v>plays</v>
      </c>
      <c r="S485" s="37">
        <f t="shared" si="45"/>
        <v>43811.25</v>
      </c>
      <c r="T485" s="37">
        <f t="shared" si="46"/>
        <v>43818.25</v>
      </c>
    </row>
    <row r="486" spans="1:20" x14ac:dyDescent="0.25">
      <c r="A486" s="25">
        <v>484</v>
      </c>
      <c r="B486" s="25" t="s">
        <v>1005</v>
      </c>
      <c r="C486" s="33" t="s">
        <v>1006</v>
      </c>
      <c r="D486" s="34">
        <v>29600</v>
      </c>
      <c r="E486" s="34">
        <v>77021</v>
      </c>
      <c r="F486" s="35">
        <f t="shared" si="42"/>
        <v>260</v>
      </c>
      <c r="G486" s="34" t="s">
        <v>10</v>
      </c>
      <c r="H486" s="34">
        <v>1572</v>
      </c>
      <c r="I486" s="36">
        <f t="shared" si="47"/>
        <v>49</v>
      </c>
      <c r="J486" s="34" t="s">
        <v>30</v>
      </c>
      <c r="K486" s="34" t="s">
        <v>31</v>
      </c>
      <c r="L486" s="34">
        <v>1407128400</v>
      </c>
      <c r="M486" s="34">
        <v>1411362000</v>
      </c>
      <c r="N486" s="34" t="b">
        <v>0</v>
      </c>
      <c r="O486" s="34" t="b">
        <v>1</v>
      </c>
      <c r="P486" s="34" t="s">
        <v>7</v>
      </c>
      <c r="Q486" s="25" t="str">
        <f t="shared" si="43"/>
        <v>food</v>
      </c>
      <c r="R486" s="25" t="str">
        <f t="shared" si="44"/>
        <v>food trucks</v>
      </c>
      <c r="S486" s="37">
        <f t="shared" si="45"/>
        <v>41855.208333333336</v>
      </c>
      <c r="T486" s="37">
        <f t="shared" si="46"/>
        <v>41904.208333333336</v>
      </c>
    </row>
    <row r="487" spans="1:20" x14ac:dyDescent="0.25">
      <c r="A487" s="25">
        <v>485</v>
      </c>
      <c r="B487" s="25" t="s">
        <v>1007</v>
      </c>
      <c r="C487" s="33" t="s">
        <v>1008</v>
      </c>
      <c r="D487" s="34">
        <v>90600</v>
      </c>
      <c r="E487" s="34">
        <v>27844</v>
      </c>
      <c r="F487" s="35">
        <f t="shared" si="42"/>
        <v>31</v>
      </c>
      <c r="G487" s="34" t="s">
        <v>4</v>
      </c>
      <c r="H487" s="34">
        <v>648</v>
      </c>
      <c r="I487" s="36">
        <f t="shared" si="47"/>
        <v>42.97</v>
      </c>
      <c r="J487" s="34" t="s">
        <v>30</v>
      </c>
      <c r="K487" s="34" t="s">
        <v>31</v>
      </c>
      <c r="L487" s="34">
        <v>1560142800</v>
      </c>
      <c r="M487" s="34">
        <v>1563685200</v>
      </c>
      <c r="N487" s="34" t="b">
        <v>0</v>
      </c>
      <c r="O487" s="34" t="b">
        <v>0</v>
      </c>
      <c r="P487" s="34" t="s">
        <v>23</v>
      </c>
      <c r="Q487" s="25" t="str">
        <f t="shared" si="43"/>
        <v>theater</v>
      </c>
      <c r="R487" s="25" t="str">
        <f t="shared" si="44"/>
        <v>plays</v>
      </c>
      <c r="S487" s="37">
        <f t="shared" si="45"/>
        <v>43626.208333333328</v>
      </c>
      <c r="T487" s="37">
        <f t="shared" si="46"/>
        <v>43667.208333333328</v>
      </c>
    </row>
    <row r="488" spans="1:20" x14ac:dyDescent="0.25">
      <c r="A488" s="25">
        <v>486</v>
      </c>
      <c r="B488" s="25" t="s">
        <v>1009</v>
      </c>
      <c r="C488" s="33" t="s">
        <v>1010</v>
      </c>
      <c r="D488" s="34">
        <v>5200</v>
      </c>
      <c r="E488" s="34">
        <v>702</v>
      </c>
      <c r="F488" s="35">
        <f t="shared" si="42"/>
        <v>14</v>
      </c>
      <c r="G488" s="34" t="s">
        <v>4</v>
      </c>
      <c r="H488" s="34">
        <v>21</v>
      </c>
      <c r="I488" s="36">
        <f t="shared" si="47"/>
        <v>33.43</v>
      </c>
      <c r="J488" s="34" t="s">
        <v>30</v>
      </c>
      <c r="K488" s="34" t="s">
        <v>31</v>
      </c>
      <c r="L488" s="34">
        <v>1520575200</v>
      </c>
      <c r="M488" s="34">
        <v>1521867600</v>
      </c>
      <c r="N488" s="34" t="b">
        <v>0</v>
      </c>
      <c r="O488" s="34" t="b">
        <v>1</v>
      </c>
      <c r="P488" s="34" t="s">
        <v>196</v>
      </c>
      <c r="Q488" s="25" t="str">
        <f t="shared" si="43"/>
        <v>publishing</v>
      </c>
      <c r="R488" s="25" t="str">
        <f t="shared" si="44"/>
        <v>translations</v>
      </c>
      <c r="S488" s="37">
        <f t="shared" si="45"/>
        <v>43168.25</v>
      </c>
      <c r="T488" s="37">
        <f t="shared" si="46"/>
        <v>43183.208333333328</v>
      </c>
    </row>
    <row r="489" spans="1:20" x14ac:dyDescent="0.25">
      <c r="A489" s="25">
        <v>487</v>
      </c>
      <c r="B489" s="25" t="s">
        <v>1011</v>
      </c>
      <c r="C489" s="33" t="s">
        <v>1012</v>
      </c>
      <c r="D489" s="34">
        <v>110300</v>
      </c>
      <c r="E489" s="34">
        <v>197024</v>
      </c>
      <c r="F489" s="35">
        <f t="shared" si="42"/>
        <v>179</v>
      </c>
      <c r="G489" s="34" t="s">
        <v>10</v>
      </c>
      <c r="H489" s="34">
        <v>2346</v>
      </c>
      <c r="I489" s="36">
        <f t="shared" si="47"/>
        <v>83.98</v>
      </c>
      <c r="J489" s="34" t="s">
        <v>11</v>
      </c>
      <c r="K489" s="34" t="s">
        <v>12</v>
      </c>
      <c r="L489" s="34">
        <v>1492664400</v>
      </c>
      <c r="M489" s="34">
        <v>1495515600</v>
      </c>
      <c r="N489" s="34" t="b">
        <v>0</v>
      </c>
      <c r="O489" s="34" t="b">
        <v>0</v>
      </c>
      <c r="P489" s="34" t="s">
        <v>23</v>
      </c>
      <c r="Q489" s="25" t="str">
        <f t="shared" si="43"/>
        <v>theater</v>
      </c>
      <c r="R489" s="25" t="str">
        <f t="shared" si="44"/>
        <v>plays</v>
      </c>
      <c r="S489" s="37">
        <f t="shared" si="45"/>
        <v>42845.208333333328</v>
      </c>
      <c r="T489" s="37">
        <f t="shared" si="46"/>
        <v>42878.208333333328</v>
      </c>
    </row>
    <row r="490" spans="1:20" x14ac:dyDescent="0.25">
      <c r="A490" s="25">
        <v>488</v>
      </c>
      <c r="B490" s="25" t="s">
        <v>1013</v>
      </c>
      <c r="C490" s="33" t="s">
        <v>1014</v>
      </c>
      <c r="D490" s="34">
        <v>5300</v>
      </c>
      <c r="E490" s="34">
        <v>11663</v>
      </c>
      <c r="F490" s="35">
        <f t="shared" si="42"/>
        <v>220</v>
      </c>
      <c r="G490" s="34" t="s">
        <v>10</v>
      </c>
      <c r="H490" s="34">
        <v>115</v>
      </c>
      <c r="I490" s="36">
        <f t="shared" si="47"/>
        <v>101.42</v>
      </c>
      <c r="J490" s="34" t="s">
        <v>11</v>
      </c>
      <c r="K490" s="34" t="s">
        <v>12</v>
      </c>
      <c r="L490" s="34">
        <v>1454479200</v>
      </c>
      <c r="M490" s="34">
        <v>1455948000</v>
      </c>
      <c r="N490" s="34" t="b">
        <v>0</v>
      </c>
      <c r="O490" s="34" t="b">
        <v>0</v>
      </c>
      <c r="P490" s="34" t="s">
        <v>23</v>
      </c>
      <c r="Q490" s="25" t="str">
        <f t="shared" si="43"/>
        <v>theater</v>
      </c>
      <c r="R490" s="25" t="str">
        <f t="shared" si="44"/>
        <v>plays</v>
      </c>
      <c r="S490" s="37">
        <f t="shared" si="45"/>
        <v>42403.25</v>
      </c>
      <c r="T490" s="37">
        <f t="shared" si="46"/>
        <v>42420.25</v>
      </c>
    </row>
    <row r="491" spans="1:20" x14ac:dyDescent="0.25">
      <c r="A491" s="25">
        <v>489</v>
      </c>
      <c r="B491" s="25" t="s">
        <v>1015</v>
      </c>
      <c r="C491" s="33" t="s">
        <v>1016</v>
      </c>
      <c r="D491" s="34">
        <v>9200</v>
      </c>
      <c r="E491" s="34">
        <v>9339</v>
      </c>
      <c r="F491" s="35">
        <f t="shared" si="42"/>
        <v>102</v>
      </c>
      <c r="G491" s="34" t="s">
        <v>10</v>
      </c>
      <c r="H491" s="34">
        <v>85</v>
      </c>
      <c r="I491" s="36">
        <f t="shared" si="47"/>
        <v>109.87</v>
      </c>
      <c r="J491" s="34" t="s">
        <v>97</v>
      </c>
      <c r="K491" s="34" t="s">
        <v>98</v>
      </c>
      <c r="L491" s="34">
        <v>1281934800</v>
      </c>
      <c r="M491" s="34">
        <v>1282366800</v>
      </c>
      <c r="N491" s="34" t="b">
        <v>0</v>
      </c>
      <c r="O491" s="34" t="b">
        <v>0</v>
      </c>
      <c r="P491" s="34" t="s">
        <v>55</v>
      </c>
      <c r="Q491" s="25" t="str">
        <f t="shared" si="43"/>
        <v>technology</v>
      </c>
      <c r="R491" s="25" t="str">
        <f t="shared" si="44"/>
        <v>wearables</v>
      </c>
      <c r="S491" s="37">
        <f t="shared" si="45"/>
        <v>40406.208333333336</v>
      </c>
      <c r="T491" s="37">
        <f t="shared" si="46"/>
        <v>40411.208333333336</v>
      </c>
    </row>
    <row r="492" spans="1:20" x14ac:dyDescent="0.25">
      <c r="A492" s="25">
        <v>490</v>
      </c>
      <c r="B492" s="25" t="s">
        <v>1017</v>
      </c>
      <c r="C492" s="33" t="s">
        <v>1018</v>
      </c>
      <c r="D492" s="34">
        <v>2400</v>
      </c>
      <c r="E492" s="34">
        <v>4596</v>
      </c>
      <c r="F492" s="35">
        <f t="shared" si="42"/>
        <v>192</v>
      </c>
      <c r="G492" s="34" t="s">
        <v>10</v>
      </c>
      <c r="H492" s="34">
        <v>144</v>
      </c>
      <c r="I492" s="36">
        <f t="shared" si="47"/>
        <v>31.92</v>
      </c>
      <c r="J492" s="34" t="s">
        <v>11</v>
      </c>
      <c r="K492" s="34" t="s">
        <v>12</v>
      </c>
      <c r="L492" s="34">
        <v>1573970400</v>
      </c>
      <c r="M492" s="34">
        <v>1574575200</v>
      </c>
      <c r="N492" s="34" t="b">
        <v>0</v>
      </c>
      <c r="O492" s="34" t="b">
        <v>0</v>
      </c>
      <c r="P492" s="34" t="s">
        <v>1019</v>
      </c>
      <c r="Q492" s="25" t="str">
        <f t="shared" si="43"/>
        <v>journalism</v>
      </c>
      <c r="R492" s="25" t="str">
        <f t="shared" si="44"/>
        <v>audio</v>
      </c>
      <c r="S492" s="37">
        <f t="shared" si="45"/>
        <v>43786.25</v>
      </c>
      <c r="T492" s="37">
        <f t="shared" si="46"/>
        <v>43793.25</v>
      </c>
    </row>
    <row r="493" spans="1:20" x14ac:dyDescent="0.25">
      <c r="A493" s="25">
        <v>491</v>
      </c>
      <c r="B493" s="25" t="s">
        <v>1020</v>
      </c>
      <c r="C493" s="33" t="s">
        <v>1021</v>
      </c>
      <c r="D493" s="34">
        <v>56800</v>
      </c>
      <c r="E493" s="34">
        <v>173437</v>
      </c>
      <c r="F493" s="35">
        <f t="shared" si="42"/>
        <v>305</v>
      </c>
      <c r="G493" s="34" t="s">
        <v>10</v>
      </c>
      <c r="H493" s="34">
        <v>2443</v>
      </c>
      <c r="I493" s="36">
        <f t="shared" si="47"/>
        <v>70.989999999999995</v>
      </c>
      <c r="J493" s="34" t="s">
        <v>11</v>
      </c>
      <c r="K493" s="34" t="s">
        <v>12</v>
      </c>
      <c r="L493" s="34">
        <v>1372654800</v>
      </c>
      <c r="M493" s="34">
        <v>1374901200</v>
      </c>
      <c r="N493" s="34" t="b">
        <v>0</v>
      </c>
      <c r="O493" s="34" t="b">
        <v>1</v>
      </c>
      <c r="P493" s="34" t="s">
        <v>7</v>
      </c>
      <c r="Q493" s="25" t="str">
        <f t="shared" si="43"/>
        <v>food</v>
      </c>
      <c r="R493" s="25" t="str">
        <f t="shared" si="44"/>
        <v>food trucks</v>
      </c>
      <c r="S493" s="37">
        <f t="shared" si="45"/>
        <v>41456.208333333336</v>
      </c>
      <c r="T493" s="37">
        <f t="shared" si="46"/>
        <v>41482.208333333336</v>
      </c>
    </row>
    <row r="494" spans="1:20" x14ac:dyDescent="0.25">
      <c r="A494" s="25">
        <v>492</v>
      </c>
      <c r="B494" s="25" t="s">
        <v>1022</v>
      </c>
      <c r="C494" s="33" t="s">
        <v>1023</v>
      </c>
      <c r="D494" s="34">
        <v>191000</v>
      </c>
      <c r="E494" s="34">
        <v>45831</v>
      </c>
      <c r="F494" s="35">
        <f t="shared" si="42"/>
        <v>24</v>
      </c>
      <c r="G494" s="34" t="s">
        <v>64</v>
      </c>
      <c r="H494" s="34">
        <v>595</v>
      </c>
      <c r="I494" s="36">
        <f t="shared" si="47"/>
        <v>77.03</v>
      </c>
      <c r="J494" s="34" t="s">
        <v>11</v>
      </c>
      <c r="K494" s="34" t="s">
        <v>12</v>
      </c>
      <c r="L494" s="34">
        <v>1275886800</v>
      </c>
      <c r="M494" s="34">
        <v>1278910800</v>
      </c>
      <c r="N494" s="34" t="b">
        <v>1</v>
      </c>
      <c r="O494" s="34" t="b">
        <v>1</v>
      </c>
      <c r="P494" s="34" t="s">
        <v>90</v>
      </c>
      <c r="Q494" s="25" t="str">
        <f t="shared" si="43"/>
        <v>film &amp; video</v>
      </c>
      <c r="R494" s="25" t="str">
        <f t="shared" si="44"/>
        <v>shorts</v>
      </c>
      <c r="S494" s="37">
        <f t="shared" si="45"/>
        <v>40336.208333333336</v>
      </c>
      <c r="T494" s="37">
        <f t="shared" si="46"/>
        <v>40371.208333333336</v>
      </c>
    </row>
    <row r="495" spans="1:20" x14ac:dyDescent="0.25">
      <c r="A495" s="25">
        <v>493</v>
      </c>
      <c r="B495" s="25" t="s">
        <v>1024</v>
      </c>
      <c r="C495" s="33" t="s">
        <v>1025</v>
      </c>
      <c r="D495" s="34">
        <v>900</v>
      </c>
      <c r="E495" s="34">
        <v>6514</v>
      </c>
      <c r="F495" s="35">
        <f t="shared" si="42"/>
        <v>724</v>
      </c>
      <c r="G495" s="34" t="s">
        <v>10</v>
      </c>
      <c r="H495" s="34">
        <v>64</v>
      </c>
      <c r="I495" s="36">
        <f t="shared" si="47"/>
        <v>101.78</v>
      </c>
      <c r="J495" s="34" t="s">
        <v>11</v>
      </c>
      <c r="K495" s="34" t="s">
        <v>12</v>
      </c>
      <c r="L495" s="34">
        <v>1561784400</v>
      </c>
      <c r="M495" s="34">
        <v>1562907600</v>
      </c>
      <c r="N495" s="34" t="b">
        <v>0</v>
      </c>
      <c r="O495" s="34" t="b">
        <v>0</v>
      </c>
      <c r="P495" s="34" t="s">
        <v>112</v>
      </c>
      <c r="Q495" s="25" t="str">
        <f t="shared" si="43"/>
        <v>photography</v>
      </c>
      <c r="R495" s="25" t="str">
        <f t="shared" si="44"/>
        <v>photography books</v>
      </c>
      <c r="S495" s="37">
        <f t="shared" si="45"/>
        <v>43645.208333333328</v>
      </c>
      <c r="T495" s="37">
        <f t="shared" si="46"/>
        <v>43658.208333333328</v>
      </c>
    </row>
    <row r="496" spans="1:20" x14ac:dyDescent="0.25">
      <c r="A496" s="25">
        <v>494</v>
      </c>
      <c r="B496" s="25" t="s">
        <v>1026</v>
      </c>
      <c r="C496" s="33" t="s">
        <v>1027</v>
      </c>
      <c r="D496" s="34">
        <v>2500</v>
      </c>
      <c r="E496" s="34">
        <v>13684</v>
      </c>
      <c r="F496" s="35">
        <f t="shared" si="42"/>
        <v>547</v>
      </c>
      <c r="G496" s="34" t="s">
        <v>10</v>
      </c>
      <c r="H496" s="34">
        <v>268</v>
      </c>
      <c r="I496" s="36">
        <f t="shared" si="47"/>
        <v>51.06</v>
      </c>
      <c r="J496" s="34" t="s">
        <v>11</v>
      </c>
      <c r="K496" s="34" t="s">
        <v>12</v>
      </c>
      <c r="L496" s="34">
        <v>1332392400</v>
      </c>
      <c r="M496" s="34">
        <v>1332478800</v>
      </c>
      <c r="N496" s="34" t="b">
        <v>0</v>
      </c>
      <c r="O496" s="34" t="b">
        <v>0</v>
      </c>
      <c r="P496" s="34" t="s">
        <v>55</v>
      </c>
      <c r="Q496" s="25" t="str">
        <f t="shared" si="43"/>
        <v>technology</v>
      </c>
      <c r="R496" s="25" t="str">
        <f t="shared" si="44"/>
        <v>wearables</v>
      </c>
      <c r="S496" s="37">
        <f t="shared" si="45"/>
        <v>40990.208333333336</v>
      </c>
      <c r="T496" s="37">
        <f t="shared" si="46"/>
        <v>40991.208333333336</v>
      </c>
    </row>
    <row r="497" spans="1:20" x14ac:dyDescent="0.25">
      <c r="A497" s="25">
        <v>495</v>
      </c>
      <c r="B497" s="25" t="s">
        <v>1028</v>
      </c>
      <c r="C497" s="33" t="s">
        <v>1029</v>
      </c>
      <c r="D497" s="34">
        <v>3200</v>
      </c>
      <c r="E497" s="34">
        <v>13264</v>
      </c>
      <c r="F497" s="35">
        <f t="shared" si="42"/>
        <v>415</v>
      </c>
      <c r="G497" s="34" t="s">
        <v>10</v>
      </c>
      <c r="H497" s="34">
        <v>195</v>
      </c>
      <c r="I497" s="36">
        <f t="shared" si="47"/>
        <v>68.02</v>
      </c>
      <c r="J497" s="34" t="s">
        <v>26</v>
      </c>
      <c r="K497" s="34" t="s">
        <v>27</v>
      </c>
      <c r="L497" s="34">
        <v>1402376400</v>
      </c>
      <c r="M497" s="34">
        <v>1402722000</v>
      </c>
      <c r="N497" s="34" t="b">
        <v>0</v>
      </c>
      <c r="O497" s="34" t="b">
        <v>0</v>
      </c>
      <c r="P497" s="34" t="s">
        <v>23</v>
      </c>
      <c r="Q497" s="25" t="str">
        <f t="shared" si="43"/>
        <v>theater</v>
      </c>
      <c r="R497" s="25" t="str">
        <f t="shared" si="44"/>
        <v>plays</v>
      </c>
      <c r="S497" s="37">
        <f t="shared" si="45"/>
        <v>41800.208333333336</v>
      </c>
      <c r="T497" s="37">
        <f t="shared" si="46"/>
        <v>41804.208333333336</v>
      </c>
    </row>
    <row r="498" spans="1:20" x14ac:dyDescent="0.25">
      <c r="A498" s="25">
        <v>496</v>
      </c>
      <c r="B498" s="25" t="s">
        <v>1030</v>
      </c>
      <c r="C498" s="33" t="s">
        <v>1031</v>
      </c>
      <c r="D498" s="34">
        <v>183800</v>
      </c>
      <c r="E498" s="34">
        <v>1667</v>
      </c>
      <c r="F498" s="35">
        <f t="shared" si="42"/>
        <v>1</v>
      </c>
      <c r="G498" s="34" t="s">
        <v>4</v>
      </c>
      <c r="H498" s="34">
        <v>54</v>
      </c>
      <c r="I498" s="36">
        <f t="shared" si="47"/>
        <v>30.87</v>
      </c>
      <c r="J498" s="34" t="s">
        <v>11</v>
      </c>
      <c r="K498" s="34" t="s">
        <v>12</v>
      </c>
      <c r="L498" s="34">
        <v>1495342800</v>
      </c>
      <c r="M498" s="34">
        <v>1496811600</v>
      </c>
      <c r="N498" s="34" t="b">
        <v>0</v>
      </c>
      <c r="O498" s="34" t="b">
        <v>0</v>
      </c>
      <c r="P498" s="34" t="s">
        <v>61</v>
      </c>
      <c r="Q498" s="25" t="str">
        <f t="shared" si="43"/>
        <v>film &amp; video</v>
      </c>
      <c r="R498" s="25" t="str">
        <f t="shared" si="44"/>
        <v>animation</v>
      </c>
      <c r="S498" s="37">
        <f t="shared" si="45"/>
        <v>42876.208333333328</v>
      </c>
      <c r="T498" s="37">
        <f t="shared" si="46"/>
        <v>42893.208333333328</v>
      </c>
    </row>
    <row r="499" spans="1:20" x14ac:dyDescent="0.25">
      <c r="A499" s="25">
        <v>497</v>
      </c>
      <c r="B499" s="25" t="s">
        <v>1032</v>
      </c>
      <c r="C499" s="33" t="s">
        <v>1033</v>
      </c>
      <c r="D499" s="34">
        <v>9800</v>
      </c>
      <c r="E499" s="34">
        <v>3349</v>
      </c>
      <c r="F499" s="35">
        <f t="shared" si="42"/>
        <v>34</v>
      </c>
      <c r="G499" s="34" t="s">
        <v>4</v>
      </c>
      <c r="H499" s="34">
        <v>120</v>
      </c>
      <c r="I499" s="36">
        <f t="shared" si="47"/>
        <v>27.91</v>
      </c>
      <c r="J499" s="34" t="s">
        <v>11</v>
      </c>
      <c r="K499" s="34" t="s">
        <v>12</v>
      </c>
      <c r="L499" s="34">
        <v>1482213600</v>
      </c>
      <c r="M499" s="34">
        <v>1482213600</v>
      </c>
      <c r="N499" s="34" t="b">
        <v>0</v>
      </c>
      <c r="O499" s="34" t="b">
        <v>1</v>
      </c>
      <c r="P499" s="34" t="s">
        <v>55</v>
      </c>
      <c r="Q499" s="25" t="str">
        <f t="shared" si="43"/>
        <v>technology</v>
      </c>
      <c r="R499" s="25" t="str">
        <f t="shared" si="44"/>
        <v>wearables</v>
      </c>
      <c r="S499" s="37">
        <f t="shared" si="45"/>
        <v>42724.25</v>
      </c>
      <c r="T499" s="37">
        <f t="shared" si="46"/>
        <v>42724.25</v>
      </c>
    </row>
    <row r="500" spans="1:20" x14ac:dyDescent="0.25">
      <c r="A500" s="25">
        <v>498</v>
      </c>
      <c r="B500" s="25" t="s">
        <v>1034</v>
      </c>
      <c r="C500" s="33" t="s">
        <v>1035</v>
      </c>
      <c r="D500" s="34">
        <v>193400</v>
      </c>
      <c r="E500" s="34">
        <v>46317</v>
      </c>
      <c r="F500" s="35">
        <f t="shared" si="42"/>
        <v>24</v>
      </c>
      <c r="G500" s="34" t="s">
        <v>4</v>
      </c>
      <c r="H500" s="34">
        <v>579</v>
      </c>
      <c r="I500" s="36">
        <f t="shared" si="47"/>
        <v>79.989999999999995</v>
      </c>
      <c r="J500" s="34" t="s">
        <v>26</v>
      </c>
      <c r="K500" s="34" t="s">
        <v>27</v>
      </c>
      <c r="L500" s="34">
        <v>1420092000</v>
      </c>
      <c r="M500" s="34">
        <v>1420264800</v>
      </c>
      <c r="N500" s="34" t="b">
        <v>0</v>
      </c>
      <c r="O500" s="34" t="b">
        <v>0</v>
      </c>
      <c r="P500" s="34" t="s">
        <v>18</v>
      </c>
      <c r="Q500" s="25" t="str">
        <f t="shared" si="43"/>
        <v>technology</v>
      </c>
      <c r="R500" s="25" t="str">
        <f t="shared" si="44"/>
        <v>web</v>
      </c>
      <c r="S500" s="37">
        <f t="shared" si="45"/>
        <v>42005.25</v>
      </c>
      <c r="T500" s="37">
        <f t="shared" si="46"/>
        <v>42007.25</v>
      </c>
    </row>
    <row r="501" spans="1:20" x14ac:dyDescent="0.25">
      <c r="A501" s="25">
        <v>499</v>
      </c>
      <c r="B501" s="25" t="s">
        <v>1036</v>
      </c>
      <c r="C501" s="33" t="s">
        <v>1037</v>
      </c>
      <c r="D501" s="34">
        <v>163800</v>
      </c>
      <c r="E501" s="34">
        <v>78743</v>
      </c>
      <c r="F501" s="35">
        <f t="shared" si="42"/>
        <v>48</v>
      </c>
      <c r="G501" s="34" t="s">
        <v>4</v>
      </c>
      <c r="H501" s="34">
        <v>2072</v>
      </c>
      <c r="I501" s="36">
        <f t="shared" si="47"/>
        <v>38</v>
      </c>
      <c r="J501" s="34" t="s">
        <v>11</v>
      </c>
      <c r="K501" s="34" t="s">
        <v>12</v>
      </c>
      <c r="L501" s="34">
        <v>1458018000</v>
      </c>
      <c r="M501" s="34">
        <v>1458450000</v>
      </c>
      <c r="N501" s="34" t="b">
        <v>0</v>
      </c>
      <c r="O501" s="34" t="b">
        <v>1</v>
      </c>
      <c r="P501" s="34" t="s">
        <v>32</v>
      </c>
      <c r="Q501" s="25" t="str">
        <f t="shared" si="43"/>
        <v>film &amp; video</v>
      </c>
      <c r="R501" s="25" t="str">
        <f t="shared" si="44"/>
        <v>documentary</v>
      </c>
      <c r="S501" s="37">
        <f t="shared" si="45"/>
        <v>42444.208333333328</v>
      </c>
      <c r="T501" s="37">
        <f t="shared" si="46"/>
        <v>42449.208333333328</v>
      </c>
    </row>
    <row r="502" spans="1:20" x14ac:dyDescent="0.25">
      <c r="A502" s="25">
        <v>500</v>
      </c>
      <c r="B502" s="25" t="s">
        <v>1038</v>
      </c>
      <c r="C502" s="33" t="s">
        <v>1039</v>
      </c>
      <c r="D502" s="34">
        <v>100</v>
      </c>
      <c r="E502" s="34">
        <v>0</v>
      </c>
      <c r="F502" s="35">
        <f t="shared" si="42"/>
        <v>0</v>
      </c>
      <c r="G502" s="34" t="s">
        <v>4</v>
      </c>
      <c r="H502" s="34">
        <v>0</v>
      </c>
      <c r="I502" s="36">
        <f t="shared" si="47"/>
        <v>0</v>
      </c>
      <c r="J502" s="34" t="s">
        <v>11</v>
      </c>
      <c r="K502" s="34" t="s">
        <v>12</v>
      </c>
      <c r="L502" s="34">
        <v>1367384400</v>
      </c>
      <c r="M502" s="34">
        <v>1369803600</v>
      </c>
      <c r="N502" s="34" t="b">
        <v>0</v>
      </c>
      <c r="O502" s="34" t="b">
        <v>1</v>
      </c>
      <c r="P502" s="34" t="s">
        <v>23</v>
      </c>
      <c r="Q502" s="25" t="str">
        <f t="shared" si="43"/>
        <v>theater</v>
      </c>
      <c r="R502" s="25" t="str">
        <f t="shared" si="44"/>
        <v>plays</v>
      </c>
      <c r="S502" s="37">
        <f t="shared" si="45"/>
        <v>41395.208333333336</v>
      </c>
      <c r="T502" s="37">
        <f t="shared" si="46"/>
        <v>41423.208333333336</v>
      </c>
    </row>
    <row r="503" spans="1:20" x14ac:dyDescent="0.25">
      <c r="A503" s="25">
        <v>501</v>
      </c>
      <c r="B503" s="25" t="s">
        <v>1040</v>
      </c>
      <c r="C503" s="33" t="s">
        <v>1041</v>
      </c>
      <c r="D503" s="34">
        <v>153600</v>
      </c>
      <c r="E503" s="34">
        <v>107743</v>
      </c>
      <c r="F503" s="35">
        <f t="shared" si="42"/>
        <v>70</v>
      </c>
      <c r="G503" s="34" t="s">
        <v>4</v>
      </c>
      <c r="H503" s="34">
        <v>1796</v>
      </c>
      <c r="I503" s="36">
        <f t="shared" si="47"/>
        <v>59.99</v>
      </c>
      <c r="J503" s="34" t="s">
        <v>11</v>
      </c>
      <c r="K503" s="34" t="s">
        <v>12</v>
      </c>
      <c r="L503" s="34">
        <v>1363064400</v>
      </c>
      <c r="M503" s="34">
        <v>1363237200</v>
      </c>
      <c r="N503" s="34" t="b">
        <v>0</v>
      </c>
      <c r="O503" s="34" t="b">
        <v>0</v>
      </c>
      <c r="P503" s="34" t="s">
        <v>32</v>
      </c>
      <c r="Q503" s="25" t="str">
        <f t="shared" si="43"/>
        <v>film &amp; video</v>
      </c>
      <c r="R503" s="25" t="str">
        <f t="shared" si="44"/>
        <v>documentary</v>
      </c>
      <c r="S503" s="37">
        <f t="shared" si="45"/>
        <v>41345.208333333336</v>
      </c>
      <c r="T503" s="37">
        <f t="shared" si="46"/>
        <v>41347.208333333336</v>
      </c>
    </row>
    <row r="504" spans="1:20" x14ac:dyDescent="0.25">
      <c r="A504" s="25">
        <v>502</v>
      </c>
      <c r="B504" s="25" t="s">
        <v>467</v>
      </c>
      <c r="C504" s="33" t="s">
        <v>1042</v>
      </c>
      <c r="D504" s="34">
        <v>1300</v>
      </c>
      <c r="E504" s="34">
        <v>6889</v>
      </c>
      <c r="F504" s="35">
        <f t="shared" si="42"/>
        <v>530</v>
      </c>
      <c r="G504" s="34" t="s">
        <v>10</v>
      </c>
      <c r="H504" s="34">
        <v>186</v>
      </c>
      <c r="I504" s="36">
        <f t="shared" si="47"/>
        <v>37.04</v>
      </c>
      <c r="J504" s="34" t="s">
        <v>16</v>
      </c>
      <c r="K504" s="34" t="s">
        <v>17</v>
      </c>
      <c r="L504" s="34">
        <v>1343365200</v>
      </c>
      <c r="M504" s="34">
        <v>1345870800</v>
      </c>
      <c r="N504" s="34" t="b">
        <v>0</v>
      </c>
      <c r="O504" s="34" t="b">
        <v>1</v>
      </c>
      <c r="P504" s="34" t="s">
        <v>79</v>
      </c>
      <c r="Q504" s="25" t="str">
        <f t="shared" si="43"/>
        <v>games</v>
      </c>
      <c r="R504" s="25" t="str">
        <f t="shared" si="44"/>
        <v>video games</v>
      </c>
      <c r="S504" s="37">
        <f t="shared" si="45"/>
        <v>41117.208333333336</v>
      </c>
      <c r="T504" s="37">
        <f t="shared" si="46"/>
        <v>41146.208333333336</v>
      </c>
    </row>
    <row r="505" spans="1:20" x14ac:dyDescent="0.25">
      <c r="A505" s="25">
        <v>503</v>
      </c>
      <c r="B505" s="25" t="s">
        <v>1043</v>
      </c>
      <c r="C505" s="33" t="s">
        <v>1044</v>
      </c>
      <c r="D505" s="34">
        <v>25500</v>
      </c>
      <c r="E505" s="34">
        <v>45983</v>
      </c>
      <c r="F505" s="35">
        <f t="shared" si="42"/>
        <v>180</v>
      </c>
      <c r="G505" s="34" t="s">
        <v>10</v>
      </c>
      <c r="H505" s="34">
        <v>460</v>
      </c>
      <c r="I505" s="36">
        <f t="shared" si="47"/>
        <v>99.96</v>
      </c>
      <c r="J505" s="34" t="s">
        <v>11</v>
      </c>
      <c r="K505" s="34" t="s">
        <v>12</v>
      </c>
      <c r="L505" s="34">
        <v>1435726800</v>
      </c>
      <c r="M505" s="34">
        <v>1437454800</v>
      </c>
      <c r="N505" s="34" t="b">
        <v>0</v>
      </c>
      <c r="O505" s="34" t="b">
        <v>0</v>
      </c>
      <c r="P505" s="34" t="s">
        <v>43</v>
      </c>
      <c r="Q505" s="25" t="str">
        <f t="shared" si="43"/>
        <v>film &amp; video</v>
      </c>
      <c r="R505" s="25" t="str">
        <f t="shared" si="44"/>
        <v>drama</v>
      </c>
      <c r="S505" s="37">
        <f t="shared" si="45"/>
        <v>42186.208333333328</v>
      </c>
      <c r="T505" s="37">
        <f t="shared" si="46"/>
        <v>42206.208333333328</v>
      </c>
    </row>
    <row r="506" spans="1:20" x14ac:dyDescent="0.25">
      <c r="A506" s="25">
        <v>504</v>
      </c>
      <c r="B506" s="25" t="s">
        <v>1045</v>
      </c>
      <c r="C506" s="33" t="s">
        <v>1046</v>
      </c>
      <c r="D506" s="34">
        <v>7500</v>
      </c>
      <c r="E506" s="34">
        <v>6924</v>
      </c>
      <c r="F506" s="35">
        <f t="shared" si="42"/>
        <v>92</v>
      </c>
      <c r="G506" s="34" t="s">
        <v>4</v>
      </c>
      <c r="H506" s="34">
        <v>62</v>
      </c>
      <c r="I506" s="36">
        <f t="shared" si="47"/>
        <v>111.68</v>
      </c>
      <c r="J506" s="34" t="s">
        <v>97</v>
      </c>
      <c r="K506" s="34" t="s">
        <v>98</v>
      </c>
      <c r="L506" s="34">
        <v>1431925200</v>
      </c>
      <c r="M506" s="34">
        <v>1432011600</v>
      </c>
      <c r="N506" s="34" t="b">
        <v>0</v>
      </c>
      <c r="O506" s="34" t="b">
        <v>0</v>
      </c>
      <c r="P506" s="34" t="s">
        <v>13</v>
      </c>
      <c r="Q506" s="25" t="str">
        <f t="shared" si="43"/>
        <v>music</v>
      </c>
      <c r="R506" s="25" t="str">
        <f t="shared" si="44"/>
        <v>rock</v>
      </c>
      <c r="S506" s="37">
        <f t="shared" si="45"/>
        <v>42142.208333333328</v>
      </c>
      <c r="T506" s="37">
        <f t="shared" si="46"/>
        <v>42143.208333333328</v>
      </c>
    </row>
    <row r="507" spans="1:20" x14ac:dyDescent="0.25">
      <c r="A507" s="25">
        <v>505</v>
      </c>
      <c r="B507" s="25" t="s">
        <v>1047</v>
      </c>
      <c r="C507" s="33" t="s">
        <v>1048</v>
      </c>
      <c r="D507" s="34">
        <v>89900</v>
      </c>
      <c r="E507" s="34">
        <v>12497</v>
      </c>
      <c r="F507" s="35">
        <f t="shared" si="42"/>
        <v>14</v>
      </c>
      <c r="G507" s="34" t="s">
        <v>4</v>
      </c>
      <c r="H507" s="34">
        <v>347</v>
      </c>
      <c r="I507" s="36">
        <f t="shared" si="47"/>
        <v>36.01</v>
      </c>
      <c r="J507" s="34" t="s">
        <v>11</v>
      </c>
      <c r="K507" s="34" t="s">
        <v>12</v>
      </c>
      <c r="L507" s="34">
        <v>1362722400</v>
      </c>
      <c r="M507" s="34">
        <v>1366347600</v>
      </c>
      <c r="N507" s="34" t="b">
        <v>0</v>
      </c>
      <c r="O507" s="34" t="b">
        <v>1</v>
      </c>
      <c r="P507" s="34" t="s">
        <v>123</v>
      </c>
      <c r="Q507" s="25" t="str">
        <f t="shared" si="43"/>
        <v>publishing</v>
      </c>
      <c r="R507" s="25" t="str">
        <f t="shared" si="44"/>
        <v>radio &amp; podcasts</v>
      </c>
      <c r="S507" s="37">
        <f t="shared" si="45"/>
        <v>41341.25</v>
      </c>
      <c r="T507" s="37">
        <f t="shared" si="46"/>
        <v>41383.208333333336</v>
      </c>
    </row>
    <row r="508" spans="1:20" x14ac:dyDescent="0.25">
      <c r="A508" s="25">
        <v>506</v>
      </c>
      <c r="B508" s="25" t="s">
        <v>1049</v>
      </c>
      <c r="C508" s="33" t="s">
        <v>1050</v>
      </c>
      <c r="D508" s="34">
        <v>18000</v>
      </c>
      <c r="E508" s="34">
        <v>166874</v>
      </c>
      <c r="F508" s="35">
        <f t="shared" si="42"/>
        <v>927</v>
      </c>
      <c r="G508" s="34" t="s">
        <v>10</v>
      </c>
      <c r="H508" s="34">
        <v>2528</v>
      </c>
      <c r="I508" s="36">
        <f t="shared" si="47"/>
        <v>66.010000000000005</v>
      </c>
      <c r="J508" s="34" t="s">
        <v>11</v>
      </c>
      <c r="K508" s="34" t="s">
        <v>12</v>
      </c>
      <c r="L508" s="34">
        <v>1511416800</v>
      </c>
      <c r="M508" s="34">
        <v>1512885600</v>
      </c>
      <c r="N508" s="34" t="b">
        <v>0</v>
      </c>
      <c r="O508" s="34" t="b">
        <v>1</v>
      </c>
      <c r="P508" s="34" t="s">
        <v>23</v>
      </c>
      <c r="Q508" s="25" t="str">
        <f t="shared" si="43"/>
        <v>theater</v>
      </c>
      <c r="R508" s="25" t="str">
        <f t="shared" si="44"/>
        <v>plays</v>
      </c>
      <c r="S508" s="37">
        <f t="shared" si="45"/>
        <v>43062.25</v>
      </c>
      <c r="T508" s="37">
        <f t="shared" si="46"/>
        <v>43079.25</v>
      </c>
    </row>
    <row r="509" spans="1:20" x14ac:dyDescent="0.25">
      <c r="A509" s="25">
        <v>507</v>
      </c>
      <c r="B509" s="25" t="s">
        <v>1051</v>
      </c>
      <c r="C509" s="33" t="s">
        <v>1052</v>
      </c>
      <c r="D509" s="34">
        <v>2100</v>
      </c>
      <c r="E509" s="34">
        <v>837</v>
      </c>
      <c r="F509" s="35">
        <f t="shared" si="42"/>
        <v>40</v>
      </c>
      <c r="G509" s="34" t="s">
        <v>4</v>
      </c>
      <c r="H509" s="34">
        <v>19</v>
      </c>
      <c r="I509" s="36">
        <f t="shared" si="47"/>
        <v>44.05</v>
      </c>
      <c r="J509" s="34" t="s">
        <v>11</v>
      </c>
      <c r="K509" s="34" t="s">
        <v>12</v>
      </c>
      <c r="L509" s="34">
        <v>1365483600</v>
      </c>
      <c r="M509" s="34">
        <v>1369717200</v>
      </c>
      <c r="N509" s="34" t="b">
        <v>0</v>
      </c>
      <c r="O509" s="34" t="b">
        <v>1</v>
      </c>
      <c r="P509" s="34" t="s">
        <v>18</v>
      </c>
      <c r="Q509" s="25" t="str">
        <f t="shared" si="43"/>
        <v>technology</v>
      </c>
      <c r="R509" s="25" t="str">
        <f t="shared" si="44"/>
        <v>web</v>
      </c>
      <c r="S509" s="37">
        <f t="shared" si="45"/>
        <v>41373.208333333336</v>
      </c>
      <c r="T509" s="37">
        <f t="shared" si="46"/>
        <v>41422.208333333336</v>
      </c>
    </row>
    <row r="510" spans="1:20" x14ac:dyDescent="0.25">
      <c r="A510" s="25">
        <v>508</v>
      </c>
      <c r="B510" s="25" t="s">
        <v>1053</v>
      </c>
      <c r="C510" s="33" t="s">
        <v>1054</v>
      </c>
      <c r="D510" s="34">
        <v>172700</v>
      </c>
      <c r="E510" s="34">
        <v>193820</v>
      </c>
      <c r="F510" s="35">
        <f t="shared" si="42"/>
        <v>112</v>
      </c>
      <c r="G510" s="34" t="s">
        <v>10</v>
      </c>
      <c r="H510" s="34">
        <v>3657</v>
      </c>
      <c r="I510" s="36">
        <f t="shared" si="47"/>
        <v>53</v>
      </c>
      <c r="J510" s="34" t="s">
        <v>11</v>
      </c>
      <c r="K510" s="34" t="s">
        <v>12</v>
      </c>
      <c r="L510" s="34">
        <v>1532840400</v>
      </c>
      <c r="M510" s="34">
        <v>1534654800</v>
      </c>
      <c r="N510" s="34" t="b">
        <v>0</v>
      </c>
      <c r="O510" s="34" t="b">
        <v>0</v>
      </c>
      <c r="P510" s="34" t="s">
        <v>23</v>
      </c>
      <c r="Q510" s="25" t="str">
        <f t="shared" si="43"/>
        <v>theater</v>
      </c>
      <c r="R510" s="25" t="str">
        <f t="shared" si="44"/>
        <v>plays</v>
      </c>
      <c r="S510" s="37">
        <f t="shared" si="45"/>
        <v>43310.208333333328</v>
      </c>
      <c r="T510" s="37">
        <f t="shared" si="46"/>
        <v>43331.208333333328</v>
      </c>
    </row>
    <row r="511" spans="1:20" x14ac:dyDescent="0.25">
      <c r="A511" s="25">
        <v>509</v>
      </c>
      <c r="B511" s="25" t="s">
        <v>388</v>
      </c>
      <c r="C511" s="33" t="s">
        <v>1055</v>
      </c>
      <c r="D511" s="34">
        <v>168500</v>
      </c>
      <c r="E511" s="34">
        <v>119510</v>
      </c>
      <c r="F511" s="35">
        <f t="shared" si="42"/>
        <v>71</v>
      </c>
      <c r="G511" s="34" t="s">
        <v>4</v>
      </c>
      <c r="H511" s="34">
        <v>1258</v>
      </c>
      <c r="I511" s="36">
        <f t="shared" si="47"/>
        <v>95</v>
      </c>
      <c r="J511" s="34" t="s">
        <v>11</v>
      </c>
      <c r="K511" s="34" t="s">
        <v>12</v>
      </c>
      <c r="L511" s="34">
        <v>1336194000</v>
      </c>
      <c r="M511" s="34">
        <v>1337058000</v>
      </c>
      <c r="N511" s="34" t="b">
        <v>0</v>
      </c>
      <c r="O511" s="34" t="b">
        <v>0</v>
      </c>
      <c r="P511" s="34" t="s">
        <v>23</v>
      </c>
      <c r="Q511" s="25" t="str">
        <f t="shared" si="43"/>
        <v>theater</v>
      </c>
      <c r="R511" s="25" t="str">
        <f t="shared" si="44"/>
        <v>plays</v>
      </c>
      <c r="S511" s="37">
        <f t="shared" si="45"/>
        <v>41034.208333333336</v>
      </c>
      <c r="T511" s="37">
        <f t="shared" si="46"/>
        <v>41044.208333333336</v>
      </c>
    </row>
    <row r="512" spans="1:20" x14ac:dyDescent="0.25">
      <c r="A512" s="25">
        <v>510</v>
      </c>
      <c r="B512" s="25" t="s">
        <v>1056</v>
      </c>
      <c r="C512" s="33" t="s">
        <v>1057</v>
      </c>
      <c r="D512" s="34">
        <v>7800</v>
      </c>
      <c r="E512" s="34">
        <v>9289</v>
      </c>
      <c r="F512" s="35">
        <f t="shared" si="42"/>
        <v>119</v>
      </c>
      <c r="G512" s="34" t="s">
        <v>10</v>
      </c>
      <c r="H512" s="34">
        <v>131</v>
      </c>
      <c r="I512" s="36">
        <f t="shared" si="47"/>
        <v>70.91</v>
      </c>
      <c r="J512" s="34" t="s">
        <v>16</v>
      </c>
      <c r="K512" s="34" t="s">
        <v>17</v>
      </c>
      <c r="L512" s="34">
        <v>1527742800</v>
      </c>
      <c r="M512" s="34">
        <v>1529816400</v>
      </c>
      <c r="N512" s="34" t="b">
        <v>0</v>
      </c>
      <c r="O512" s="34" t="b">
        <v>0</v>
      </c>
      <c r="P512" s="34" t="s">
        <v>43</v>
      </c>
      <c r="Q512" s="25" t="str">
        <f t="shared" si="43"/>
        <v>film &amp; video</v>
      </c>
      <c r="R512" s="25" t="str">
        <f t="shared" si="44"/>
        <v>drama</v>
      </c>
      <c r="S512" s="37">
        <f t="shared" si="45"/>
        <v>43251.208333333328</v>
      </c>
      <c r="T512" s="37">
        <f t="shared" si="46"/>
        <v>43275.208333333328</v>
      </c>
    </row>
    <row r="513" spans="1:20" x14ac:dyDescent="0.25">
      <c r="A513" s="25">
        <v>511</v>
      </c>
      <c r="B513" s="25" t="s">
        <v>1058</v>
      </c>
      <c r="C513" s="33" t="s">
        <v>1059</v>
      </c>
      <c r="D513" s="34">
        <v>147800</v>
      </c>
      <c r="E513" s="34">
        <v>35498</v>
      </c>
      <c r="F513" s="35">
        <f t="shared" si="42"/>
        <v>24</v>
      </c>
      <c r="G513" s="34" t="s">
        <v>4</v>
      </c>
      <c r="H513" s="34">
        <v>362</v>
      </c>
      <c r="I513" s="36">
        <f t="shared" si="47"/>
        <v>98.06</v>
      </c>
      <c r="J513" s="34" t="s">
        <v>11</v>
      </c>
      <c r="K513" s="34" t="s">
        <v>12</v>
      </c>
      <c r="L513" s="34">
        <v>1564030800</v>
      </c>
      <c r="M513" s="34">
        <v>1564894800</v>
      </c>
      <c r="N513" s="34" t="b">
        <v>0</v>
      </c>
      <c r="O513" s="34" t="b">
        <v>0</v>
      </c>
      <c r="P513" s="34" t="s">
        <v>23</v>
      </c>
      <c r="Q513" s="25" t="str">
        <f t="shared" si="43"/>
        <v>theater</v>
      </c>
      <c r="R513" s="25" t="str">
        <f t="shared" si="44"/>
        <v>plays</v>
      </c>
      <c r="S513" s="37">
        <f t="shared" si="45"/>
        <v>43671.208333333328</v>
      </c>
      <c r="T513" s="37">
        <f t="shared" si="46"/>
        <v>43681.208333333328</v>
      </c>
    </row>
    <row r="514" spans="1:20" x14ac:dyDescent="0.25">
      <c r="A514" s="25">
        <v>512</v>
      </c>
      <c r="B514" s="25" t="s">
        <v>1060</v>
      </c>
      <c r="C514" s="33" t="s">
        <v>1061</v>
      </c>
      <c r="D514" s="34">
        <v>9100</v>
      </c>
      <c r="E514" s="34">
        <v>12678</v>
      </c>
      <c r="F514" s="35">
        <f t="shared" si="42"/>
        <v>139</v>
      </c>
      <c r="G514" s="34" t="s">
        <v>10</v>
      </c>
      <c r="H514" s="34">
        <v>239</v>
      </c>
      <c r="I514" s="36">
        <f t="shared" si="47"/>
        <v>53.05</v>
      </c>
      <c r="J514" s="34" t="s">
        <v>11</v>
      </c>
      <c r="K514" s="34" t="s">
        <v>12</v>
      </c>
      <c r="L514" s="34">
        <v>1404536400</v>
      </c>
      <c r="M514" s="34">
        <v>1404622800</v>
      </c>
      <c r="N514" s="34" t="b">
        <v>0</v>
      </c>
      <c r="O514" s="34" t="b">
        <v>1</v>
      </c>
      <c r="P514" s="34" t="s">
        <v>79</v>
      </c>
      <c r="Q514" s="25" t="str">
        <f t="shared" si="43"/>
        <v>games</v>
      </c>
      <c r="R514" s="25" t="str">
        <f t="shared" si="44"/>
        <v>video games</v>
      </c>
      <c r="S514" s="37">
        <f t="shared" si="45"/>
        <v>41825.208333333336</v>
      </c>
      <c r="T514" s="37">
        <f t="shared" si="46"/>
        <v>41826.208333333336</v>
      </c>
    </row>
    <row r="515" spans="1:20" x14ac:dyDescent="0.25">
      <c r="A515" s="25">
        <v>513</v>
      </c>
      <c r="B515" s="25" t="s">
        <v>1062</v>
      </c>
      <c r="C515" s="33" t="s">
        <v>1063</v>
      </c>
      <c r="D515" s="34">
        <v>8300</v>
      </c>
      <c r="E515" s="34">
        <v>3260</v>
      </c>
      <c r="F515" s="35">
        <f t="shared" ref="F515:F578" si="48">ROUND(E515*100/D515,0)</f>
        <v>39</v>
      </c>
      <c r="G515" s="34" t="s">
        <v>64</v>
      </c>
      <c r="H515" s="34">
        <v>35</v>
      </c>
      <c r="I515" s="36">
        <f t="shared" si="47"/>
        <v>93.14</v>
      </c>
      <c r="J515" s="34" t="s">
        <v>11</v>
      </c>
      <c r="K515" s="34" t="s">
        <v>12</v>
      </c>
      <c r="L515" s="34">
        <v>1284008400</v>
      </c>
      <c r="M515" s="34">
        <v>1284181200</v>
      </c>
      <c r="N515" s="34" t="b">
        <v>0</v>
      </c>
      <c r="O515" s="34" t="b">
        <v>0</v>
      </c>
      <c r="P515" s="34" t="s">
        <v>259</v>
      </c>
      <c r="Q515" s="25" t="str">
        <f t="shared" ref="Q515:Q578" si="49">LEFT(P515,FIND("/",P515)-1)</f>
        <v>film &amp; video</v>
      </c>
      <c r="R515" s="25" t="str">
        <f t="shared" ref="R515:R578" si="50">RIGHT(P515,LEN(P515)-FIND("/",P515))</f>
        <v>television</v>
      </c>
      <c r="S515" s="37">
        <f t="shared" ref="S515:S578" si="51">(((L515/60)/60)/24)+DATE(1970,1,1)</f>
        <v>40430.208333333336</v>
      </c>
      <c r="T515" s="37">
        <f t="shared" ref="T515:T578" si="52">(((M515/60)/60)/24)+DATE(1970,1,1)</f>
        <v>40432.208333333336</v>
      </c>
    </row>
    <row r="516" spans="1:20" x14ac:dyDescent="0.25">
      <c r="A516" s="25">
        <v>514</v>
      </c>
      <c r="B516" s="25" t="s">
        <v>1064</v>
      </c>
      <c r="C516" s="33" t="s">
        <v>1065</v>
      </c>
      <c r="D516" s="34">
        <v>138700</v>
      </c>
      <c r="E516" s="34">
        <v>31123</v>
      </c>
      <c r="F516" s="35">
        <f t="shared" si="48"/>
        <v>22</v>
      </c>
      <c r="G516" s="34" t="s">
        <v>64</v>
      </c>
      <c r="H516" s="34">
        <v>528</v>
      </c>
      <c r="I516" s="36">
        <f t="shared" ref="I516:I579" si="53">IF(H516=0,0,ROUND(E516/H516,2))</f>
        <v>58.95</v>
      </c>
      <c r="J516" s="34" t="s">
        <v>88</v>
      </c>
      <c r="K516" s="34" t="s">
        <v>89</v>
      </c>
      <c r="L516" s="34">
        <v>1386309600</v>
      </c>
      <c r="M516" s="34">
        <v>1386741600</v>
      </c>
      <c r="N516" s="34" t="b">
        <v>0</v>
      </c>
      <c r="O516" s="34" t="b">
        <v>1</v>
      </c>
      <c r="P516" s="34" t="s">
        <v>13</v>
      </c>
      <c r="Q516" s="25" t="str">
        <f t="shared" si="49"/>
        <v>music</v>
      </c>
      <c r="R516" s="25" t="str">
        <f t="shared" si="50"/>
        <v>rock</v>
      </c>
      <c r="S516" s="37">
        <f t="shared" si="51"/>
        <v>41614.25</v>
      </c>
      <c r="T516" s="37">
        <f t="shared" si="52"/>
        <v>41619.25</v>
      </c>
    </row>
    <row r="517" spans="1:20" x14ac:dyDescent="0.25">
      <c r="A517" s="25">
        <v>515</v>
      </c>
      <c r="B517" s="25" t="s">
        <v>1066</v>
      </c>
      <c r="C517" s="33" t="s">
        <v>1067</v>
      </c>
      <c r="D517" s="34">
        <v>8600</v>
      </c>
      <c r="E517" s="34">
        <v>4797</v>
      </c>
      <c r="F517" s="35">
        <f t="shared" si="48"/>
        <v>56</v>
      </c>
      <c r="G517" s="34" t="s">
        <v>4</v>
      </c>
      <c r="H517" s="34">
        <v>133</v>
      </c>
      <c r="I517" s="36">
        <f t="shared" si="53"/>
        <v>36.07</v>
      </c>
      <c r="J517" s="34" t="s">
        <v>5</v>
      </c>
      <c r="K517" s="34" t="s">
        <v>6</v>
      </c>
      <c r="L517" s="34">
        <v>1324620000</v>
      </c>
      <c r="M517" s="34">
        <v>1324792800</v>
      </c>
      <c r="N517" s="34" t="b">
        <v>0</v>
      </c>
      <c r="O517" s="34" t="b">
        <v>1</v>
      </c>
      <c r="P517" s="34" t="s">
        <v>23</v>
      </c>
      <c r="Q517" s="25" t="str">
        <f t="shared" si="49"/>
        <v>theater</v>
      </c>
      <c r="R517" s="25" t="str">
        <f t="shared" si="50"/>
        <v>plays</v>
      </c>
      <c r="S517" s="37">
        <f t="shared" si="51"/>
        <v>40900.25</v>
      </c>
      <c r="T517" s="37">
        <f t="shared" si="52"/>
        <v>40902.25</v>
      </c>
    </row>
    <row r="518" spans="1:20" x14ac:dyDescent="0.25">
      <c r="A518" s="25">
        <v>516</v>
      </c>
      <c r="B518" s="25" t="s">
        <v>1068</v>
      </c>
      <c r="C518" s="33" t="s">
        <v>1069</v>
      </c>
      <c r="D518" s="34">
        <v>125400</v>
      </c>
      <c r="E518" s="34">
        <v>53324</v>
      </c>
      <c r="F518" s="35">
        <f t="shared" si="48"/>
        <v>43</v>
      </c>
      <c r="G518" s="34" t="s">
        <v>4</v>
      </c>
      <c r="H518" s="34">
        <v>846</v>
      </c>
      <c r="I518" s="36">
        <f t="shared" si="53"/>
        <v>63.03</v>
      </c>
      <c r="J518" s="34" t="s">
        <v>11</v>
      </c>
      <c r="K518" s="34" t="s">
        <v>12</v>
      </c>
      <c r="L518" s="34">
        <v>1281070800</v>
      </c>
      <c r="M518" s="34">
        <v>1284354000</v>
      </c>
      <c r="N518" s="34" t="b">
        <v>0</v>
      </c>
      <c r="O518" s="34" t="b">
        <v>0</v>
      </c>
      <c r="P518" s="34" t="s">
        <v>58</v>
      </c>
      <c r="Q518" s="25" t="str">
        <f t="shared" si="49"/>
        <v>publishing</v>
      </c>
      <c r="R518" s="25" t="str">
        <f t="shared" si="50"/>
        <v>nonfiction</v>
      </c>
      <c r="S518" s="37">
        <f t="shared" si="51"/>
        <v>40396.208333333336</v>
      </c>
      <c r="T518" s="37">
        <f t="shared" si="52"/>
        <v>40434.208333333336</v>
      </c>
    </row>
    <row r="519" spans="1:20" x14ac:dyDescent="0.25">
      <c r="A519" s="25">
        <v>517</v>
      </c>
      <c r="B519" s="25" t="s">
        <v>1070</v>
      </c>
      <c r="C519" s="33" t="s">
        <v>1071</v>
      </c>
      <c r="D519" s="34">
        <v>5900</v>
      </c>
      <c r="E519" s="34">
        <v>6608</v>
      </c>
      <c r="F519" s="35">
        <f t="shared" si="48"/>
        <v>112</v>
      </c>
      <c r="G519" s="34" t="s">
        <v>10</v>
      </c>
      <c r="H519" s="34">
        <v>78</v>
      </c>
      <c r="I519" s="36">
        <f t="shared" si="53"/>
        <v>84.72</v>
      </c>
      <c r="J519" s="34" t="s">
        <v>11</v>
      </c>
      <c r="K519" s="34" t="s">
        <v>12</v>
      </c>
      <c r="L519" s="34">
        <v>1493960400</v>
      </c>
      <c r="M519" s="34">
        <v>1494392400</v>
      </c>
      <c r="N519" s="34" t="b">
        <v>0</v>
      </c>
      <c r="O519" s="34" t="b">
        <v>0</v>
      </c>
      <c r="P519" s="34" t="s">
        <v>7</v>
      </c>
      <c r="Q519" s="25" t="str">
        <f t="shared" si="49"/>
        <v>food</v>
      </c>
      <c r="R519" s="25" t="str">
        <f t="shared" si="50"/>
        <v>food trucks</v>
      </c>
      <c r="S519" s="37">
        <f t="shared" si="51"/>
        <v>42860.208333333328</v>
      </c>
      <c r="T519" s="37">
        <f t="shared" si="52"/>
        <v>42865.208333333328</v>
      </c>
    </row>
    <row r="520" spans="1:20" x14ac:dyDescent="0.25">
      <c r="A520" s="25">
        <v>518</v>
      </c>
      <c r="B520" s="25" t="s">
        <v>1072</v>
      </c>
      <c r="C520" s="33" t="s">
        <v>1073</v>
      </c>
      <c r="D520" s="34">
        <v>8800</v>
      </c>
      <c r="E520" s="34">
        <v>622</v>
      </c>
      <c r="F520" s="35">
        <f t="shared" si="48"/>
        <v>7</v>
      </c>
      <c r="G520" s="34" t="s">
        <v>4</v>
      </c>
      <c r="H520" s="34">
        <v>10</v>
      </c>
      <c r="I520" s="36">
        <f t="shared" si="53"/>
        <v>62.2</v>
      </c>
      <c r="J520" s="34" t="s">
        <v>11</v>
      </c>
      <c r="K520" s="34" t="s">
        <v>12</v>
      </c>
      <c r="L520" s="34">
        <v>1519365600</v>
      </c>
      <c r="M520" s="34">
        <v>1519538400</v>
      </c>
      <c r="N520" s="34" t="b">
        <v>0</v>
      </c>
      <c r="O520" s="34" t="b">
        <v>1</v>
      </c>
      <c r="P520" s="34" t="s">
        <v>61</v>
      </c>
      <c r="Q520" s="25" t="str">
        <f t="shared" si="49"/>
        <v>film &amp; video</v>
      </c>
      <c r="R520" s="25" t="str">
        <f t="shared" si="50"/>
        <v>animation</v>
      </c>
      <c r="S520" s="37">
        <f t="shared" si="51"/>
        <v>43154.25</v>
      </c>
      <c r="T520" s="37">
        <f t="shared" si="52"/>
        <v>43156.25</v>
      </c>
    </row>
    <row r="521" spans="1:20" x14ac:dyDescent="0.25">
      <c r="A521" s="25">
        <v>519</v>
      </c>
      <c r="B521" s="25" t="s">
        <v>1074</v>
      </c>
      <c r="C521" s="33" t="s">
        <v>1075</v>
      </c>
      <c r="D521" s="34">
        <v>177700</v>
      </c>
      <c r="E521" s="34">
        <v>180802</v>
      </c>
      <c r="F521" s="35">
        <f t="shared" si="48"/>
        <v>102</v>
      </c>
      <c r="G521" s="34" t="s">
        <v>10</v>
      </c>
      <c r="H521" s="34">
        <v>1773</v>
      </c>
      <c r="I521" s="36">
        <f t="shared" si="53"/>
        <v>101.98</v>
      </c>
      <c r="J521" s="34" t="s">
        <v>11</v>
      </c>
      <c r="K521" s="34" t="s">
        <v>12</v>
      </c>
      <c r="L521" s="34">
        <v>1420696800</v>
      </c>
      <c r="M521" s="34">
        <v>1421906400</v>
      </c>
      <c r="N521" s="34" t="b">
        <v>0</v>
      </c>
      <c r="O521" s="34" t="b">
        <v>1</v>
      </c>
      <c r="P521" s="34" t="s">
        <v>13</v>
      </c>
      <c r="Q521" s="25" t="str">
        <f t="shared" si="49"/>
        <v>music</v>
      </c>
      <c r="R521" s="25" t="str">
        <f t="shared" si="50"/>
        <v>rock</v>
      </c>
      <c r="S521" s="37">
        <f t="shared" si="51"/>
        <v>42012.25</v>
      </c>
      <c r="T521" s="37">
        <f t="shared" si="52"/>
        <v>42026.25</v>
      </c>
    </row>
    <row r="522" spans="1:20" x14ac:dyDescent="0.25">
      <c r="A522" s="25">
        <v>520</v>
      </c>
      <c r="B522" s="25" t="s">
        <v>1076</v>
      </c>
      <c r="C522" s="33" t="s">
        <v>1077</v>
      </c>
      <c r="D522" s="34">
        <v>800</v>
      </c>
      <c r="E522" s="34">
        <v>3406</v>
      </c>
      <c r="F522" s="35">
        <f t="shared" si="48"/>
        <v>426</v>
      </c>
      <c r="G522" s="34" t="s">
        <v>10</v>
      </c>
      <c r="H522" s="34">
        <v>32</v>
      </c>
      <c r="I522" s="36">
        <f t="shared" si="53"/>
        <v>106.44</v>
      </c>
      <c r="J522" s="34" t="s">
        <v>11</v>
      </c>
      <c r="K522" s="34" t="s">
        <v>12</v>
      </c>
      <c r="L522" s="34">
        <v>1555650000</v>
      </c>
      <c r="M522" s="34">
        <v>1555909200</v>
      </c>
      <c r="N522" s="34" t="b">
        <v>0</v>
      </c>
      <c r="O522" s="34" t="b">
        <v>0</v>
      </c>
      <c r="P522" s="34" t="s">
        <v>23</v>
      </c>
      <c r="Q522" s="25" t="str">
        <f t="shared" si="49"/>
        <v>theater</v>
      </c>
      <c r="R522" s="25" t="str">
        <f t="shared" si="50"/>
        <v>plays</v>
      </c>
      <c r="S522" s="37">
        <f t="shared" si="51"/>
        <v>43574.208333333328</v>
      </c>
      <c r="T522" s="37">
        <f t="shared" si="52"/>
        <v>43577.208333333328</v>
      </c>
    </row>
    <row r="523" spans="1:20" x14ac:dyDescent="0.25">
      <c r="A523" s="25">
        <v>521</v>
      </c>
      <c r="B523" s="25" t="s">
        <v>1078</v>
      </c>
      <c r="C523" s="33" t="s">
        <v>131</v>
      </c>
      <c r="D523" s="34">
        <v>7600</v>
      </c>
      <c r="E523" s="34">
        <v>11061</v>
      </c>
      <c r="F523" s="35">
        <f t="shared" si="48"/>
        <v>146</v>
      </c>
      <c r="G523" s="34" t="s">
        <v>10</v>
      </c>
      <c r="H523" s="34">
        <v>369</v>
      </c>
      <c r="I523" s="36">
        <f t="shared" si="53"/>
        <v>29.98</v>
      </c>
      <c r="J523" s="34" t="s">
        <v>11</v>
      </c>
      <c r="K523" s="34" t="s">
        <v>12</v>
      </c>
      <c r="L523" s="34">
        <v>1471928400</v>
      </c>
      <c r="M523" s="34">
        <v>1472446800</v>
      </c>
      <c r="N523" s="34" t="b">
        <v>0</v>
      </c>
      <c r="O523" s="34" t="b">
        <v>1</v>
      </c>
      <c r="P523" s="34" t="s">
        <v>43</v>
      </c>
      <c r="Q523" s="25" t="str">
        <f t="shared" si="49"/>
        <v>film &amp; video</v>
      </c>
      <c r="R523" s="25" t="str">
        <f t="shared" si="50"/>
        <v>drama</v>
      </c>
      <c r="S523" s="37">
        <f t="shared" si="51"/>
        <v>42605.208333333328</v>
      </c>
      <c r="T523" s="37">
        <f t="shared" si="52"/>
        <v>42611.208333333328</v>
      </c>
    </row>
    <row r="524" spans="1:20" x14ac:dyDescent="0.25">
      <c r="A524" s="25">
        <v>522</v>
      </c>
      <c r="B524" s="25" t="s">
        <v>1079</v>
      </c>
      <c r="C524" s="33" t="s">
        <v>1080</v>
      </c>
      <c r="D524" s="34">
        <v>50500</v>
      </c>
      <c r="E524" s="34">
        <v>16389</v>
      </c>
      <c r="F524" s="35">
        <f t="shared" si="48"/>
        <v>32</v>
      </c>
      <c r="G524" s="34" t="s">
        <v>4</v>
      </c>
      <c r="H524" s="34">
        <v>191</v>
      </c>
      <c r="I524" s="36">
        <f t="shared" si="53"/>
        <v>85.81</v>
      </c>
      <c r="J524" s="34" t="s">
        <v>11</v>
      </c>
      <c r="K524" s="34" t="s">
        <v>12</v>
      </c>
      <c r="L524" s="34">
        <v>1341291600</v>
      </c>
      <c r="M524" s="34">
        <v>1342328400</v>
      </c>
      <c r="N524" s="34" t="b">
        <v>0</v>
      </c>
      <c r="O524" s="34" t="b">
        <v>0</v>
      </c>
      <c r="P524" s="34" t="s">
        <v>90</v>
      </c>
      <c r="Q524" s="25" t="str">
        <f t="shared" si="49"/>
        <v>film &amp; video</v>
      </c>
      <c r="R524" s="25" t="str">
        <f t="shared" si="50"/>
        <v>shorts</v>
      </c>
      <c r="S524" s="37">
        <f t="shared" si="51"/>
        <v>41093.208333333336</v>
      </c>
      <c r="T524" s="37">
        <f t="shared" si="52"/>
        <v>41105.208333333336</v>
      </c>
    </row>
    <row r="525" spans="1:20" x14ac:dyDescent="0.25">
      <c r="A525" s="25">
        <v>523</v>
      </c>
      <c r="B525" s="25" t="s">
        <v>1081</v>
      </c>
      <c r="C525" s="33" t="s">
        <v>1082</v>
      </c>
      <c r="D525" s="34">
        <v>900</v>
      </c>
      <c r="E525" s="34">
        <v>6303</v>
      </c>
      <c r="F525" s="35">
        <f t="shared" si="48"/>
        <v>700</v>
      </c>
      <c r="G525" s="34" t="s">
        <v>10</v>
      </c>
      <c r="H525" s="34">
        <v>89</v>
      </c>
      <c r="I525" s="36">
        <f t="shared" si="53"/>
        <v>70.819999999999993</v>
      </c>
      <c r="J525" s="34" t="s">
        <v>11</v>
      </c>
      <c r="K525" s="34" t="s">
        <v>12</v>
      </c>
      <c r="L525" s="34">
        <v>1267682400</v>
      </c>
      <c r="M525" s="34">
        <v>1268114400</v>
      </c>
      <c r="N525" s="34" t="b">
        <v>0</v>
      </c>
      <c r="O525" s="34" t="b">
        <v>0</v>
      </c>
      <c r="P525" s="34" t="s">
        <v>90</v>
      </c>
      <c r="Q525" s="25" t="str">
        <f t="shared" si="49"/>
        <v>film &amp; video</v>
      </c>
      <c r="R525" s="25" t="str">
        <f t="shared" si="50"/>
        <v>shorts</v>
      </c>
      <c r="S525" s="37">
        <f t="shared" si="51"/>
        <v>40241.25</v>
      </c>
      <c r="T525" s="37">
        <f t="shared" si="52"/>
        <v>40246.25</v>
      </c>
    </row>
    <row r="526" spans="1:20" x14ac:dyDescent="0.25">
      <c r="A526" s="25">
        <v>524</v>
      </c>
      <c r="B526" s="25" t="s">
        <v>1083</v>
      </c>
      <c r="C526" s="33" t="s">
        <v>1084</v>
      </c>
      <c r="D526" s="34">
        <v>96700</v>
      </c>
      <c r="E526" s="34">
        <v>81136</v>
      </c>
      <c r="F526" s="35">
        <f t="shared" si="48"/>
        <v>84</v>
      </c>
      <c r="G526" s="34" t="s">
        <v>4</v>
      </c>
      <c r="H526" s="34">
        <v>1979</v>
      </c>
      <c r="I526" s="36">
        <f t="shared" si="53"/>
        <v>41</v>
      </c>
      <c r="J526" s="34" t="s">
        <v>11</v>
      </c>
      <c r="K526" s="34" t="s">
        <v>12</v>
      </c>
      <c r="L526" s="34">
        <v>1272258000</v>
      </c>
      <c r="M526" s="34">
        <v>1273381200</v>
      </c>
      <c r="N526" s="34" t="b">
        <v>0</v>
      </c>
      <c r="O526" s="34" t="b">
        <v>0</v>
      </c>
      <c r="P526" s="34" t="s">
        <v>23</v>
      </c>
      <c r="Q526" s="25" t="str">
        <f t="shared" si="49"/>
        <v>theater</v>
      </c>
      <c r="R526" s="25" t="str">
        <f t="shared" si="50"/>
        <v>plays</v>
      </c>
      <c r="S526" s="37">
        <f t="shared" si="51"/>
        <v>40294.208333333336</v>
      </c>
      <c r="T526" s="37">
        <f t="shared" si="52"/>
        <v>40307.208333333336</v>
      </c>
    </row>
    <row r="527" spans="1:20" x14ac:dyDescent="0.25">
      <c r="A527" s="25">
        <v>525</v>
      </c>
      <c r="B527" s="25" t="s">
        <v>1085</v>
      </c>
      <c r="C527" s="33" t="s">
        <v>1086</v>
      </c>
      <c r="D527" s="34">
        <v>2100</v>
      </c>
      <c r="E527" s="34">
        <v>1768</v>
      </c>
      <c r="F527" s="35">
        <f t="shared" si="48"/>
        <v>84</v>
      </c>
      <c r="G527" s="34" t="s">
        <v>4</v>
      </c>
      <c r="H527" s="34">
        <v>63</v>
      </c>
      <c r="I527" s="36">
        <f t="shared" si="53"/>
        <v>28.06</v>
      </c>
      <c r="J527" s="34" t="s">
        <v>11</v>
      </c>
      <c r="K527" s="34" t="s">
        <v>12</v>
      </c>
      <c r="L527" s="34">
        <v>1290492000</v>
      </c>
      <c r="M527" s="34">
        <v>1290837600</v>
      </c>
      <c r="N527" s="34" t="b">
        <v>0</v>
      </c>
      <c r="O527" s="34" t="b">
        <v>0</v>
      </c>
      <c r="P527" s="34" t="s">
        <v>55</v>
      </c>
      <c r="Q527" s="25" t="str">
        <f t="shared" si="49"/>
        <v>technology</v>
      </c>
      <c r="R527" s="25" t="str">
        <f t="shared" si="50"/>
        <v>wearables</v>
      </c>
      <c r="S527" s="37">
        <f t="shared" si="51"/>
        <v>40505.25</v>
      </c>
      <c r="T527" s="37">
        <f t="shared" si="52"/>
        <v>40509.25</v>
      </c>
    </row>
    <row r="528" spans="1:20" x14ac:dyDescent="0.25">
      <c r="A528" s="25">
        <v>526</v>
      </c>
      <c r="B528" s="25" t="s">
        <v>1087</v>
      </c>
      <c r="C528" s="33" t="s">
        <v>1088</v>
      </c>
      <c r="D528" s="34">
        <v>8300</v>
      </c>
      <c r="E528" s="34">
        <v>12944</v>
      </c>
      <c r="F528" s="35">
        <f t="shared" si="48"/>
        <v>156</v>
      </c>
      <c r="G528" s="34" t="s">
        <v>10</v>
      </c>
      <c r="H528" s="34">
        <v>147</v>
      </c>
      <c r="I528" s="36">
        <f t="shared" si="53"/>
        <v>88.05</v>
      </c>
      <c r="J528" s="34" t="s">
        <v>11</v>
      </c>
      <c r="K528" s="34" t="s">
        <v>12</v>
      </c>
      <c r="L528" s="34">
        <v>1451109600</v>
      </c>
      <c r="M528" s="34">
        <v>1454306400</v>
      </c>
      <c r="N528" s="34" t="b">
        <v>0</v>
      </c>
      <c r="O528" s="34" t="b">
        <v>1</v>
      </c>
      <c r="P528" s="34" t="s">
        <v>23</v>
      </c>
      <c r="Q528" s="25" t="str">
        <f t="shared" si="49"/>
        <v>theater</v>
      </c>
      <c r="R528" s="25" t="str">
        <f t="shared" si="50"/>
        <v>plays</v>
      </c>
      <c r="S528" s="37">
        <f t="shared" si="51"/>
        <v>42364.25</v>
      </c>
      <c r="T528" s="37">
        <f t="shared" si="52"/>
        <v>42401.25</v>
      </c>
    </row>
    <row r="529" spans="1:20" x14ac:dyDescent="0.25">
      <c r="A529" s="25">
        <v>527</v>
      </c>
      <c r="B529" s="25" t="s">
        <v>1089</v>
      </c>
      <c r="C529" s="33" t="s">
        <v>1090</v>
      </c>
      <c r="D529" s="34">
        <v>189200</v>
      </c>
      <c r="E529" s="34">
        <v>188480</v>
      </c>
      <c r="F529" s="35">
        <f t="shared" si="48"/>
        <v>100</v>
      </c>
      <c r="G529" s="34" t="s">
        <v>4</v>
      </c>
      <c r="H529" s="34">
        <v>6080</v>
      </c>
      <c r="I529" s="36">
        <f t="shared" si="53"/>
        <v>31</v>
      </c>
      <c r="J529" s="34" t="s">
        <v>5</v>
      </c>
      <c r="K529" s="34" t="s">
        <v>6</v>
      </c>
      <c r="L529" s="34">
        <v>1454652000</v>
      </c>
      <c r="M529" s="34">
        <v>1457762400</v>
      </c>
      <c r="N529" s="34" t="b">
        <v>0</v>
      </c>
      <c r="O529" s="34" t="b">
        <v>0</v>
      </c>
      <c r="P529" s="34" t="s">
        <v>61</v>
      </c>
      <c r="Q529" s="25" t="str">
        <f t="shared" si="49"/>
        <v>film &amp; video</v>
      </c>
      <c r="R529" s="25" t="str">
        <f t="shared" si="50"/>
        <v>animation</v>
      </c>
      <c r="S529" s="37">
        <f t="shared" si="51"/>
        <v>42405.25</v>
      </c>
      <c r="T529" s="37">
        <f t="shared" si="52"/>
        <v>42441.25</v>
      </c>
    </row>
    <row r="530" spans="1:20" x14ac:dyDescent="0.25">
      <c r="A530" s="25">
        <v>528</v>
      </c>
      <c r="B530" s="25" t="s">
        <v>1091</v>
      </c>
      <c r="C530" s="33" t="s">
        <v>1092</v>
      </c>
      <c r="D530" s="34">
        <v>9000</v>
      </c>
      <c r="E530" s="34">
        <v>7227</v>
      </c>
      <c r="F530" s="35">
        <f t="shared" si="48"/>
        <v>80</v>
      </c>
      <c r="G530" s="34" t="s">
        <v>4</v>
      </c>
      <c r="H530" s="34">
        <v>80</v>
      </c>
      <c r="I530" s="36">
        <f t="shared" si="53"/>
        <v>90.34</v>
      </c>
      <c r="J530" s="34" t="s">
        <v>30</v>
      </c>
      <c r="K530" s="34" t="s">
        <v>31</v>
      </c>
      <c r="L530" s="34">
        <v>1385186400</v>
      </c>
      <c r="M530" s="34">
        <v>1389074400</v>
      </c>
      <c r="N530" s="34" t="b">
        <v>0</v>
      </c>
      <c r="O530" s="34" t="b">
        <v>0</v>
      </c>
      <c r="P530" s="34" t="s">
        <v>50</v>
      </c>
      <c r="Q530" s="25" t="str">
        <f t="shared" si="49"/>
        <v>music</v>
      </c>
      <c r="R530" s="25" t="str">
        <f t="shared" si="50"/>
        <v>indie rock</v>
      </c>
      <c r="S530" s="37">
        <f t="shared" si="51"/>
        <v>41601.25</v>
      </c>
      <c r="T530" s="37">
        <f t="shared" si="52"/>
        <v>41646.25</v>
      </c>
    </row>
    <row r="531" spans="1:20" x14ac:dyDescent="0.25">
      <c r="A531" s="25">
        <v>529</v>
      </c>
      <c r="B531" s="25" t="s">
        <v>1093</v>
      </c>
      <c r="C531" s="33" t="s">
        <v>1094</v>
      </c>
      <c r="D531" s="34">
        <v>5100</v>
      </c>
      <c r="E531" s="34">
        <v>574</v>
      </c>
      <c r="F531" s="35">
        <f t="shared" si="48"/>
        <v>11</v>
      </c>
      <c r="G531" s="34" t="s">
        <v>4</v>
      </c>
      <c r="H531" s="34">
        <v>9</v>
      </c>
      <c r="I531" s="36">
        <f t="shared" si="53"/>
        <v>63.78</v>
      </c>
      <c r="J531" s="34" t="s">
        <v>11</v>
      </c>
      <c r="K531" s="34" t="s">
        <v>12</v>
      </c>
      <c r="L531" s="34">
        <v>1399698000</v>
      </c>
      <c r="M531" s="34">
        <v>1402117200</v>
      </c>
      <c r="N531" s="34" t="b">
        <v>0</v>
      </c>
      <c r="O531" s="34" t="b">
        <v>0</v>
      </c>
      <c r="P531" s="34" t="s">
        <v>79</v>
      </c>
      <c r="Q531" s="25" t="str">
        <f t="shared" si="49"/>
        <v>games</v>
      </c>
      <c r="R531" s="25" t="str">
        <f t="shared" si="50"/>
        <v>video games</v>
      </c>
      <c r="S531" s="37">
        <f t="shared" si="51"/>
        <v>41769.208333333336</v>
      </c>
      <c r="T531" s="37">
        <f t="shared" si="52"/>
        <v>41797.208333333336</v>
      </c>
    </row>
    <row r="532" spans="1:20" x14ac:dyDescent="0.25">
      <c r="A532" s="25">
        <v>530</v>
      </c>
      <c r="B532" s="25" t="s">
        <v>1095</v>
      </c>
      <c r="C532" s="33" t="s">
        <v>1096</v>
      </c>
      <c r="D532" s="34">
        <v>105000</v>
      </c>
      <c r="E532" s="34">
        <v>96328</v>
      </c>
      <c r="F532" s="35">
        <f t="shared" si="48"/>
        <v>92</v>
      </c>
      <c r="G532" s="34" t="s">
        <v>4</v>
      </c>
      <c r="H532" s="34">
        <v>1784</v>
      </c>
      <c r="I532" s="36">
        <f t="shared" si="53"/>
        <v>54</v>
      </c>
      <c r="J532" s="34" t="s">
        <v>11</v>
      </c>
      <c r="K532" s="34" t="s">
        <v>12</v>
      </c>
      <c r="L532" s="34">
        <v>1283230800</v>
      </c>
      <c r="M532" s="34">
        <v>1284440400</v>
      </c>
      <c r="N532" s="34" t="b">
        <v>0</v>
      </c>
      <c r="O532" s="34" t="b">
        <v>1</v>
      </c>
      <c r="P532" s="34" t="s">
        <v>109</v>
      </c>
      <c r="Q532" s="25" t="str">
        <f t="shared" si="49"/>
        <v>publishing</v>
      </c>
      <c r="R532" s="25" t="str">
        <f t="shared" si="50"/>
        <v>fiction</v>
      </c>
      <c r="S532" s="37">
        <f t="shared" si="51"/>
        <v>40421.208333333336</v>
      </c>
      <c r="T532" s="37">
        <f t="shared" si="52"/>
        <v>40435.208333333336</v>
      </c>
    </row>
    <row r="533" spans="1:20" x14ac:dyDescent="0.25">
      <c r="A533" s="25">
        <v>531</v>
      </c>
      <c r="B533" s="25" t="s">
        <v>1097</v>
      </c>
      <c r="C533" s="33" t="s">
        <v>1098</v>
      </c>
      <c r="D533" s="34">
        <v>186700</v>
      </c>
      <c r="E533" s="34">
        <v>178338</v>
      </c>
      <c r="F533" s="35">
        <f t="shared" si="48"/>
        <v>96</v>
      </c>
      <c r="G533" s="34" t="s">
        <v>37</v>
      </c>
      <c r="H533" s="34">
        <v>3640</v>
      </c>
      <c r="I533" s="36">
        <f t="shared" si="53"/>
        <v>48.99</v>
      </c>
      <c r="J533" s="34" t="s">
        <v>88</v>
      </c>
      <c r="K533" s="34" t="s">
        <v>89</v>
      </c>
      <c r="L533" s="34">
        <v>1384149600</v>
      </c>
      <c r="M533" s="34">
        <v>1388988000</v>
      </c>
      <c r="N533" s="34" t="b">
        <v>0</v>
      </c>
      <c r="O533" s="34" t="b">
        <v>0</v>
      </c>
      <c r="P533" s="34" t="s">
        <v>79</v>
      </c>
      <c r="Q533" s="25" t="str">
        <f t="shared" si="49"/>
        <v>games</v>
      </c>
      <c r="R533" s="25" t="str">
        <f t="shared" si="50"/>
        <v>video games</v>
      </c>
      <c r="S533" s="37">
        <f t="shared" si="51"/>
        <v>41589.25</v>
      </c>
      <c r="T533" s="37">
        <f t="shared" si="52"/>
        <v>41645.25</v>
      </c>
    </row>
    <row r="534" spans="1:20" x14ac:dyDescent="0.25">
      <c r="A534" s="25">
        <v>532</v>
      </c>
      <c r="B534" s="25" t="s">
        <v>1099</v>
      </c>
      <c r="C534" s="33" t="s">
        <v>1100</v>
      </c>
      <c r="D534" s="34">
        <v>1600</v>
      </c>
      <c r="E534" s="34">
        <v>8046</v>
      </c>
      <c r="F534" s="35">
        <f t="shared" si="48"/>
        <v>503</v>
      </c>
      <c r="G534" s="34" t="s">
        <v>10</v>
      </c>
      <c r="H534" s="34">
        <v>126</v>
      </c>
      <c r="I534" s="36">
        <f t="shared" si="53"/>
        <v>63.86</v>
      </c>
      <c r="J534" s="34" t="s">
        <v>5</v>
      </c>
      <c r="K534" s="34" t="s">
        <v>6</v>
      </c>
      <c r="L534" s="34">
        <v>1516860000</v>
      </c>
      <c r="M534" s="34">
        <v>1516946400</v>
      </c>
      <c r="N534" s="34" t="b">
        <v>0</v>
      </c>
      <c r="O534" s="34" t="b">
        <v>0</v>
      </c>
      <c r="P534" s="34" t="s">
        <v>23</v>
      </c>
      <c r="Q534" s="25" t="str">
        <f t="shared" si="49"/>
        <v>theater</v>
      </c>
      <c r="R534" s="25" t="str">
        <f t="shared" si="50"/>
        <v>plays</v>
      </c>
      <c r="S534" s="37">
        <f t="shared" si="51"/>
        <v>43125.25</v>
      </c>
      <c r="T534" s="37">
        <f t="shared" si="52"/>
        <v>43126.25</v>
      </c>
    </row>
    <row r="535" spans="1:20" x14ac:dyDescent="0.25">
      <c r="A535" s="25">
        <v>533</v>
      </c>
      <c r="B535" s="25" t="s">
        <v>1101</v>
      </c>
      <c r="C535" s="33" t="s">
        <v>1102</v>
      </c>
      <c r="D535" s="34">
        <v>115600</v>
      </c>
      <c r="E535" s="34">
        <v>184086</v>
      </c>
      <c r="F535" s="35">
        <f t="shared" si="48"/>
        <v>159</v>
      </c>
      <c r="G535" s="34" t="s">
        <v>10</v>
      </c>
      <c r="H535" s="34">
        <v>2218</v>
      </c>
      <c r="I535" s="36">
        <f t="shared" si="53"/>
        <v>83</v>
      </c>
      <c r="J535" s="34" t="s">
        <v>30</v>
      </c>
      <c r="K535" s="34" t="s">
        <v>31</v>
      </c>
      <c r="L535" s="34">
        <v>1374642000</v>
      </c>
      <c r="M535" s="34">
        <v>1377752400</v>
      </c>
      <c r="N535" s="34" t="b">
        <v>0</v>
      </c>
      <c r="O535" s="34" t="b">
        <v>0</v>
      </c>
      <c r="P535" s="34" t="s">
        <v>50</v>
      </c>
      <c r="Q535" s="25" t="str">
        <f t="shared" si="49"/>
        <v>music</v>
      </c>
      <c r="R535" s="25" t="str">
        <f t="shared" si="50"/>
        <v>indie rock</v>
      </c>
      <c r="S535" s="37">
        <f t="shared" si="51"/>
        <v>41479.208333333336</v>
      </c>
      <c r="T535" s="37">
        <f t="shared" si="52"/>
        <v>41515.208333333336</v>
      </c>
    </row>
    <row r="536" spans="1:20" x14ac:dyDescent="0.25">
      <c r="A536" s="25">
        <v>534</v>
      </c>
      <c r="B536" s="25" t="s">
        <v>1103</v>
      </c>
      <c r="C536" s="33" t="s">
        <v>1104</v>
      </c>
      <c r="D536" s="34">
        <v>89100</v>
      </c>
      <c r="E536" s="34">
        <v>13385</v>
      </c>
      <c r="F536" s="35">
        <f t="shared" si="48"/>
        <v>15</v>
      </c>
      <c r="G536" s="34" t="s">
        <v>4</v>
      </c>
      <c r="H536" s="34">
        <v>243</v>
      </c>
      <c r="I536" s="36">
        <f t="shared" si="53"/>
        <v>55.08</v>
      </c>
      <c r="J536" s="34" t="s">
        <v>11</v>
      </c>
      <c r="K536" s="34" t="s">
        <v>12</v>
      </c>
      <c r="L536" s="34">
        <v>1534482000</v>
      </c>
      <c r="M536" s="34">
        <v>1534568400</v>
      </c>
      <c r="N536" s="34" t="b">
        <v>0</v>
      </c>
      <c r="O536" s="34" t="b">
        <v>1</v>
      </c>
      <c r="P536" s="34" t="s">
        <v>43</v>
      </c>
      <c r="Q536" s="25" t="str">
        <f t="shared" si="49"/>
        <v>film &amp; video</v>
      </c>
      <c r="R536" s="25" t="str">
        <f t="shared" si="50"/>
        <v>drama</v>
      </c>
      <c r="S536" s="37">
        <f t="shared" si="51"/>
        <v>43329.208333333328</v>
      </c>
      <c r="T536" s="37">
        <f t="shared" si="52"/>
        <v>43330.208333333328</v>
      </c>
    </row>
    <row r="537" spans="1:20" x14ac:dyDescent="0.25">
      <c r="A537" s="25">
        <v>535</v>
      </c>
      <c r="B537" s="25" t="s">
        <v>1105</v>
      </c>
      <c r="C537" s="33" t="s">
        <v>1106</v>
      </c>
      <c r="D537" s="34">
        <v>2600</v>
      </c>
      <c r="E537" s="34">
        <v>12533</v>
      </c>
      <c r="F537" s="35">
        <f t="shared" si="48"/>
        <v>482</v>
      </c>
      <c r="G537" s="34" t="s">
        <v>10</v>
      </c>
      <c r="H537" s="34">
        <v>202</v>
      </c>
      <c r="I537" s="36">
        <f t="shared" si="53"/>
        <v>62.04</v>
      </c>
      <c r="J537" s="34" t="s">
        <v>97</v>
      </c>
      <c r="K537" s="34" t="s">
        <v>98</v>
      </c>
      <c r="L537" s="34">
        <v>1528434000</v>
      </c>
      <c r="M537" s="34">
        <v>1528606800</v>
      </c>
      <c r="N537" s="34" t="b">
        <v>0</v>
      </c>
      <c r="O537" s="34" t="b">
        <v>1</v>
      </c>
      <c r="P537" s="34" t="s">
        <v>23</v>
      </c>
      <c r="Q537" s="25" t="str">
        <f t="shared" si="49"/>
        <v>theater</v>
      </c>
      <c r="R537" s="25" t="str">
        <f t="shared" si="50"/>
        <v>plays</v>
      </c>
      <c r="S537" s="37">
        <f t="shared" si="51"/>
        <v>43259.208333333328</v>
      </c>
      <c r="T537" s="37">
        <f t="shared" si="52"/>
        <v>43261.208333333328</v>
      </c>
    </row>
    <row r="538" spans="1:20" x14ac:dyDescent="0.25">
      <c r="A538" s="25">
        <v>536</v>
      </c>
      <c r="B538" s="25" t="s">
        <v>1107</v>
      </c>
      <c r="C538" s="33" t="s">
        <v>1108</v>
      </c>
      <c r="D538" s="34">
        <v>9800</v>
      </c>
      <c r="E538" s="34">
        <v>14697</v>
      </c>
      <c r="F538" s="35">
        <f t="shared" si="48"/>
        <v>150</v>
      </c>
      <c r="G538" s="34" t="s">
        <v>10</v>
      </c>
      <c r="H538" s="34">
        <v>140</v>
      </c>
      <c r="I538" s="36">
        <f t="shared" si="53"/>
        <v>104.98</v>
      </c>
      <c r="J538" s="34" t="s">
        <v>97</v>
      </c>
      <c r="K538" s="34" t="s">
        <v>98</v>
      </c>
      <c r="L538" s="34">
        <v>1282626000</v>
      </c>
      <c r="M538" s="34">
        <v>1284872400</v>
      </c>
      <c r="N538" s="34" t="b">
        <v>0</v>
      </c>
      <c r="O538" s="34" t="b">
        <v>0</v>
      </c>
      <c r="P538" s="34" t="s">
        <v>109</v>
      </c>
      <c r="Q538" s="25" t="str">
        <f t="shared" si="49"/>
        <v>publishing</v>
      </c>
      <c r="R538" s="25" t="str">
        <f t="shared" si="50"/>
        <v>fiction</v>
      </c>
      <c r="S538" s="37">
        <f t="shared" si="51"/>
        <v>40414.208333333336</v>
      </c>
      <c r="T538" s="37">
        <f t="shared" si="52"/>
        <v>40440.208333333336</v>
      </c>
    </row>
    <row r="539" spans="1:20" x14ac:dyDescent="0.25">
      <c r="A539" s="25">
        <v>537</v>
      </c>
      <c r="B539" s="25" t="s">
        <v>1109</v>
      </c>
      <c r="C539" s="33" t="s">
        <v>1110</v>
      </c>
      <c r="D539" s="34">
        <v>84400</v>
      </c>
      <c r="E539" s="34">
        <v>98935</v>
      </c>
      <c r="F539" s="35">
        <f t="shared" si="48"/>
        <v>117</v>
      </c>
      <c r="G539" s="34" t="s">
        <v>10</v>
      </c>
      <c r="H539" s="34">
        <v>1052</v>
      </c>
      <c r="I539" s="36">
        <f t="shared" si="53"/>
        <v>94.04</v>
      </c>
      <c r="J539" s="34" t="s">
        <v>26</v>
      </c>
      <c r="K539" s="34" t="s">
        <v>27</v>
      </c>
      <c r="L539" s="34">
        <v>1535605200</v>
      </c>
      <c r="M539" s="34">
        <v>1537592400</v>
      </c>
      <c r="N539" s="34" t="b">
        <v>1</v>
      </c>
      <c r="O539" s="34" t="b">
        <v>1</v>
      </c>
      <c r="P539" s="34" t="s">
        <v>32</v>
      </c>
      <c r="Q539" s="25" t="str">
        <f t="shared" si="49"/>
        <v>film &amp; video</v>
      </c>
      <c r="R539" s="25" t="str">
        <f t="shared" si="50"/>
        <v>documentary</v>
      </c>
      <c r="S539" s="37">
        <f t="shared" si="51"/>
        <v>43342.208333333328</v>
      </c>
      <c r="T539" s="37">
        <f t="shared" si="52"/>
        <v>43365.208333333328</v>
      </c>
    </row>
    <row r="540" spans="1:20" x14ac:dyDescent="0.25">
      <c r="A540" s="25">
        <v>538</v>
      </c>
      <c r="B540" s="25" t="s">
        <v>1111</v>
      </c>
      <c r="C540" s="33" t="s">
        <v>1112</v>
      </c>
      <c r="D540" s="34">
        <v>151300</v>
      </c>
      <c r="E540" s="34">
        <v>57034</v>
      </c>
      <c r="F540" s="35">
        <f t="shared" si="48"/>
        <v>38</v>
      </c>
      <c r="G540" s="34" t="s">
        <v>4</v>
      </c>
      <c r="H540" s="34">
        <v>1296</v>
      </c>
      <c r="I540" s="36">
        <f t="shared" si="53"/>
        <v>44.01</v>
      </c>
      <c r="J540" s="34" t="s">
        <v>11</v>
      </c>
      <c r="K540" s="34" t="s">
        <v>12</v>
      </c>
      <c r="L540" s="34">
        <v>1379826000</v>
      </c>
      <c r="M540" s="34">
        <v>1381208400</v>
      </c>
      <c r="N540" s="34" t="b">
        <v>0</v>
      </c>
      <c r="O540" s="34" t="b">
        <v>0</v>
      </c>
      <c r="P540" s="34" t="s">
        <v>282</v>
      </c>
      <c r="Q540" s="25" t="str">
        <f t="shared" si="49"/>
        <v>games</v>
      </c>
      <c r="R540" s="25" t="str">
        <f t="shared" si="50"/>
        <v>mobile games</v>
      </c>
      <c r="S540" s="37">
        <f t="shared" si="51"/>
        <v>41539.208333333336</v>
      </c>
      <c r="T540" s="37">
        <f t="shared" si="52"/>
        <v>41555.208333333336</v>
      </c>
    </row>
    <row r="541" spans="1:20" x14ac:dyDescent="0.25">
      <c r="A541" s="25">
        <v>539</v>
      </c>
      <c r="B541" s="25" t="s">
        <v>1113</v>
      </c>
      <c r="C541" s="33" t="s">
        <v>1114</v>
      </c>
      <c r="D541" s="34">
        <v>9800</v>
      </c>
      <c r="E541" s="34">
        <v>7120</v>
      </c>
      <c r="F541" s="35">
        <f t="shared" si="48"/>
        <v>73</v>
      </c>
      <c r="G541" s="34" t="s">
        <v>4</v>
      </c>
      <c r="H541" s="34">
        <v>77</v>
      </c>
      <c r="I541" s="36">
        <f t="shared" si="53"/>
        <v>92.47</v>
      </c>
      <c r="J541" s="34" t="s">
        <v>11</v>
      </c>
      <c r="K541" s="34" t="s">
        <v>12</v>
      </c>
      <c r="L541" s="34">
        <v>1561957200</v>
      </c>
      <c r="M541" s="34">
        <v>1562475600</v>
      </c>
      <c r="N541" s="34" t="b">
        <v>0</v>
      </c>
      <c r="O541" s="34" t="b">
        <v>1</v>
      </c>
      <c r="P541" s="34" t="s">
        <v>7</v>
      </c>
      <c r="Q541" s="25" t="str">
        <f t="shared" si="49"/>
        <v>food</v>
      </c>
      <c r="R541" s="25" t="str">
        <f t="shared" si="50"/>
        <v>food trucks</v>
      </c>
      <c r="S541" s="37">
        <f t="shared" si="51"/>
        <v>43647.208333333328</v>
      </c>
      <c r="T541" s="37">
        <f t="shared" si="52"/>
        <v>43653.208333333328</v>
      </c>
    </row>
    <row r="542" spans="1:20" x14ac:dyDescent="0.25">
      <c r="A542" s="25">
        <v>540</v>
      </c>
      <c r="B542" s="25" t="s">
        <v>1115</v>
      </c>
      <c r="C542" s="33" t="s">
        <v>1116</v>
      </c>
      <c r="D542" s="34">
        <v>5300</v>
      </c>
      <c r="E542" s="34">
        <v>14097</v>
      </c>
      <c r="F542" s="35">
        <f t="shared" si="48"/>
        <v>266</v>
      </c>
      <c r="G542" s="34" t="s">
        <v>10</v>
      </c>
      <c r="H542" s="34">
        <v>247</v>
      </c>
      <c r="I542" s="36">
        <f t="shared" si="53"/>
        <v>57.07</v>
      </c>
      <c r="J542" s="34" t="s">
        <v>11</v>
      </c>
      <c r="K542" s="34" t="s">
        <v>12</v>
      </c>
      <c r="L542" s="34">
        <v>1525496400</v>
      </c>
      <c r="M542" s="34">
        <v>1527397200</v>
      </c>
      <c r="N542" s="34" t="b">
        <v>0</v>
      </c>
      <c r="O542" s="34" t="b">
        <v>0</v>
      </c>
      <c r="P542" s="34" t="s">
        <v>112</v>
      </c>
      <c r="Q542" s="25" t="str">
        <f t="shared" si="49"/>
        <v>photography</v>
      </c>
      <c r="R542" s="25" t="str">
        <f t="shared" si="50"/>
        <v>photography books</v>
      </c>
      <c r="S542" s="37">
        <f t="shared" si="51"/>
        <v>43225.208333333328</v>
      </c>
      <c r="T542" s="37">
        <f t="shared" si="52"/>
        <v>43247.208333333328</v>
      </c>
    </row>
    <row r="543" spans="1:20" x14ac:dyDescent="0.25">
      <c r="A543" s="25">
        <v>541</v>
      </c>
      <c r="B543" s="25" t="s">
        <v>1117</v>
      </c>
      <c r="C543" s="33" t="s">
        <v>1118</v>
      </c>
      <c r="D543" s="34">
        <v>178000</v>
      </c>
      <c r="E543" s="34">
        <v>43086</v>
      </c>
      <c r="F543" s="35">
        <f t="shared" si="48"/>
        <v>24</v>
      </c>
      <c r="G543" s="34" t="s">
        <v>4</v>
      </c>
      <c r="H543" s="34">
        <v>395</v>
      </c>
      <c r="I543" s="36">
        <f t="shared" si="53"/>
        <v>109.08</v>
      </c>
      <c r="J543" s="34" t="s">
        <v>97</v>
      </c>
      <c r="K543" s="34" t="s">
        <v>98</v>
      </c>
      <c r="L543" s="34">
        <v>1433912400</v>
      </c>
      <c r="M543" s="34">
        <v>1436158800</v>
      </c>
      <c r="N543" s="34" t="b">
        <v>0</v>
      </c>
      <c r="O543" s="34" t="b">
        <v>0</v>
      </c>
      <c r="P543" s="34" t="s">
        <v>282</v>
      </c>
      <c r="Q543" s="25" t="str">
        <f t="shared" si="49"/>
        <v>games</v>
      </c>
      <c r="R543" s="25" t="str">
        <f t="shared" si="50"/>
        <v>mobile games</v>
      </c>
      <c r="S543" s="37">
        <f t="shared" si="51"/>
        <v>42165.208333333328</v>
      </c>
      <c r="T543" s="37">
        <f t="shared" si="52"/>
        <v>42191.208333333328</v>
      </c>
    </row>
    <row r="544" spans="1:20" x14ac:dyDescent="0.25">
      <c r="A544" s="25">
        <v>542</v>
      </c>
      <c r="B544" s="25" t="s">
        <v>1119</v>
      </c>
      <c r="C544" s="33" t="s">
        <v>1120</v>
      </c>
      <c r="D544" s="34">
        <v>77000</v>
      </c>
      <c r="E544" s="34">
        <v>1930</v>
      </c>
      <c r="F544" s="35">
        <f t="shared" si="48"/>
        <v>3</v>
      </c>
      <c r="G544" s="34" t="s">
        <v>4</v>
      </c>
      <c r="H544" s="34">
        <v>49</v>
      </c>
      <c r="I544" s="36">
        <f t="shared" si="53"/>
        <v>39.39</v>
      </c>
      <c r="J544" s="34" t="s">
        <v>30</v>
      </c>
      <c r="K544" s="34" t="s">
        <v>31</v>
      </c>
      <c r="L544" s="34">
        <v>1453442400</v>
      </c>
      <c r="M544" s="34">
        <v>1456034400</v>
      </c>
      <c r="N544" s="34" t="b">
        <v>0</v>
      </c>
      <c r="O544" s="34" t="b">
        <v>0</v>
      </c>
      <c r="P544" s="34" t="s">
        <v>50</v>
      </c>
      <c r="Q544" s="25" t="str">
        <f t="shared" si="49"/>
        <v>music</v>
      </c>
      <c r="R544" s="25" t="str">
        <f t="shared" si="50"/>
        <v>indie rock</v>
      </c>
      <c r="S544" s="37">
        <f t="shared" si="51"/>
        <v>42391.25</v>
      </c>
      <c r="T544" s="37">
        <f t="shared" si="52"/>
        <v>42421.25</v>
      </c>
    </row>
    <row r="545" spans="1:20" x14ac:dyDescent="0.25">
      <c r="A545" s="25">
        <v>543</v>
      </c>
      <c r="B545" s="25" t="s">
        <v>1121</v>
      </c>
      <c r="C545" s="33" t="s">
        <v>1122</v>
      </c>
      <c r="D545" s="34">
        <v>84900</v>
      </c>
      <c r="E545" s="34">
        <v>13864</v>
      </c>
      <c r="F545" s="35">
        <f t="shared" si="48"/>
        <v>16</v>
      </c>
      <c r="G545" s="34" t="s">
        <v>4</v>
      </c>
      <c r="H545" s="34">
        <v>180</v>
      </c>
      <c r="I545" s="36">
        <f t="shared" si="53"/>
        <v>77.02</v>
      </c>
      <c r="J545" s="34" t="s">
        <v>11</v>
      </c>
      <c r="K545" s="34" t="s">
        <v>12</v>
      </c>
      <c r="L545" s="34">
        <v>1378875600</v>
      </c>
      <c r="M545" s="34">
        <v>1380171600</v>
      </c>
      <c r="N545" s="34" t="b">
        <v>0</v>
      </c>
      <c r="O545" s="34" t="b">
        <v>0</v>
      </c>
      <c r="P545" s="34" t="s">
        <v>79</v>
      </c>
      <c r="Q545" s="25" t="str">
        <f t="shared" si="49"/>
        <v>games</v>
      </c>
      <c r="R545" s="25" t="str">
        <f t="shared" si="50"/>
        <v>video games</v>
      </c>
      <c r="S545" s="37">
        <f t="shared" si="51"/>
        <v>41528.208333333336</v>
      </c>
      <c r="T545" s="37">
        <f t="shared" si="52"/>
        <v>41543.208333333336</v>
      </c>
    </row>
    <row r="546" spans="1:20" x14ac:dyDescent="0.25">
      <c r="A546" s="25">
        <v>544</v>
      </c>
      <c r="B546" s="25" t="s">
        <v>1123</v>
      </c>
      <c r="C546" s="33" t="s">
        <v>1124</v>
      </c>
      <c r="D546" s="34">
        <v>2800</v>
      </c>
      <c r="E546" s="34">
        <v>7742</v>
      </c>
      <c r="F546" s="35">
        <f t="shared" si="48"/>
        <v>277</v>
      </c>
      <c r="G546" s="34" t="s">
        <v>10</v>
      </c>
      <c r="H546" s="34">
        <v>84</v>
      </c>
      <c r="I546" s="36">
        <f t="shared" si="53"/>
        <v>92.17</v>
      </c>
      <c r="J546" s="34" t="s">
        <v>11</v>
      </c>
      <c r="K546" s="34" t="s">
        <v>12</v>
      </c>
      <c r="L546" s="34">
        <v>1452232800</v>
      </c>
      <c r="M546" s="34">
        <v>1453356000</v>
      </c>
      <c r="N546" s="34" t="b">
        <v>0</v>
      </c>
      <c r="O546" s="34" t="b">
        <v>0</v>
      </c>
      <c r="P546" s="34" t="s">
        <v>13</v>
      </c>
      <c r="Q546" s="25" t="str">
        <f t="shared" si="49"/>
        <v>music</v>
      </c>
      <c r="R546" s="25" t="str">
        <f t="shared" si="50"/>
        <v>rock</v>
      </c>
      <c r="S546" s="37">
        <f t="shared" si="51"/>
        <v>42377.25</v>
      </c>
      <c r="T546" s="37">
        <f t="shared" si="52"/>
        <v>42390.25</v>
      </c>
    </row>
    <row r="547" spans="1:20" x14ac:dyDescent="0.25">
      <c r="A547" s="25">
        <v>545</v>
      </c>
      <c r="B547" s="25" t="s">
        <v>1125</v>
      </c>
      <c r="C547" s="33" t="s">
        <v>1126</v>
      </c>
      <c r="D547" s="34">
        <v>184800</v>
      </c>
      <c r="E547" s="34">
        <v>164109</v>
      </c>
      <c r="F547" s="35">
        <f t="shared" si="48"/>
        <v>89</v>
      </c>
      <c r="G547" s="34" t="s">
        <v>4</v>
      </c>
      <c r="H547" s="34">
        <v>2690</v>
      </c>
      <c r="I547" s="36">
        <f t="shared" si="53"/>
        <v>61.01</v>
      </c>
      <c r="J547" s="34" t="s">
        <v>11</v>
      </c>
      <c r="K547" s="34" t="s">
        <v>12</v>
      </c>
      <c r="L547" s="34">
        <v>1577253600</v>
      </c>
      <c r="M547" s="34">
        <v>1578981600</v>
      </c>
      <c r="N547" s="34" t="b">
        <v>0</v>
      </c>
      <c r="O547" s="34" t="b">
        <v>0</v>
      </c>
      <c r="P547" s="34" t="s">
        <v>23</v>
      </c>
      <c r="Q547" s="25" t="str">
        <f t="shared" si="49"/>
        <v>theater</v>
      </c>
      <c r="R547" s="25" t="str">
        <f t="shared" si="50"/>
        <v>plays</v>
      </c>
      <c r="S547" s="37">
        <f t="shared" si="51"/>
        <v>43824.25</v>
      </c>
      <c r="T547" s="37">
        <f t="shared" si="52"/>
        <v>43844.25</v>
      </c>
    </row>
    <row r="548" spans="1:20" x14ac:dyDescent="0.25">
      <c r="A548" s="25">
        <v>546</v>
      </c>
      <c r="B548" s="25" t="s">
        <v>1127</v>
      </c>
      <c r="C548" s="33" t="s">
        <v>1128</v>
      </c>
      <c r="D548" s="34">
        <v>4200</v>
      </c>
      <c r="E548" s="34">
        <v>6870</v>
      </c>
      <c r="F548" s="35">
        <f t="shared" si="48"/>
        <v>164</v>
      </c>
      <c r="G548" s="34" t="s">
        <v>10</v>
      </c>
      <c r="H548" s="34">
        <v>88</v>
      </c>
      <c r="I548" s="36">
        <f t="shared" si="53"/>
        <v>78.069999999999993</v>
      </c>
      <c r="J548" s="34" t="s">
        <v>11</v>
      </c>
      <c r="K548" s="34" t="s">
        <v>12</v>
      </c>
      <c r="L548" s="34">
        <v>1537160400</v>
      </c>
      <c r="M548" s="34">
        <v>1537419600</v>
      </c>
      <c r="N548" s="34" t="b">
        <v>0</v>
      </c>
      <c r="O548" s="34" t="b">
        <v>1</v>
      </c>
      <c r="P548" s="34" t="s">
        <v>23</v>
      </c>
      <c r="Q548" s="25" t="str">
        <f t="shared" si="49"/>
        <v>theater</v>
      </c>
      <c r="R548" s="25" t="str">
        <f t="shared" si="50"/>
        <v>plays</v>
      </c>
      <c r="S548" s="37">
        <f t="shared" si="51"/>
        <v>43360.208333333328</v>
      </c>
      <c r="T548" s="37">
        <f t="shared" si="52"/>
        <v>43363.208333333328</v>
      </c>
    </row>
    <row r="549" spans="1:20" x14ac:dyDescent="0.25">
      <c r="A549" s="25">
        <v>547</v>
      </c>
      <c r="B549" s="25" t="s">
        <v>1129</v>
      </c>
      <c r="C549" s="33" t="s">
        <v>1130</v>
      </c>
      <c r="D549" s="34">
        <v>1300</v>
      </c>
      <c r="E549" s="34">
        <v>12597</v>
      </c>
      <c r="F549" s="35">
        <f t="shared" si="48"/>
        <v>969</v>
      </c>
      <c r="G549" s="34" t="s">
        <v>10</v>
      </c>
      <c r="H549" s="34">
        <v>156</v>
      </c>
      <c r="I549" s="36">
        <f t="shared" si="53"/>
        <v>80.75</v>
      </c>
      <c r="J549" s="34" t="s">
        <v>11</v>
      </c>
      <c r="K549" s="34" t="s">
        <v>12</v>
      </c>
      <c r="L549" s="34">
        <v>1422165600</v>
      </c>
      <c r="M549" s="34">
        <v>1423202400</v>
      </c>
      <c r="N549" s="34" t="b">
        <v>0</v>
      </c>
      <c r="O549" s="34" t="b">
        <v>0</v>
      </c>
      <c r="P549" s="34" t="s">
        <v>43</v>
      </c>
      <c r="Q549" s="25" t="str">
        <f t="shared" si="49"/>
        <v>film &amp; video</v>
      </c>
      <c r="R549" s="25" t="str">
        <f t="shared" si="50"/>
        <v>drama</v>
      </c>
      <c r="S549" s="37">
        <f t="shared" si="51"/>
        <v>42029.25</v>
      </c>
      <c r="T549" s="37">
        <f t="shared" si="52"/>
        <v>42041.25</v>
      </c>
    </row>
    <row r="550" spans="1:20" x14ac:dyDescent="0.25">
      <c r="A550" s="25">
        <v>548</v>
      </c>
      <c r="B550" s="25" t="s">
        <v>1131</v>
      </c>
      <c r="C550" s="33" t="s">
        <v>1132</v>
      </c>
      <c r="D550" s="34">
        <v>66100</v>
      </c>
      <c r="E550" s="34">
        <v>179074</v>
      </c>
      <c r="F550" s="35">
        <f t="shared" si="48"/>
        <v>271</v>
      </c>
      <c r="G550" s="34" t="s">
        <v>10</v>
      </c>
      <c r="H550" s="34">
        <v>2985</v>
      </c>
      <c r="I550" s="36">
        <f t="shared" si="53"/>
        <v>59.99</v>
      </c>
      <c r="J550" s="34" t="s">
        <v>11</v>
      </c>
      <c r="K550" s="34" t="s">
        <v>12</v>
      </c>
      <c r="L550" s="34">
        <v>1459486800</v>
      </c>
      <c r="M550" s="34">
        <v>1460610000</v>
      </c>
      <c r="N550" s="34" t="b">
        <v>0</v>
      </c>
      <c r="O550" s="34" t="b">
        <v>0</v>
      </c>
      <c r="P550" s="34" t="s">
        <v>23</v>
      </c>
      <c r="Q550" s="25" t="str">
        <f t="shared" si="49"/>
        <v>theater</v>
      </c>
      <c r="R550" s="25" t="str">
        <f t="shared" si="50"/>
        <v>plays</v>
      </c>
      <c r="S550" s="37">
        <f t="shared" si="51"/>
        <v>42461.208333333328</v>
      </c>
      <c r="T550" s="37">
        <f t="shared" si="52"/>
        <v>42474.208333333328</v>
      </c>
    </row>
    <row r="551" spans="1:20" x14ac:dyDescent="0.25">
      <c r="A551" s="25">
        <v>549</v>
      </c>
      <c r="B551" s="25" t="s">
        <v>1133</v>
      </c>
      <c r="C551" s="33" t="s">
        <v>1134</v>
      </c>
      <c r="D551" s="34">
        <v>29500</v>
      </c>
      <c r="E551" s="34">
        <v>83843</v>
      </c>
      <c r="F551" s="35">
        <f t="shared" si="48"/>
        <v>284</v>
      </c>
      <c r="G551" s="34" t="s">
        <v>10</v>
      </c>
      <c r="H551" s="34">
        <v>762</v>
      </c>
      <c r="I551" s="36">
        <f t="shared" si="53"/>
        <v>110.03</v>
      </c>
      <c r="J551" s="34" t="s">
        <v>11</v>
      </c>
      <c r="K551" s="34" t="s">
        <v>12</v>
      </c>
      <c r="L551" s="34">
        <v>1369717200</v>
      </c>
      <c r="M551" s="34">
        <v>1370494800</v>
      </c>
      <c r="N551" s="34" t="b">
        <v>0</v>
      </c>
      <c r="O551" s="34" t="b">
        <v>0</v>
      </c>
      <c r="P551" s="34" t="s">
        <v>55</v>
      </c>
      <c r="Q551" s="25" t="str">
        <f t="shared" si="49"/>
        <v>technology</v>
      </c>
      <c r="R551" s="25" t="str">
        <f t="shared" si="50"/>
        <v>wearables</v>
      </c>
      <c r="S551" s="37">
        <f t="shared" si="51"/>
        <v>41422.208333333336</v>
      </c>
      <c r="T551" s="37">
        <f t="shared" si="52"/>
        <v>41431.208333333336</v>
      </c>
    </row>
    <row r="552" spans="1:20" x14ac:dyDescent="0.25">
      <c r="A552" s="25">
        <v>550</v>
      </c>
      <c r="B552" s="25" t="s">
        <v>1135</v>
      </c>
      <c r="C552" s="33" t="s">
        <v>1136</v>
      </c>
      <c r="D552" s="34">
        <v>100</v>
      </c>
      <c r="E552" s="34">
        <v>4</v>
      </c>
      <c r="F552" s="35">
        <f t="shared" si="48"/>
        <v>4</v>
      </c>
      <c r="G552" s="34" t="s">
        <v>64</v>
      </c>
      <c r="H552" s="34">
        <v>1</v>
      </c>
      <c r="I552" s="36">
        <f t="shared" si="53"/>
        <v>4</v>
      </c>
      <c r="J552" s="34" t="s">
        <v>88</v>
      </c>
      <c r="K552" s="34" t="s">
        <v>89</v>
      </c>
      <c r="L552" s="34">
        <v>1330495200</v>
      </c>
      <c r="M552" s="34">
        <v>1332306000</v>
      </c>
      <c r="N552" s="34" t="b">
        <v>0</v>
      </c>
      <c r="O552" s="34" t="b">
        <v>0</v>
      </c>
      <c r="P552" s="34" t="s">
        <v>50</v>
      </c>
      <c r="Q552" s="25" t="str">
        <f t="shared" si="49"/>
        <v>music</v>
      </c>
      <c r="R552" s="25" t="str">
        <f t="shared" si="50"/>
        <v>indie rock</v>
      </c>
      <c r="S552" s="37">
        <f t="shared" si="51"/>
        <v>40968.25</v>
      </c>
      <c r="T552" s="37">
        <f t="shared" si="52"/>
        <v>40989.208333333336</v>
      </c>
    </row>
    <row r="553" spans="1:20" x14ac:dyDescent="0.25">
      <c r="A553" s="25">
        <v>551</v>
      </c>
      <c r="B553" s="25" t="s">
        <v>1137</v>
      </c>
      <c r="C553" s="33" t="s">
        <v>1138</v>
      </c>
      <c r="D553" s="34">
        <v>180100</v>
      </c>
      <c r="E553" s="34">
        <v>105598</v>
      </c>
      <c r="F553" s="35">
        <f t="shared" si="48"/>
        <v>59</v>
      </c>
      <c r="G553" s="34" t="s">
        <v>4</v>
      </c>
      <c r="H553" s="34">
        <v>2779</v>
      </c>
      <c r="I553" s="36">
        <f t="shared" si="53"/>
        <v>38</v>
      </c>
      <c r="J553" s="34" t="s">
        <v>16</v>
      </c>
      <c r="K553" s="34" t="s">
        <v>17</v>
      </c>
      <c r="L553" s="34">
        <v>1419055200</v>
      </c>
      <c r="M553" s="34">
        <v>1422511200</v>
      </c>
      <c r="N553" s="34" t="b">
        <v>0</v>
      </c>
      <c r="O553" s="34" t="b">
        <v>1</v>
      </c>
      <c r="P553" s="34" t="s">
        <v>18</v>
      </c>
      <c r="Q553" s="25" t="str">
        <f t="shared" si="49"/>
        <v>technology</v>
      </c>
      <c r="R553" s="25" t="str">
        <f t="shared" si="50"/>
        <v>web</v>
      </c>
      <c r="S553" s="37">
        <f t="shared" si="51"/>
        <v>41993.25</v>
      </c>
      <c r="T553" s="37">
        <f t="shared" si="52"/>
        <v>42033.25</v>
      </c>
    </row>
    <row r="554" spans="1:20" x14ac:dyDescent="0.25">
      <c r="A554" s="25">
        <v>552</v>
      </c>
      <c r="B554" s="25" t="s">
        <v>1139</v>
      </c>
      <c r="C554" s="33" t="s">
        <v>1140</v>
      </c>
      <c r="D554" s="34">
        <v>9000</v>
      </c>
      <c r="E554" s="34">
        <v>8866</v>
      </c>
      <c r="F554" s="35">
        <f t="shared" si="48"/>
        <v>99</v>
      </c>
      <c r="G554" s="34" t="s">
        <v>4</v>
      </c>
      <c r="H554" s="34">
        <v>92</v>
      </c>
      <c r="I554" s="36">
        <f t="shared" si="53"/>
        <v>96.37</v>
      </c>
      <c r="J554" s="34" t="s">
        <v>11</v>
      </c>
      <c r="K554" s="34" t="s">
        <v>12</v>
      </c>
      <c r="L554" s="34">
        <v>1480140000</v>
      </c>
      <c r="M554" s="34">
        <v>1480312800</v>
      </c>
      <c r="N554" s="34" t="b">
        <v>0</v>
      </c>
      <c r="O554" s="34" t="b">
        <v>0</v>
      </c>
      <c r="P554" s="34" t="s">
        <v>23</v>
      </c>
      <c r="Q554" s="25" t="str">
        <f t="shared" si="49"/>
        <v>theater</v>
      </c>
      <c r="R554" s="25" t="str">
        <f t="shared" si="50"/>
        <v>plays</v>
      </c>
      <c r="S554" s="37">
        <f t="shared" si="51"/>
        <v>42700.25</v>
      </c>
      <c r="T554" s="37">
        <f t="shared" si="52"/>
        <v>42702.25</v>
      </c>
    </row>
    <row r="555" spans="1:20" x14ac:dyDescent="0.25">
      <c r="A555" s="25">
        <v>553</v>
      </c>
      <c r="B555" s="25" t="s">
        <v>1141</v>
      </c>
      <c r="C555" s="33" t="s">
        <v>1142</v>
      </c>
      <c r="D555" s="34">
        <v>170600</v>
      </c>
      <c r="E555" s="34">
        <v>75022</v>
      </c>
      <c r="F555" s="35">
        <f t="shared" si="48"/>
        <v>44</v>
      </c>
      <c r="G555" s="34" t="s">
        <v>4</v>
      </c>
      <c r="H555" s="34">
        <v>1028</v>
      </c>
      <c r="I555" s="36">
        <f t="shared" si="53"/>
        <v>72.98</v>
      </c>
      <c r="J555" s="34" t="s">
        <v>11</v>
      </c>
      <c r="K555" s="34" t="s">
        <v>12</v>
      </c>
      <c r="L555" s="34">
        <v>1293948000</v>
      </c>
      <c r="M555" s="34">
        <v>1294034400</v>
      </c>
      <c r="N555" s="34" t="b">
        <v>0</v>
      </c>
      <c r="O555" s="34" t="b">
        <v>0</v>
      </c>
      <c r="P555" s="34" t="s">
        <v>13</v>
      </c>
      <c r="Q555" s="25" t="str">
        <f t="shared" si="49"/>
        <v>music</v>
      </c>
      <c r="R555" s="25" t="str">
        <f t="shared" si="50"/>
        <v>rock</v>
      </c>
      <c r="S555" s="37">
        <f t="shared" si="51"/>
        <v>40545.25</v>
      </c>
      <c r="T555" s="37">
        <f t="shared" si="52"/>
        <v>40546.25</v>
      </c>
    </row>
    <row r="556" spans="1:20" x14ac:dyDescent="0.25">
      <c r="A556" s="25">
        <v>554</v>
      </c>
      <c r="B556" s="25" t="s">
        <v>1143</v>
      </c>
      <c r="C556" s="33" t="s">
        <v>1144</v>
      </c>
      <c r="D556" s="34">
        <v>9500</v>
      </c>
      <c r="E556" s="34">
        <v>14408</v>
      </c>
      <c r="F556" s="35">
        <f t="shared" si="48"/>
        <v>152</v>
      </c>
      <c r="G556" s="34" t="s">
        <v>10</v>
      </c>
      <c r="H556" s="34">
        <v>554</v>
      </c>
      <c r="I556" s="36">
        <f t="shared" si="53"/>
        <v>26.01</v>
      </c>
      <c r="J556" s="34" t="s">
        <v>5</v>
      </c>
      <c r="K556" s="34" t="s">
        <v>6</v>
      </c>
      <c r="L556" s="34">
        <v>1482127200</v>
      </c>
      <c r="M556" s="34">
        <v>1482645600</v>
      </c>
      <c r="N556" s="34" t="b">
        <v>0</v>
      </c>
      <c r="O556" s="34" t="b">
        <v>0</v>
      </c>
      <c r="P556" s="34" t="s">
        <v>50</v>
      </c>
      <c r="Q556" s="25" t="str">
        <f t="shared" si="49"/>
        <v>music</v>
      </c>
      <c r="R556" s="25" t="str">
        <f t="shared" si="50"/>
        <v>indie rock</v>
      </c>
      <c r="S556" s="37">
        <f t="shared" si="51"/>
        <v>42723.25</v>
      </c>
      <c r="T556" s="37">
        <f t="shared" si="52"/>
        <v>42729.25</v>
      </c>
    </row>
    <row r="557" spans="1:20" x14ac:dyDescent="0.25">
      <c r="A557" s="25">
        <v>555</v>
      </c>
      <c r="B557" s="25" t="s">
        <v>1145</v>
      </c>
      <c r="C557" s="33" t="s">
        <v>1146</v>
      </c>
      <c r="D557" s="34">
        <v>6300</v>
      </c>
      <c r="E557" s="34">
        <v>14089</v>
      </c>
      <c r="F557" s="35">
        <f t="shared" si="48"/>
        <v>224</v>
      </c>
      <c r="G557" s="34" t="s">
        <v>10</v>
      </c>
      <c r="H557" s="34">
        <v>135</v>
      </c>
      <c r="I557" s="36">
        <f t="shared" si="53"/>
        <v>104.36</v>
      </c>
      <c r="J557" s="34" t="s">
        <v>26</v>
      </c>
      <c r="K557" s="34" t="s">
        <v>27</v>
      </c>
      <c r="L557" s="34">
        <v>1396414800</v>
      </c>
      <c r="M557" s="34">
        <v>1399093200</v>
      </c>
      <c r="N557" s="34" t="b">
        <v>0</v>
      </c>
      <c r="O557" s="34" t="b">
        <v>0</v>
      </c>
      <c r="P557" s="34" t="s">
        <v>13</v>
      </c>
      <c r="Q557" s="25" t="str">
        <f t="shared" si="49"/>
        <v>music</v>
      </c>
      <c r="R557" s="25" t="str">
        <f t="shared" si="50"/>
        <v>rock</v>
      </c>
      <c r="S557" s="37">
        <f t="shared" si="51"/>
        <v>41731.208333333336</v>
      </c>
      <c r="T557" s="37">
        <f t="shared" si="52"/>
        <v>41762.208333333336</v>
      </c>
    </row>
    <row r="558" spans="1:20" x14ac:dyDescent="0.25">
      <c r="A558" s="25">
        <v>556</v>
      </c>
      <c r="B558" s="25" t="s">
        <v>432</v>
      </c>
      <c r="C558" s="33" t="s">
        <v>1147</v>
      </c>
      <c r="D558" s="34">
        <v>5200</v>
      </c>
      <c r="E558" s="34">
        <v>12467</v>
      </c>
      <c r="F558" s="35">
        <f t="shared" si="48"/>
        <v>240</v>
      </c>
      <c r="G558" s="34" t="s">
        <v>10</v>
      </c>
      <c r="H558" s="34">
        <v>122</v>
      </c>
      <c r="I558" s="36">
        <f t="shared" si="53"/>
        <v>102.19</v>
      </c>
      <c r="J558" s="34" t="s">
        <v>11</v>
      </c>
      <c r="K558" s="34" t="s">
        <v>12</v>
      </c>
      <c r="L558" s="34">
        <v>1315285200</v>
      </c>
      <c r="M558" s="34">
        <v>1315890000</v>
      </c>
      <c r="N558" s="34" t="b">
        <v>0</v>
      </c>
      <c r="O558" s="34" t="b">
        <v>1</v>
      </c>
      <c r="P558" s="34" t="s">
        <v>196</v>
      </c>
      <c r="Q558" s="25" t="str">
        <f t="shared" si="49"/>
        <v>publishing</v>
      </c>
      <c r="R558" s="25" t="str">
        <f t="shared" si="50"/>
        <v>translations</v>
      </c>
      <c r="S558" s="37">
        <f t="shared" si="51"/>
        <v>40792.208333333336</v>
      </c>
      <c r="T558" s="37">
        <f t="shared" si="52"/>
        <v>40799.208333333336</v>
      </c>
    </row>
    <row r="559" spans="1:20" x14ac:dyDescent="0.25">
      <c r="A559" s="25">
        <v>557</v>
      </c>
      <c r="B559" s="25" t="s">
        <v>1148</v>
      </c>
      <c r="C559" s="33" t="s">
        <v>1149</v>
      </c>
      <c r="D559" s="34">
        <v>6000</v>
      </c>
      <c r="E559" s="34">
        <v>11960</v>
      </c>
      <c r="F559" s="35">
        <f t="shared" si="48"/>
        <v>199</v>
      </c>
      <c r="G559" s="34" t="s">
        <v>10</v>
      </c>
      <c r="H559" s="34">
        <v>221</v>
      </c>
      <c r="I559" s="36">
        <f t="shared" si="53"/>
        <v>54.12</v>
      </c>
      <c r="J559" s="34" t="s">
        <v>11</v>
      </c>
      <c r="K559" s="34" t="s">
        <v>12</v>
      </c>
      <c r="L559" s="34">
        <v>1443762000</v>
      </c>
      <c r="M559" s="34">
        <v>1444021200</v>
      </c>
      <c r="N559" s="34" t="b">
        <v>0</v>
      </c>
      <c r="O559" s="34" t="b">
        <v>1</v>
      </c>
      <c r="P559" s="34" t="s">
        <v>464</v>
      </c>
      <c r="Q559" s="25" t="str">
        <f t="shared" si="49"/>
        <v>film &amp; video</v>
      </c>
      <c r="R559" s="25" t="str">
        <f t="shared" si="50"/>
        <v>science fiction</v>
      </c>
      <c r="S559" s="37">
        <f t="shared" si="51"/>
        <v>42279.208333333328</v>
      </c>
      <c r="T559" s="37">
        <f t="shared" si="52"/>
        <v>42282.208333333328</v>
      </c>
    </row>
    <row r="560" spans="1:20" x14ac:dyDescent="0.25">
      <c r="A560" s="25">
        <v>558</v>
      </c>
      <c r="B560" s="25" t="s">
        <v>1150</v>
      </c>
      <c r="C560" s="33" t="s">
        <v>1151</v>
      </c>
      <c r="D560" s="34">
        <v>5800</v>
      </c>
      <c r="E560" s="34">
        <v>7966</v>
      </c>
      <c r="F560" s="35">
        <f t="shared" si="48"/>
        <v>137</v>
      </c>
      <c r="G560" s="34" t="s">
        <v>10</v>
      </c>
      <c r="H560" s="34">
        <v>126</v>
      </c>
      <c r="I560" s="36">
        <f t="shared" si="53"/>
        <v>63.22</v>
      </c>
      <c r="J560" s="34" t="s">
        <v>11</v>
      </c>
      <c r="K560" s="34" t="s">
        <v>12</v>
      </c>
      <c r="L560" s="34">
        <v>1456293600</v>
      </c>
      <c r="M560" s="34">
        <v>1460005200</v>
      </c>
      <c r="N560" s="34" t="b">
        <v>0</v>
      </c>
      <c r="O560" s="34" t="b">
        <v>0</v>
      </c>
      <c r="P560" s="34" t="s">
        <v>23</v>
      </c>
      <c r="Q560" s="25" t="str">
        <f t="shared" si="49"/>
        <v>theater</v>
      </c>
      <c r="R560" s="25" t="str">
        <f t="shared" si="50"/>
        <v>plays</v>
      </c>
      <c r="S560" s="37">
        <f t="shared" si="51"/>
        <v>42424.25</v>
      </c>
      <c r="T560" s="37">
        <f t="shared" si="52"/>
        <v>42467.208333333328</v>
      </c>
    </row>
    <row r="561" spans="1:20" x14ac:dyDescent="0.25">
      <c r="A561" s="25">
        <v>559</v>
      </c>
      <c r="B561" s="25" t="s">
        <v>1152</v>
      </c>
      <c r="C561" s="33" t="s">
        <v>1153</v>
      </c>
      <c r="D561" s="34">
        <v>105300</v>
      </c>
      <c r="E561" s="34">
        <v>106321</v>
      </c>
      <c r="F561" s="35">
        <f t="shared" si="48"/>
        <v>101</v>
      </c>
      <c r="G561" s="34" t="s">
        <v>10</v>
      </c>
      <c r="H561" s="34">
        <v>1022</v>
      </c>
      <c r="I561" s="36">
        <f t="shared" si="53"/>
        <v>104.03</v>
      </c>
      <c r="J561" s="34" t="s">
        <v>11</v>
      </c>
      <c r="K561" s="34" t="s">
        <v>12</v>
      </c>
      <c r="L561" s="34">
        <v>1470114000</v>
      </c>
      <c r="M561" s="34">
        <v>1470718800</v>
      </c>
      <c r="N561" s="34" t="b">
        <v>0</v>
      </c>
      <c r="O561" s="34" t="b">
        <v>0</v>
      </c>
      <c r="P561" s="34" t="s">
        <v>23</v>
      </c>
      <c r="Q561" s="25" t="str">
        <f t="shared" si="49"/>
        <v>theater</v>
      </c>
      <c r="R561" s="25" t="str">
        <f t="shared" si="50"/>
        <v>plays</v>
      </c>
      <c r="S561" s="37">
        <f t="shared" si="51"/>
        <v>42584.208333333328</v>
      </c>
      <c r="T561" s="37">
        <f t="shared" si="52"/>
        <v>42591.208333333328</v>
      </c>
    </row>
    <row r="562" spans="1:20" x14ac:dyDescent="0.25">
      <c r="A562" s="25">
        <v>560</v>
      </c>
      <c r="B562" s="25" t="s">
        <v>1154</v>
      </c>
      <c r="C562" s="33" t="s">
        <v>1155</v>
      </c>
      <c r="D562" s="34">
        <v>20000</v>
      </c>
      <c r="E562" s="34">
        <v>158832</v>
      </c>
      <c r="F562" s="35">
        <f t="shared" si="48"/>
        <v>794</v>
      </c>
      <c r="G562" s="34" t="s">
        <v>10</v>
      </c>
      <c r="H562" s="34">
        <v>3177</v>
      </c>
      <c r="I562" s="36">
        <f t="shared" si="53"/>
        <v>49.99</v>
      </c>
      <c r="J562" s="34" t="s">
        <v>11</v>
      </c>
      <c r="K562" s="34" t="s">
        <v>12</v>
      </c>
      <c r="L562" s="34">
        <v>1321596000</v>
      </c>
      <c r="M562" s="34">
        <v>1325052000</v>
      </c>
      <c r="N562" s="34" t="b">
        <v>0</v>
      </c>
      <c r="O562" s="34" t="b">
        <v>0</v>
      </c>
      <c r="P562" s="34" t="s">
        <v>61</v>
      </c>
      <c r="Q562" s="25" t="str">
        <f t="shared" si="49"/>
        <v>film &amp; video</v>
      </c>
      <c r="R562" s="25" t="str">
        <f t="shared" si="50"/>
        <v>animation</v>
      </c>
      <c r="S562" s="37">
        <f t="shared" si="51"/>
        <v>40865.25</v>
      </c>
      <c r="T562" s="37">
        <f t="shared" si="52"/>
        <v>40905.25</v>
      </c>
    </row>
    <row r="563" spans="1:20" x14ac:dyDescent="0.25">
      <c r="A563" s="25">
        <v>561</v>
      </c>
      <c r="B563" s="25" t="s">
        <v>1156</v>
      </c>
      <c r="C563" s="33" t="s">
        <v>1157</v>
      </c>
      <c r="D563" s="34">
        <v>3000</v>
      </c>
      <c r="E563" s="34">
        <v>11091</v>
      </c>
      <c r="F563" s="35">
        <f t="shared" si="48"/>
        <v>370</v>
      </c>
      <c r="G563" s="34" t="s">
        <v>10</v>
      </c>
      <c r="H563" s="34">
        <v>198</v>
      </c>
      <c r="I563" s="36">
        <f t="shared" si="53"/>
        <v>56.02</v>
      </c>
      <c r="J563" s="34" t="s">
        <v>88</v>
      </c>
      <c r="K563" s="34" t="s">
        <v>89</v>
      </c>
      <c r="L563" s="34">
        <v>1318827600</v>
      </c>
      <c r="M563" s="34">
        <v>1319000400</v>
      </c>
      <c r="N563" s="34" t="b">
        <v>0</v>
      </c>
      <c r="O563" s="34" t="b">
        <v>0</v>
      </c>
      <c r="P563" s="34" t="s">
        <v>23</v>
      </c>
      <c r="Q563" s="25" t="str">
        <f t="shared" si="49"/>
        <v>theater</v>
      </c>
      <c r="R563" s="25" t="str">
        <f t="shared" si="50"/>
        <v>plays</v>
      </c>
      <c r="S563" s="37">
        <f t="shared" si="51"/>
        <v>40833.208333333336</v>
      </c>
      <c r="T563" s="37">
        <f t="shared" si="52"/>
        <v>40835.208333333336</v>
      </c>
    </row>
    <row r="564" spans="1:20" x14ac:dyDescent="0.25">
      <c r="A564" s="25">
        <v>562</v>
      </c>
      <c r="B564" s="25" t="s">
        <v>1158</v>
      </c>
      <c r="C564" s="33" t="s">
        <v>1159</v>
      </c>
      <c r="D564" s="34">
        <v>9900</v>
      </c>
      <c r="E564" s="34">
        <v>1269</v>
      </c>
      <c r="F564" s="35">
        <f t="shared" si="48"/>
        <v>13</v>
      </c>
      <c r="G564" s="34" t="s">
        <v>4</v>
      </c>
      <c r="H564" s="34">
        <v>26</v>
      </c>
      <c r="I564" s="36">
        <f t="shared" si="53"/>
        <v>48.81</v>
      </c>
      <c r="J564" s="34" t="s">
        <v>88</v>
      </c>
      <c r="K564" s="34" t="s">
        <v>89</v>
      </c>
      <c r="L564" s="34">
        <v>1552366800</v>
      </c>
      <c r="M564" s="34">
        <v>1552539600</v>
      </c>
      <c r="N564" s="34" t="b">
        <v>0</v>
      </c>
      <c r="O564" s="34" t="b">
        <v>0</v>
      </c>
      <c r="P564" s="34" t="s">
        <v>13</v>
      </c>
      <c r="Q564" s="25" t="str">
        <f t="shared" si="49"/>
        <v>music</v>
      </c>
      <c r="R564" s="25" t="str">
        <f t="shared" si="50"/>
        <v>rock</v>
      </c>
      <c r="S564" s="37">
        <f t="shared" si="51"/>
        <v>43536.208333333328</v>
      </c>
      <c r="T564" s="37">
        <f t="shared" si="52"/>
        <v>43538.208333333328</v>
      </c>
    </row>
    <row r="565" spans="1:20" x14ac:dyDescent="0.25">
      <c r="A565" s="25">
        <v>563</v>
      </c>
      <c r="B565" s="25" t="s">
        <v>1160</v>
      </c>
      <c r="C565" s="33" t="s">
        <v>1161</v>
      </c>
      <c r="D565" s="34">
        <v>3700</v>
      </c>
      <c r="E565" s="34">
        <v>5107</v>
      </c>
      <c r="F565" s="35">
        <f t="shared" si="48"/>
        <v>138</v>
      </c>
      <c r="G565" s="34" t="s">
        <v>10</v>
      </c>
      <c r="H565" s="34">
        <v>85</v>
      </c>
      <c r="I565" s="36">
        <f t="shared" si="53"/>
        <v>60.08</v>
      </c>
      <c r="J565" s="34" t="s">
        <v>16</v>
      </c>
      <c r="K565" s="34" t="s">
        <v>17</v>
      </c>
      <c r="L565" s="34">
        <v>1542088800</v>
      </c>
      <c r="M565" s="34">
        <v>1543816800</v>
      </c>
      <c r="N565" s="34" t="b">
        <v>0</v>
      </c>
      <c r="O565" s="34" t="b">
        <v>0</v>
      </c>
      <c r="P565" s="34" t="s">
        <v>32</v>
      </c>
      <c r="Q565" s="25" t="str">
        <f t="shared" si="49"/>
        <v>film &amp; video</v>
      </c>
      <c r="R565" s="25" t="str">
        <f t="shared" si="50"/>
        <v>documentary</v>
      </c>
      <c r="S565" s="37">
        <f t="shared" si="51"/>
        <v>43417.25</v>
      </c>
      <c r="T565" s="37">
        <f t="shared" si="52"/>
        <v>43437.25</v>
      </c>
    </row>
    <row r="566" spans="1:20" x14ac:dyDescent="0.25">
      <c r="A566" s="25">
        <v>564</v>
      </c>
      <c r="B566" s="25" t="s">
        <v>1162</v>
      </c>
      <c r="C566" s="33" t="s">
        <v>1163</v>
      </c>
      <c r="D566" s="34">
        <v>168700</v>
      </c>
      <c r="E566" s="34">
        <v>141393</v>
      </c>
      <c r="F566" s="35">
        <f t="shared" si="48"/>
        <v>84</v>
      </c>
      <c r="G566" s="34" t="s">
        <v>4</v>
      </c>
      <c r="H566" s="34">
        <v>1790</v>
      </c>
      <c r="I566" s="36">
        <f t="shared" si="53"/>
        <v>78.989999999999995</v>
      </c>
      <c r="J566" s="34" t="s">
        <v>11</v>
      </c>
      <c r="K566" s="34" t="s">
        <v>12</v>
      </c>
      <c r="L566" s="34">
        <v>1426395600</v>
      </c>
      <c r="M566" s="34">
        <v>1427086800</v>
      </c>
      <c r="N566" s="34" t="b">
        <v>0</v>
      </c>
      <c r="O566" s="34" t="b">
        <v>0</v>
      </c>
      <c r="P566" s="34" t="s">
        <v>23</v>
      </c>
      <c r="Q566" s="25" t="str">
        <f t="shared" si="49"/>
        <v>theater</v>
      </c>
      <c r="R566" s="25" t="str">
        <f t="shared" si="50"/>
        <v>plays</v>
      </c>
      <c r="S566" s="37">
        <f t="shared" si="51"/>
        <v>42078.208333333328</v>
      </c>
      <c r="T566" s="37">
        <f t="shared" si="52"/>
        <v>42086.208333333328</v>
      </c>
    </row>
    <row r="567" spans="1:20" x14ac:dyDescent="0.25">
      <c r="A567" s="25">
        <v>565</v>
      </c>
      <c r="B567" s="25" t="s">
        <v>1164</v>
      </c>
      <c r="C567" s="33" t="s">
        <v>1165</v>
      </c>
      <c r="D567" s="34">
        <v>94900</v>
      </c>
      <c r="E567" s="34">
        <v>194166</v>
      </c>
      <c r="F567" s="35">
        <f t="shared" si="48"/>
        <v>205</v>
      </c>
      <c r="G567" s="34" t="s">
        <v>10</v>
      </c>
      <c r="H567" s="34">
        <v>3596</v>
      </c>
      <c r="I567" s="36">
        <f t="shared" si="53"/>
        <v>53.99</v>
      </c>
      <c r="J567" s="34" t="s">
        <v>11</v>
      </c>
      <c r="K567" s="34" t="s">
        <v>12</v>
      </c>
      <c r="L567" s="34">
        <v>1321336800</v>
      </c>
      <c r="M567" s="34">
        <v>1323064800</v>
      </c>
      <c r="N567" s="34" t="b">
        <v>0</v>
      </c>
      <c r="O567" s="34" t="b">
        <v>0</v>
      </c>
      <c r="P567" s="34" t="s">
        <v>23</v>
      </c>
      <c r="Q567" s="25" t="str">
        <f t="shared" si="49"/>
        <v>theater</v>
      </c>
      <c r="R567" s="25" t="str">
        <f t="shared" si="50"/>
        <v>plays</v>
      </c>
      <c r="S567" s="37">
        <f t="shared" si="51"/>
        <v>40862.25</v>
      </c>
      <c r="T567" s="37">
        <f t="shared" si="52"/>
        <v>40882.25</v>
      </c>
    </row>
    <row r="568" spans="1:20" x14ac:dyDescent="0.25">
      <c r="A568" s="25">
        <v>566</v>
      </c>
      <c r="B568" s="25" t="s">
        <v>1166</v>
      </c>
      <c r="C568" s="33" t="s">
        <v>1167</v>
      </c>
      <c r="D568" s="34">
        <v>9300</v>
      </c>
      <c r="E568" s="34">
        <v>4124</v>
      </c>
      <c r="F568" s="35">
        <f t="shared" si="48"/>
        <v>44</v>
      </c>
      <c r="G568" s="34" t="s">
        <v>4</v>
      </c>
      <c r="H568" s="34">
        <v>37</v>
      </c>
      <c r="I568" s="36">
        <f t="shared" si="53"/>
        <v>111.46</v>
      </c>
      <c r="J568" s="34" t="s">
        <v>11</v>
      </c>
      <c r="K568" s="34" t="s">
        <v>12</v>
      </c>
      <c r="L568" s="34">
        <v>1456293600</v>
      </c>
      <c r="M568" s="34">
        <v>1458277200</v>
      </c>
      <c r="N568" s="34" t="b">
        <v>0</v>
      </c>
      <c r="O568" s="34" t="b">
        <v>1</v>
      </c>
      <c r="P568" s="34" t="s">
        <v>40</v>
      </c>
      <c r="Q568" s="25" t="str">
        <f t="shared" si="49"/>
        <v>music</v>
      </c>
      <c r="R568" s="25" t="str">
        <f t="shared" si="50"/>
        <v>electric music</v>
      </c>
      <c r="S568" s="37">
        <f t="shared" si="51"/>
        <v>42424.25</v>
      </c>
      <c r="T568" s="37">
        <f t="shared" si="52"/>
        <v>42447.208333333328</v>
      </c>
    </row>
    <row r="569" spans="1:20" x14ac:dyDescent="0.25">
      <c r="A569" s="25">
        <v>567</v>
      </c>
      <c r="B569" s="25" t="s">
        <v>1168</v>
      </c>
      <c r="C569" s="33" t="s">
        <v>1169</v>
      </c>
      <c r="D569" s="34">
        <v>6800</v>
      </c>
      <c r="E569" s="34">
        <v>14865</v>
      </c>
      <c r="F569" s="35">
        <f t="shared" si="48"/>
        <v>219</v>
      </c>
      <c r="G569" s="34" t="s">
        <v>10</v>
      </c>
      <c r="H569" s="34">
        <v>244</v>
      </c>
      <c r="I569" s="36">
        <f t="shared" si="53"/>
        <v>60.92</v>
      </c>
      <c r="J569" s="34" t="s">
        <v>11</v>
      </c>
      <c r="K569" s="34" t="s">
        <v>12</v>
      </c>
      <c r="L569" s="34">
        <v>1404968400</v>
      </c>
      <c r="M569" s="34">
        <v>1405141200</v>
      </c>
      <c r="N569" s="34" t="b">
        <v>0</v>
      </c>
      <c r="O569" s="34" t="b">
        <v>0</v>
      </c>
      <c r="P569" s="34" t="s">
        <v>13</v>
      </c>
      <c r="Q569" s="25" t="str">
        <f t="shared" si="49"/>
        <v>music</v>
      </c>
      <c r="R569" s="25" t="str">
        <f t="shared" si="50"/>
        <v>rock</v>
      </c>
      <c r="S569" s="37">
        <f t="shared" si="51"/>
        <v>41830.208333333336</v>
      </c>
      <c r="T569" s="37">
        <f t="shared" si="52"/>
        <v>41832.208333333336</v>
      </c>
    </row>
    <row r="570" spans="1:20" x14ac:dyDescent="0.25">
      <c r="A570" s="25">
        <v>568</v>
      </c>
      <c r="B570" s="25" t="s">
        <v>1170</v>
      </c>
      <c r="C570" s="33" t="s">
        <v>1171</v>
      </c>
      <c r="D570" s="34">
        <v>72400</v>
      </c>
      <c r="E570" s="34">
        <v>134688</v>
      </c>
      <c r="F570" s="35">
        <f t="shared" si="48"/>
        <v>186</v>
      </c>
      <c r="G570" s="34" t="s">
        <v>10</v>
      </c>
      <c r="H570" s="34">
        <v>5180</v>
      </c>
      <c r="I570" s="36">
        <f t="shared" si="53"/>
        <v>26</v>
      </c>
      <c r="J570" s="34" t="s">
        <v>11</v>
      </c>
      <c r="K570" s="34" t="s">
        <v>12</v>
      </c>
      <c r="L570" s="34">
        <v>1279170000</v>
      </c>
      <c r="M570" s="34">
        <v>1283058000</v>
      </c>
      <c r="N570" s="34" t="b">
        <v>0</v>
      </c>
      <c r="O570" s="34" t="b">
        <v>0</v>
      </c>
      <c r="P570" s="34" t="s">
        <v>23</v>
      </c>
      <c r="Q570" s="25" t="str">
        <f t="shared" si="49"/>
        <v>theater</v>
      </c>
      <c r="R570" s="25" t="str">
        <f t="shared" si="50"/>
        <v>plays</v>
      </c>
      <c r="S570" s="37">
        <f t="shared" si="51"/>
        <v>40374.208333333336</v>
      </c>
      <c r="T570" s="37">
        <f t="shared" si="52"/>
        <v>40419.208333333336</v>
      </c>
    </row>
    <row r="571" spans="1:20" x14ac:dyDescent="0.25">
      <c r="A571" s="25">
        <v>569</v>
      </c>
      <c r="B571" s="25" t="s">
        <v>1172</v>
      </c>
      <c r="C571" s="33" t="s">
        <v>1173</v>
      </c>
      <c r="D571" s="34">
        <v>20100</v>
      </c>
      <c r="E571" s="34">
        <v>47705</v>
      </c>
      <c r="F571" s="35">
        <f t="shared" si="48"/>
        <v>237</v>
      </c>
      <c r="G571" s="34" t="s">
        <v>10</v>
      </c>
      <c r="H571" s="34">
        <v>589</v>
      </c>
      <c r="I571" s="36">
        <f t="shared" si="53"/>
        <v>80.989999999999995</v>
      </c>
      <c r="J571" s="34" t="s">
        <v>97</v>
      </c>
      <c r="K571" s="34" t="s">
        <v>98</v>
      </c>
      <c r="L571" s="34">
        <v>1294725600</v>
      </c>
      <c r="M571" s="34">
        <v>1295762400</v>
      </c>
      <c r="N571" s="34" t="b">
        <v>0</v>
      </c>
      <c r="O571" s="34" t="b">
        <v>0</v>
      </c>
      <c r="P571" s="34" t="s">
        <v>61</v>
      </c>
      <c r="Q571" s="25" t="str">
        <f t="shared" si="49"/>
        <v>film &amp; video</v>
      </c>
      <c r="R571" s="25" t="str">
        <f t="shared" si="50"/>
        <v>animation</v>
      </c>
      <c r="S571" s="37">
        <f t="shared" si="51"/>
        <v>40554.25</v>
      </c>
      <c r="T571" s="37">
        <f t="shared" si="52"/>
        <v>40566.25</v>
      </c>
    </row>
    <row r="572" spans="1:20" x14ac:dyDescent="0.25">
      <c r="A572" s="25">
        <v>570</v>
      </c>
      <c r="B572" s="25" t="s">
        <v>1174</v>
      </c>
      <c r="C572" s="33" t="s">
        <v>1175</v>
      </c>
      <c r="D572" s="34">
        <v>31200</v>
      </c>
      <c r="E572" s="34">
        <v>95364</v>
      </c>
      <c r="F572" s="35">
        <f t="shared" si="48"/>
        <v>306</v>
      </c>
      <c r="G572" s="34" t="s">
        <v>10</v>
      </c>
      <c r="H572" s="34">
        <v>2725</v>
      </c>
      <c r="I572" s="36">
        <f t="shared" si="53"/>
        <v>35</v>
      </c>
      <c r="J572" s="34" t="s">
        <v>11</v>
      </c>
      <c r="K572" s="34" t="s">
        <v>12</v>
      </c>
      <c r="L572" s="34">
        <v>1419055200</v>
      </c>
      <c r="M572" s="34">
        <v>1419573600</v>
      </c>
      <c r="N572" s="34" t="b">
        <v>0</v>
      </c>
      <c r="O572" s="34" t="b">
        <v>1</v>
      </c>
      <c r="P572" s="34" t="s">
        <v>13</v>
      </c>
      <c r="Q572" s="25" t="str">
        <f t="shared" si="49"/>
        <v>music</v>
      </c>
      <c r="R572" s="25" t="str">
        <f t="shared" si="50"/>
        <v>rock</v>
      </c>
      <c r="S572" s="37">
        <f t="shared" si="51"/>
        <v>41993.25</v>
      </c>
      <c r="T572" s="37">
        <f t="shared" si="52"/>
        <v>41999.25</v>
      </c>
    </row>
    <row r="573" spans="1:20" x14ac:dyDescent="0.25">
      <c r="A573" s="25">
        <v>571</v>
      </c>
      <c r="B573" s="25" t="s">
        <v>1176</v>
      </c>
      <c r="C573" s="33" t="s">
        <v>1177</v>
      </c>
      <c r="D573" s="34">
        <v>3500</v>
      </c>
      <c r="E573" s="34">
        <v>3295</v>
      </c>
      <c r="F573" s="35">
        <f t="shared" si="48"/>
        <v>94</v>
      </c>
      <c r="G573" s="34" t="s">
        <v>4</v>
      </c>
      <c r="H573" s="34">
        <v>35</v>
      </c>
      <c r="I573" s="36">
        <f t="shared" si="53"/>
        <v>94.14</v>
      </c>
      <c r="J573" s="34" t="s">
        <v>97</v>
      </c>
      <c r="K573" s="34" t="s">
        <v>98</v>
      </c>
      <c r="L573" s="34">
        <v>1434690000</v>
      </c>
      <c r="M573" s="34">
        <v>1438750800</v>
      </c>
      <c r="N573" s="34" t="b">
        <v>0</v>
      </c>
      <c r="O573" s="34" t="b">
        <v>0</v>
      </c>
      <c r="P573" s="34" t="s">
        <v>90</v>
      </c>
      <c r="Q573" s="25" t="str">
        <f t="shared" si="49"/>
        <v>film &amp; video</v>
      </c>
      <c r="R573" s="25" t="str">
        <f t="shared" si="50"/>
        <v>shorts</v>
      </c>
      <c r="S573" s="37">
        <f t="shared" si="51"/>
        <v>42174.208333333328</v>
      </c>
      <c r="T573" s="37">
        <f t="shared" si="52"/>
        <v>42221.208333333328</v>
      </c>
    </row>
    <row r="574" spans="1:20" x14ac:dyDescent="0.25">
      <c r="A574" s="25">
        <v>572</v>
      </c>
      <c r="B574" s="25" t="s">
        <v>1178</v>
      </c>
      <c r="C574" s="33" t="s">
        <v>1179</v>
      </c>
      <c r="D574" s="34">
        <v>9000</v>
      </c>
      <c r="E574" s="34">
        <v>4896</v>
      </c>
      <c r="F574" s="35">
        <f t="shared" si="48"/>
        <v>54</v>
      </c>
      <c r="G574" s="34" t="s">
        <v>64</v>
      </c>
      <c r="H574" s="34">
        <v>94</v>
      </c>
      <c r="I574" s="36">
        <f t="shared" si="53"/>
        <v>52.09</v>
      </c>
      <c r="J574" s="34" t="s">
        <v>11</v>
      </c>
      <c r="K574" s="34" t="s">
        <v>12</v>
      </c>
      <c r="L574" s="34">
        <v>1443416400</v>
      </c>
      <c r="M574" s="34">
        <v>1444798800</v>
      </c>
      <c r="N574" s="34" t="b">
        <v>0</v>
      </c>
      <c r="O574" s="34" t="b">
        <v>1</v>
      </c>
      <c r="P574" s="34" t="s">
        <v>13</v>
      </c>
      <c r="Q574" s="25" t="str">
        <f t="shared" si="49"/>
        <v>music</v>
      </c>
      <c r="R574" s="25" t="str">
        <f t="shared" si="50"/>
        <v>rock</v>
      </c>
      <c r="S574" s="37">
        <f t="shared" si="51"/>
        <v>42275.208333333328</v>
      </c>
      <c r="T574" s="37">
        <f t="shared" si="52"/>
        <v>42291.208333333328</v>
      </c>
    </row>
    <row r="575" spans="1:20" x14ac:dyDescent="0.25">
      <c r="A575" s="25">
        <v>573</v>
      </c>
      <c r="B575" s="25" t="s">
        <v>1180</v>
      </c>
      <c r="C575" s="33" t="s">
        <v>1181</v>
      </c>
      <c r="D575" s="34">
        <v>6700</v>
      </c>
      <c r="E575" s="34">
        <v>7496</v>
      </c>
      <c r="F575" s="35">
        <f t="shared" si="48"/>
        <v>112</v>
      </c>
      <c r="G575" s="34" t="s">
        <v>10</v>
      </c>
      <c r="H575" s="34">
        <v>300</v>
      </c>
      <c r="I575" s="36">
        <f t="shared" si="53"/>
        <v>24.99</v>
      </c>
      <c r="J575" s="34" t="s">
        <v>11</v>
      </c>
      <c r="K575" s="34" t="s">
        <v>12</v>
      </c>
      <c r="L575" s="34">
        <v>1399006800</v>
      </c>
      <c r="M575" s="34">
        <v>1399179600</v>
      </c>
      <c r="N575" s="34" t="b">
        <v>0</v>
      </c>
      <c r="O575" s="34" t="b">
        <v>0</v>
      </c>
      <c r="P575" s="34" t="s">
        <v>1019</v>
      </c>
      <c r="Q575" s="25" t="str">
        <f t="shared" si="49"/>
        <v>journalism</v>
      </c>
      <c r="R575" s="25" t="str">
        <f t="shared" si="50"/>
        <v>audio</v>
      </c>
      <c r="S575" s="37">
        <f t="shared" si="51"/>
        <v>41761.208333333336</v>
      </c>
      <c r="T575" s="37">
        <f t="shared" si="52"/>
        <v>41763.208333333336</v>
      </c>
    </row>
    <row r="576" spans="1:20" x14ac:dyDescent="0.25">
      <c r="A576" s="25">
        <v>574</v>
      </c>
      <c r="B576" s="25" t="s">
        <v>1182</v>
      </c>
      <c r="C576" s="33" t="s">
        <v>1183</v>
      </c>
      <c r="D576" s="34">
        <v>2700</v>
      </c>
      <c r="E576" s="34">
        <v>9967</v>
      </c>
      <c r="F576" s="35">
        <f t="shared" si="48"/>
        <v>369</v>
      </c>
      <c r="G576" s="34" t="s">
        <v>10</v>
      </c>
      <c r="H576" s="34">
        <v>144</v>
      </c>
      <c r="I576" s="36">
        <f t="shared" si="53"/>
        <v>69.22</v>
      </c>
      <c r="J576" s="34" t="s">
        <v>11</v>
      </c>
      <c r="K576" s="34" t="s">
        <v>12</v>
      </c>
      <c r="L576" s="34">
        <v>1575698400</v>
      </c>
      <c r="M576" s="34">
        <v>1576562400</v>
      </c>
      <c r="N576" s="34" t="b">
        <v>0</v>
      </c>
      <c r="O576" s="34" t="b">
        <v>1</v>
      </c>
      <c r="P576" s="34" t="s">
        <v>7</v>
      </c>
      <c r="Q576" s="25" t="str">
        <f t="shared" si="49"/>
        <v>food</v>
      </c>
      <c r="R576" s="25" t="str">
        <f t="shared" si="50"/>
        <v>food trucks</v>
      </c>
      <c r="S576" s="37">
        <f t="shared" si="51"/>
        <v>43806.25</v>
      </c>
      <c r="T576" s="37">
        <f t="shared" si="52"/>
        <v>43816.25</v>
      </c>
    </row>
    <row r="577" spans="1:20" x14ac:dyDescent="0.25">
      <c r="A577" s="25">
        <v>575</v>
      </c>
      <c r="B577" s="25" t="s">
        <v>1184</v>
      </c>
      <c r="C577" s="33" t="s">
        <v>1185</v>
      </c>
      <c r="D577" s="34">
        <v>83300</v>
      </c>
      <c r="E577" s="34">
        <v>52421</v>
      </c>
      <c r="F577" s="35">
        <f t="shared" si="48"/>
        <v>63</v>
      </c>
      <c r="G577" s="34" t="s">
        <v>4</v>
      </c>
      <c r="H577" s="34">
        <v>558</v>
      </c>
      <c r="I577" s="36">
        <f t="shared" si="53"/>
        <v>93.94</v>
      </c>
      <c r="J577" s="34" t="s">
        <v>11</v>
      </c>
      <c r="K577" s="34" t="s">
        <v>12</v>
      </c>
      <c r="L577" s="34">
        <v>1400562000</v>
      </c>
      <c r="M577" s="34">
        <v>1400821200</v>
      </c>
      <c r="N577" s="34" t="b">
        <v>0</v>
      </c>
      <c r="O577" s="34" t="b">
        <v>1</v>
      </c>
      <c r="P577" s="34" t="s">
        <v>23</v>
      </c>
      <c r="Q577" s="25" t="str">
        <f t="shared" si="49"/>
        <v>theater</v>
      </c>
      <c r="R577" s="25" t="str">
        <f t="shared" si="50"/>
        <v>plays</v>
      </c>
      <c r="S577" s="37">
        <f t="shared" si="51"/>
        <v>41779.208333333336</v>
      </c>
      <c r="T577" s="37">
        <f t="shared" si="52"/>
        <v>41782.208333333336</v>
      </c>
    </row>
    <row r="578" spans="1:20" x14ac:dyDescent="0.25">
      <c r="A578" s="25">
        <v>576</v>
      </c>
      <c r="B578" s="25" t="s">
        <v>1186</v>
      </c>
      <c r="C578" s="33" t="s">
        <v>1187</v>
      </c>
      <c r="D578" s="34">
        <v>9700</v>
      </c>
      <c r="E578" s="34">
        <v>6298</v>
      </c>
      <c r="F578" s="35">
        <f t="shared" si="48"/>
        <v>65</v>
      </c>
      <c r="G578" s="34" t="s">
        <v>4</v>
      </c>
      <c r="H578" s="34">
        <v>64</v>
      </c>
      <c r="I578" s="36">
        <f t="shared" si="53"/>
        <v>98.41</v>
      </c>
      <c r="J578" s="34" t="s">
        <v>11</v>
      </c>
      <c r="K578" s="34" t="s">
        <v>12</v>
      </c>
      <c r="L578" s="34">
        <v>1509512400</v>
      </c>
      <c r="M578" s="34">
        <v>1510984800</v>
      </c>
      <c r="N578" s="34" t="b">
        <v>0</v>
      </c>
      <c r="O578" s="34" t="b">
        <v>0</v>
      </c>
      <c r="P578" s="34" t="s">
        <v>23</v>
      </c>
      <c r="Q578" s="25" t="str">
        <f t="shared" si="49"/>
        <v>theater</v>
      </c>
      <c r="R578" s="25" t="str">
        <f t="shared" si="50"/>
        <v>plays</v>
      </c>
      <c r="S578" s="37">
        <f t="shared" si="51"/>
        <v>43040.208333333328</v>
      </c>
      <c r="T578" s="37">
        <f t="shared" si="52"/>
        <v>43057.25</v>
      </c>
    </row>
    <row r="579" spans="1:20" x14ac:dyDescent="0.25">
      <c r="A579" s="25">
        <v>577</v>
      </c>
      <c r="B579" s="25" t="s">
        <v>1188</v>
      </c>
      <c r="C579" s="33" t="s">
        <v>1189</v>
      </c>
      <c r="D579" s="34">
        <v>8200</v>
      </c>
      <c r="E579" s="34">
        <v>1546</v>
      </c>
      <c r="F579" s="35">
        <f t="shared" ref="F579:F642" si="54">ROUND(E579*100/D579,0)</f>
        <v>19</v>
      </c>
      <c r="G579" s="34" t="s">
        <v>64</v>
      </c>
      <c r="H579" s="34">
        <v>37</v>
      </c>
      <c r="I579" s="36">
        <f t="shared" si="53"/>
        <v>41.78</v>
      </c>
      <c r="J579" s="34" t="s">
        <v>11</v>
      </c>
      <c r="K579" s="34" t="s">
        <v>12</v>
      </c>
      <c r="L579" s="34">
        <v>1299823200</v>
      </c>
      <c r="M579" s="34">
        <v>1302066000</v>
      </c>
      <c r="N579" s="34" t="b">
        <v>0</v>
      </c>
      <c r="O579" s="34" t="b">
        <v>0</v>
      </c>
      <c r="P579" s="34" t="s">
        <v>149</v>
      </c>
      <c r="Q579" s="25" t="str">
        <f t="shared" ref="Q579:Q642" si="55">LEFT(P579,FIND("/",P579)-1)</f>
        <v>music</v>
      </c>
      <c r="R579" s="25" t="str">
        <f t="shared" ref="R579:R642" si="56">RIGHT(P579,LEN(P579)-FIND("/",P579))</f>
        <v>jazz</v>
      </c>
      <c r="S579" s="37">
        <f t="shared" ref="S579:S642" si="57">(((L579/60)/60)/24)+DATE(1970,1,1)</f>
        <v>40613.25</v>
      </c>
      <c r="T579" s="37">
        <f t="shared" ref="T579:T642" si="58">(((M579/60)/60)/24)+DATE(1970,1,1)</f>
        <v>40639.208333333336</v>
      </c>
    </row>
    <row r="580" spans="1:20" x14ac:dyDescent="0.25">
      <c r="A580" s="25">
        <v>578</v>
      </c>
      <c r="B580" s="25" t="s">
        <v>1190</v>
      </c>
      <c r="C580" s="33" t="s">
        <v>1191</v>
      </c>
      <c r="D580" s="34">
        <v>96500</v>
      </c>
      <c r="E580" s="34">
        <v>16168</v>
      </c>
      <c r="F580" s="35">
        <f t="shared" si="54"/>
        <v>17</v>
      </c>
      <c r="G580" s="34" t="s">
        <v>4</v>
      </c>
      <c r="H580" s="34">
        <v>245</v>
      </c>
      <c r="I580" s="36">
        <f t="shared" ref="I580:I643" si="59">IF(H580=0,0,ROUND(E580/H580,2))</f>
        <v>65.989999999999995</v>
      </c>
      <c r="J580" s="34" t="s">
        <v>11</v>
      </c>
      <c r="K580" s="34" t="s">
        <v>12</v>
      </c>
      <c r="L580" s="34">
        <v>1322719200</v>
      </c>
      <c r="M580" s="34">
        <v>1322978400</v>
      </c>
      <c r="N580" s="34" t="b">
        <v>0</v>
      </c>
      <c r="O580" s="34" t="b">
        <v>0</v>
      </c>
      <c r="P580" s="34" t="s">
        <v>464</v>
      </c>
      <c r="Q580" s="25" t="str">
        <f t="shared" si="55"/>
        <v>film &amp; video</v>
      </c>
      <c r="R580" s="25" t="str">
        <f t="shared" si="56"/>
        <v>science fiction</v>
      </c>
      <c r="S580" s="37">
        <f t="shared" si="57"/>
        <v>40878.25</v>
      </c>
      <c r="T580" s="37">
        <f t="shared" si="58"/>
        <v>40881.25</v>
      </c>
    </row>
    <row r="581" spans="1:20" x14ac:dyDescent="0.25">
      <c r="A581" s="25">
        <v>579</v>
      </c>
      <c r="B581" s="25" t="s">
        <v>1192</v>
      </c>
      <c r="C581" s="33" t="s">
        <v>1193</v>
      </c>
      <c r="D581" s="34">
        <v>6200</v>
      </c>
      <c r="E581" s="34">
        <v>6269</v>
      </c>
      <c r="F581" s="35">
        <f t="shared" si="54"/>
        <v>101</v>
      </c>
      <c r="G581" s="34" t="s">
        <v>10</v>
      </c>
      <c r="H581" s="34">
        <v>87</v>
      </c>
      <c r="I581" s="36">
        <f t="shared" si="59"/>
        <v>72.06</v>
      </c>
      <c r="J581" s="34" t="s">
        <v>11</v>
      </c>
      <c r="K581" s="34" t="s">
        <v>12</v>
      </c>
      <c r="L581" s="34">
        <v>1312693200</v>
      </c>
      <c r="M581" s="34">
        <v>1313730000</v>
      </c>
      <c r="N581" s="34" t="b">
        <v>0</v>
      </c>
      <c r="O581" s="34" t="b">
        <v>0</v>
      </c>
      <c r="P581" s="34" t="s">
        <v>149</v>
      </c>
      <c r="Q581" s="25" t="str">
        <f t="shared" si="55"/>
        <v>music</v>
      </c>
      <c r="R581" s="25" t="str">
        <f t="shared" si="56"/>
        <v>jazz</v>
      </c>
      <c r="S581" s="37">
        <f t="shared" si="57"/>
        <v>40762.208333333336</v>
      </c>
      <c r="T581" s="37">
        <f t="shared" si="58"/>
        <v>40774.208333333336</v>
      </c>
    </row>
    <row r="582" spans="1:20" x14ac:dyDescent="0.25">
      <c r="A582" s="25">
        <v>580</v>
      </c>
      <c r="B582" s="25" t="s">
        <v>546</v>
      </c>
      <c r="C582" s="33" t="s">
        <v>1194</v>
      </c>
      <c r="D582" s="34">
        <v>43800</v>
      </c>
      <c r="E582" s="34">
        <v>149578</v>
      </c>
      <c r="F582" s="35">
        <f t="shared" si="54"/>
        <v>342</v>
      </c>
      <c r="G582" s="34" t="s">
        <v>10</v>
      </c>
      <c r="H582" s="34">
        <v>3116</v>
      </c>
      <c r="I582" s="36">
        <f t="shared" si="59"/>
        <v>48</v>
      </c>
      <c r="J582" s="34" t="s">
        <v>11</v>
      </c>
      <c r="K582" s="34" t="s">
        <v>12</v>
      </c>
      <c r="L582" s="34">
        <v>1393394400</v>
      </c>
      <c r="M582" s="34">
        <v>1394085600</v>
      </c>
      <c r="N582" s="34" t="b">
        <v>0</v>
      </c>
      <c r="O582" s="34" t="b">
        <v>0</v>
      </c>
      <c r="P582" s="34" t="s">
        <v>23</v>
      </c>
      <c r="Q582" s="25" t="str">
        <f t="shared" si="55"/>
        <v>theater</v>
      </c>
      <c r="R582" s="25" t="str">
        <f t="shared" si="56"/>
        <v>plays</v>
      </c>
      <c r="S582" s="37">
        <f t="shared" si="57"/>
        <v>41696.25</v>
      </c>
      <c r="T582" s="37">
        <f t="shared" si="58"/>
        <v>41704.25</v>
      </c>
    </row>
    <row r="583" spans="1:20" x14ac:dyDescent="0.25">
      <c r="A583" s="25">
        <v>581</v>
      </c>
      <c r="B583" s="25" t="s">
        <v>1195</v>
      </c>
      <c r="C583" s="33" t="s">
        <v>1196</v>
      </c>
      <c r="D583" s="34">
        <v>6000</v>
      </c>
      <c r="E583" s="34">
        <v>3841</v>
      </c>
      <c r="F583" s="35">
        <f t="shared" si="54"/>
        <v>64</v>
      </c>
      <c r="G583" s="34" t="s">
        <v>4</v>
      </c>
      <c r="H583" s="34">
        <v>71</v>
      </c>
      <c r="I583" s="36">
        <f t="shared" si="59"/>
        <v>54.1</v>
      </c>
      <c r="J583" s="34" t="s">
        <v>11</v>
      </c>
      <c r="K583" s="34" t="s">
        <v>12</v>
      </c>
      <c r="L583" s="34">
        <v>1304053200</v>
      </c>
      <c r="M583" s="34">
        <v>1305349200</v>
      </c>
      <c r="N583" s="34" t="b">
        <v>0</v>
      </c>
      <c r="O583" s="34" t="b">
        <v>0</v>
      </c>
      <c r="P583" s="34" t="s">
        <v>18</v>
      </c>
      <c r="Q583" s="25" t="str">
        <f t="shared" si="55"/>
        <v>technology</v>
      </c>
      <c r="R583" s="25" t="str">
        <f t="shared" si="56"/>
        <v>web</v>
      </c>
      <c r="S583" s="37">
        <f t="shared" si="57"/>
        <v>40662.208333333336</v>
      </c>
      <c r="T583" s="37">
        <f t="shared" si="58"/>
        <v>40677.208333333336</v>
      </c>
    </row>
    <row r="584" spans="1:20" x14ac:dyDescent="0.25">
      <c r="A584" s="25">
        <v>582</v>
      </c>
      <c r="B584" s="25" t="s">
        <v>1197</v>
      </c>
      <c r="C584" s="33" t="s">
        <v>1198</v>
      </c>
      <c r="D584" s="34">
        <v>8700</v>
      </c>
      <c r="E584" s="34">
        <v>4531</v>
      </c>
      <c r="F584" s="35">
        <f t="shared" si="54"/>
        <v>52</v>
      </c>
      <c r="G584" s="34" t="s">
        <v>4</v>
      </c>
      <c r="H584" s="34">
        <v>42</v>
      </c>
      <c r="I584" s="36">
        <f t="shared" si="59"/>
        <v>107.88</v>
      </c>
      <c r="J584" s="34" t="s">
        <v>11</v>
      </c>
      <c r="K584" s="34" t="s">
        <v>12</v>
      </c>
      <c r="L584" s="34">
        <v>1433912400</v>
      </c>
      <c r="M584" s="34">
        <v>1434344400</v>
      </c>
      <c r="N584" s="34" t="b">
        <v>0</v>
      </c>
      <c r="O584" s="34" t="b">
        <v>1</v>
      </c>
      <c r="P584" s="34" t="s">
        <v>79</v>
      </c>
      <c r="Q584" s="25" t="str">
        <f t="shared" si="55"/>
        <v>games</v>
      </c>
      <c r="R584" s="25" t="str">
        <f t="shared" si="56"/>
        <v>video games</v>
      </c>
      <c r="S584" s="37">
        <f t="shared" si="57"/>
        <v>42165.208333333328</v>
      </c>
      <c r="T584" s="37">
        <f t="shared" si="58"/>
        <v>42170.208333333328</v>
      </c>
    </row>
    <row r="585" spans="1:20" x14ac:dyDescent="0.25">
      <c r="A585" s="25">
        <v>583</v>
      </c>
      <c r="B585" s="25" t="s">
        <v>1199</v>
      </c>
      <c r="C585" s="33" t="s">
        <v>1200</v>
      </c>
      <c r="D585" s="34">
        <v>18900</v>
      </c>
      <c r="E585" s="34">
        <v>60934</v>
      </c>
      <c r="F585" s="35">
        <f t="shared" si="54"/>
        <v>322</v>
      </c>
      <c r="G585" s="34" t="s">
        <v>10</v>
      </c>
      <c r="H585" s="34">
        <v>909</v>
      </c>
      <c r="I585" s="36">
        <f t="shared" si="59"/>
        <v>67.03</v>
      </c>
      <c r="J585" s="34" t="s">
        <v>11</v>
      </c>
      <c r="K585" s="34" t="s">
        <v>12</v>
      </c>
      <c r="L585" s="34">
        <v>1329717600</v>
      </c>
      <c r="M585" s="34">
        <v>1331186400</v>
      </c>
      <c r="N585" s="34" t="b">
        <v>0</v>
      </c>
      <c r="O585" s="34" t="b">
        <v>0</v>
      </c>
      <c r="P585" s="34" t="s">
        <v>32</v>
      </c>
      <c r="Q585" s="25" t="str">
        <f t="shared" si="55"/>
        <v>film &amp; video</v>
      </c>
      <c r="R585" s="25" t="str">
        <f t="shared" si="56"/>
        <v>documentary</v>
      </c>
      <c r="S585" s="37">
        <f t="shared" si="57"/>
        <v>40959.25</v>
      </c>
      <c r="T585" s="37">
        <f t="shared" si="58"/>
        <v>40976.25</v>
      </c>
    </row>
    <row r="586" spans="1:20" x14ac:dyDescent="0.25">
      <c r="A586" s="25">
        <v>584</v>
      </c>
      <c r="B586" s="25" t="s">
        <v>35</v>
      </c>
      <c r="C586" s="33" t="s">
        <v>1201</v>
      </c>
      <c r="D586" s="34">
        <v>86400</v>
      </c>
      <c r="E586" s="34">
        <v>103255</v>
      </c>
      <c r="F586" s="35">
        <f t="shared" si="54"/>
        <v>120</v>
      </c>
      <c r="G586" s="34" t="s">
        <v>10</v>
      </c>
      <c r="H586" s="34">
        <v>1613</v>
      </c>
      <c r="I586" s="36">
        <f t="shared" si="59"/>
        <v>64.010000000000005</v>
      </c>
      <c r="J586" s="34" t="s">
        <v>11</v>
      </c>
      <c r="K586" s="34" t="s">
        <v>12</v>
      </c>
      <c r="L586" s="34">
        <v>1335330000</v>
      </c>
      <c r="M586" s="34">
        <v>1336539600</v>
      </c>
      <c r="N586" s="34" t="b">
        <v>0</v>
      </c>
      <c r="O586" s="34" t="b">
        <v>0</v>
      </c>
      <c r="P586" s="34" t="s">
        <v>18</v>
      </c>
      <c r="Q586" s="25" t="str">
        <f t="shared" si="55"/>
        <v>technology</v>
      </c>
      <c r="R586" s="25" t="str">
        <f t="shared" si="56"/>
        <v>web</v>
      </c>
      <c r="S586" s="37">
        <f t="shared" si="57"/>
        <v>41024.208333333336</v>
      </c>
      <c r="T586" s="37">
        <f t="shared" si="58"/>
        <v>41038.208333333336</v>
      </c>
    </row>
    <row r="587" spans="1:20" x14ac:dyDescent="0.25">
      <c r="A587" s="25">
        <v>585</v>
      </c>
      <c r="B587" s="25" t="s">
        <v>1202</v>
      </c>
      <c r="C587" s="33" t="s">
        <v>1203</v>
      </c>
      <c r="D587" s="34">
        <v>8900</v>
      </c>
      <c r="E587" s="34">
        <v>13065</v>
      </c>
      <c r="F587" s="35">
        <f t="shared" si="54"/>
        <v>147</v>
      </c>
      <c r="G587" s="34" t="s">
        <v>10</v>
      </c>
      <c r="H587" s="34">
        <v>136</v>
      </c>
      <c r="I587" s="36">
        <f t="shared" si="59"/>
        <v>96.07</v>
      </c>
      <c r="J587" s="34" t="s">
        <v>11</v>
      </c>
      <c r="K587" s="34" t="s">
        <v>12</v>
      </c>
      <c r="L587" s="34">
        <v>1268888400</v>
      </c>
      <c r="M587" s="34">
        <v>1269752400</v>
      </c>
      <c r="N587" s="34" t="b">
        <v>0</v>
      </c>
      <c r="O587" s="34" t="b">
        <v>0</v>
      </c>
      <c r="P587" s="34" t="s">
        <v>196</v>
      </c>
      <c r="Q587" s="25" t="str">
        <f t="shared" si="55"/>
        <v>publishing</v>
      </c>
      <c r="R587" s="25" t="str">
        <f t="shared" si="56"/>
        <v>translations</v>
      </c>
      <c r="S587" s="37">
        <f t="shared" si="57"/>
        <v>40255.208333333336</v>
      </c>
      <c r="T587" s="37">
        <f t="shared" si="58"/>
        <v>40265.208333333336</v>
      </c>
    </row>
    <row r="588" spans="1:20" x14ac:dyDescent="0.25">
      <c r="A588" s="25">
        <v>586</v>
      </c>
      <c r="B588" s="25" t="s">
        <v>1204</v>
      </c>
      <c r="C588" s="33" t="s">
        <v>1205</v>
      </c>
      <c r="D588" s="34">
        <v>700</v>
      </c>
      <c r="E588" s="34">
        <v>6654</v>
      </c>
      <c r="F588" s="35">
        <f t="shared" si="54"/>
        <v>951</v>
      </c>
      <c r="G588" s="34" t="s">
        <v>10</v>
      </c>
      <c r="H588" s="34">
        <v>130</v>
      </c>
      <c r="I588" s="36">
        <f t="shared" si="59"/>
        <v>51.18</v>
      </c>
      <c r="J588" s="34" t="s">
        <v>11</v>
      </c>
      <c r="K588" s="34" t="s">
        <v>12</v>
      </c>
      <c r="L588" s="34">
        <v>1289973600</v>
      </c>
      <c r="M588" s="34">
        <v>1291615200</v>
      </c>
      <c r="N588" s="34" t="b">
        <v>0</v>
      </c>
      <c r="O588" s="34" t="b">
        <v>0</v>
      </c>
      <c r="P588" s="34" t="s">
        <v>13</v>
      </c>
      <c r="Q588" s="25" t="str">
        <f t="shared" si="55"/>
        <v>music</v>
      </c>
      <c r="R588" s="25" t="str">
        <f t="shared" si="56"/>
        <v>rock</v>
      </c>
      <c r="S588" s="37">
        <f t="shared" si="57"/>
        <v>40499.25</v>
      </c>
      <c r="T588" s="37">
        <f t="shared" si="58"/>
        <v>40518.25</v>
      </c>
    </row>
    <row r="589" spans="1:20" x14ac:dyDescent="0.25">
      <c r="A589" s="25">
        <v>587</v>
      </c>
      <c r="B589" s="25" t="s">
        <v>1206</v>
      </c>
      <c r="C589" s="33" t="s">
        <v>1207</v>
      </c>
      <c r="D589" s="34">
        <v>9400</v>
      </c>
      <c r="E589" s="34">
        <v>6852</v>
      </c>
      <c r="F589" s="35">
        <f t="shared" si="54"/>
        <v>73</v>
      </c>
      <c r="G589" s="34" t="s">
        <v>4</v>
      </c>
      <c r="H589" s="34">
        <v>156</v>
      </c>
      <c r="I589" s="36">
        <f t="shared" si="59"/>
        <v>43.92</v>
      </c>
      <c r="J589" s="34" t="s">
        <v>5</v>
      </c>
      <c r="K589" s="34" t="s">
        <v>6</v>
      </c>
      <c r="L589" s="34">
        <v>1547877600</v>
      </c>
      <c r="M589" s="34">
        <v>1552366800</v>
      </c>
      <c r="N589" s="34" t="b">
        <v>0</v>
      </c>
      <c r="O589" s="34" t="b">
        <v>1</v>
      </c>
      <c r="P589" s="34" t="s">
        <v>7</v>
      </c>
      <c r="Q589" s="25" t="str">
        <f t="shared" si="55"/>
        <v>food</v>
      </c>
      <c r="R589" s="25" t="str">
        <f t="shared" si="56"/>
        <v>food trucks</v>
      </c>
      <c r="S589" s="37">
        <f t="shared" si="57"/>
        <v>43484.25</v>
      </c>
      <c r="T589" s="37">
        <f t="shared" si="58"/>
        <v>43536.208333333328</v>
      </c>
    </row>
    <row r="590" spans="1:20" x14ac:dyDescent="0.25">
      <c r="A590" s="25">
        <v>588</v>
      </c>
      <c r="B590" s="25" t="s">
        <v>1208</v>
      </c>
      <c r="C590" s="33" t="s">
        <v>1209</v>
      </c>
      <c r="D590" s="34">
        <v>157600</v>
      </c>
      <c r="E590" s="34">
        <v>124517</v>
      </c>
      <c r="F590" s="35">
        <f t="shared" si="54"/>
        <v>79</v>
      </c>
      <c r="G590" s="34" t="s">
        <v>4</v>
      </c>
      <c r="H590" s="34">
        <v>1368</v>
      </c>
      <c r="I590" s="36">
        <f t="shared" si="59"/>
        <v>91.02</v>
      </c>
      <c r="J590" s="34" t="s">
        <v>30</v>
      </c>
      <c r="K590" s="34" t="s">
        <v>31</v>
      </c>
      <c r="L590" s="34">
        <v>1269493200</v>
      </c>
      <c r="M590" s="34">
        <v>1272171600</v>
      </c>
      <c r="N590" s="34" t="b">
        <v>0</v>
      </c>
      <c r="O590" s="34" t="b">
        <v>0</v>
      </c>
      <c r="P590" s="34" t="s">
        <v>23</v>
      </c>
      <c r="Q590" s="25" t="str">
        <f t="shared" si="55"/>
        <v>theater</v>
      </c>
      <c r="R590" s="25" t="str">
        <f t="shared" si="56"/>
        <v>plays</v>
      </c>
      <c r="S590" s="37">
        <f t="shared" si="57"/>
        <v>40262.208333333336</v>
      </c>
      <c r="T590" s="37">
        <f t="shared" si="58"/>
        <v>40293.208333333336</v>
      </c>
    </row>
    <row r="591" spans="1:20" x14ac:dyDescent="0.25">
      <c r="A591" s="25">
        <v>589</v>
      </c>
      <c r="B591" s="25" t="s">
        <v>1210</v>
      </c>
      <c r="C591" s="33" t="s">
        <v>1211</v>
      </c>
      <c r="D591" s="34">
        <v>7900</v>
      </c>
      <c r="E591" s="34">
        <v>5113</v>
      </c>
      <c r="F591" s="35">
        <f t="shared" si="54"/>
        <v>65</v>
      </c>
      <c r="G591" s="34" t="s">
        <v>4</v>
      </c>
      <c r="H591" s="34">
        <v>102</v>
      </c>
      <c r="I591" s="36">
        <f t="shared" si="59"/>
        <v>50.13</v>
      </c>
      <c r="J591" s="34" t="s">
        <v>11</v>
      </c>
      <c r="K591" s="34" t="s">
        <v>12</v>
      </c>
      <c r="L591" s="34">
        <v>1436072400</v>
      </c>
      <c r="M591" s="34">
        <v>1436677200</v>
      </c>
      <c r="N591" s="34" t="b">
        <v>0</v>
      </c>
      <c r="O591" s="34" t="b">
        <v>0</v>
      </c>
      <c r="P591" s="34" t="s">
        <v>32</v>
      </c>
      <c r="Q591" s="25" t="str">
        <f t="shared" si="55"/>
        <v>film &amp; video</v>
      </c>
      <c r="R591" s="25" t="str">
        <f t="shared" si="56"/>
        <v>documentary</v>
      </c>
      <c r="S591" s="37">
        <f t="shared" si="57"/>
        <v>42190.208333333328</v>
      </c>
      <c r="T591" s="37">
        <f t="shared" si="58"/>
        <v>42197.208333333328</v>
      </c>
    </row>
    <row r="592" spans="1:20" x14ac:dyDescent="0.25">
      <c r="A592" s="25">
        <v>590</v>
      </c>
      <c r="B592" s="25" t="s">
        <v>1212</v>
      </c>
      <c r="C592" s="33" t="s">
        <v>1213</v>
      </c>
      <c r="D592" s="34">
        <v>7100</v>
      </c>
      <c r="E592" s="34">
        <v>5824</v>
      </c>
      <c r="F592" s="35">
        <f t="shared" si="54"/>
        <v>82</v>
      </c>
      <c r="G592" s="34" t="s">
        <v>4</v>
      </c>
      <c r="H592" s="34">
        <v>86</v>
      </c>
      <c r="I592" s="36">
        <f t="shared" si="59"/>
        <v>67.72</v>
      </c>
      <c r="J592" s="34" t="s">
        <v>16</v>
      </c>
      <c r="K592" s="34" t="s">
        <v>17</v>
      </c>
      <c r="L592" s="34">
        <v>1419141600</v>
      </c>
      <c r="M592" s="34">
        <v>1420092000</v>
      </c>
      <c r="N592" s="34" t="b">
        <v>0</v>
      </c>
      <c r="O592" s="34" t="b">
        <v>0</v>
      </c>
      <c r="P592" s="34" t="s">
        <v>123</v>
      </c>
      <c r="Q592" s="25" t="str">
        <f t="shared" si="55"/>
        <v>publishing</v>
      </c>
      <c r="R592" s="25" t="str">
        <f t="shared" si="56"/>
        <v>radio &amp; podcasts</v>
      </c>
      <c r="S592" s="37">
        <f t="shared" si="57"/>
        <v>41994.25</v>
      </c>
      <c r="T592" s="37">
        <f t="shared" si="58"/>
        <v>42005.25</v>
      </c>
    </row>
    <row r="593" spans="1:20" x14ac:dyDescent="0.25">
      <c r="A593" s="25">
        <v>591</v>
      </c>
      <c r="B593" s="25" t="s">
        <v>1214</v>
      </c>
      <c r="C593" s="33" t="s">
        <v>1215</v>
      </c>
      <c r="D593" s="34">
        <v>600</v>
      </c>
      <c r="E593" s="34">
        <v>6226</v>
      </c>
      <c r="F593" s="35">
        <f t="shared" si="54"/>
        <v>1038</v>
      </c>
      <c r="G593" s="34" t="s">
        <v>10</v>
      </c>
      <c r="H593" s="34">
        <v>102</v>
      </c>
      <c r="I593" s="36">
        <f t="shared" si="59"/>
        <v>61.04</v>
      </c>
      <c r="J593" s="34" t="s">
        <v>11</v>
      </c>
      <c r="K593" s="34" t="s">
        <v>12</v>
      </c>
      <c r="L593" s="34">
        <v>1279083600</v>
      </c>
      <c r="M593" s="34">
        <v>1279947600</v>
      </c>
      <c r="N593" s="34" t="b">
        <v>0</v>
      </c>
      <c r="O593" s="34" t="b">
        <v>0</v>
      </c>
      <c r="P593" s="34" t="s">
        <v>79</v>
      </c>
      <c r="Q593" s="25" t="str">
        <f t="shared" si="55"/>
        <v>games</v>
      </c>
      <c r="R593" s="25" t="str">
        <f t="shared" si="56"/>
        <v>video games</v>
      </c>
      <c r="S593" s="37">
        <f t="shared" si="57"/>
        <v>40373.208333333336</v>
      </c>
      <c r="T593" s="37">
        <f t="shared" si="58"/>
        <v>40383.208333333336</v>
      </c>
    </row>
    <row r="594" spans="1:20" x14ac:dyDescent="0.25">
      <c r="A594" s="25">
        <v>592</v>
      </c>
      <c r="B594" s="25" t="s">
        <v>1216</v>
      </c>
      <c r="C594" s="33" t="s">
        <v>1217</v>
      </c>
      <c r="D594" s="34">
        <v>156800</v>
      </c>
      <c r="E594" s="34">
        <v>20243</v>
      </c>
      <c r="F594" s="35">
        <f t="shared" si="54"/>
        <v>13</v>
      </c>
      <c r="G594" s="34" t="s">
        <v>4</v>
      </c>
      <c r="H594" s="34">
        <v>253</v>
      </c>
      <c r="I594" s="36">
        <f t="shared" si="59"/>
        <v>80.010000000000005</v>
      </c>
      <c r="J594" s="34" t="s">
        <v>11</v>
      </c>
      <c r="K594" s="34" t="s">
        <v>12</v>
      </c>
      <c r="L594" s="34">
        <v>1401426000</v>
      </c>
      <c r="M594" s="34">
        <v>1402203600</v>
      </c>
      <c r="N594" s="34" t="b">
        <v>0</v>
      </c>
      <c r="O594" s="34" t="b">
        <v>0</v>
      </c>
      <c r="P594" s="34" t="s">
        <v>23</v>
      </c>
      <c r="Q594" s="25" t="str">
        <f t="shared" si="55"/>
        <v>theater</v>
      </c>
      <c r="R594" s="25" t="str">
        <f t="shared" si="56"/>
        <v>plays</v>
      </c>
      <c r="S594" s="37">
        <f t="shared" si="57"/>
        <v>41789.208333333336</v>
      </c>
      <c r="T594" s="37">
        <f t="shared" si="58"/>
        <v>41798.208333333336</v>
      </c>
    </row>
    <row r="595" spans="1:20" x14ac:dyDescent="0.25">
      <c r="A595" s="25">
        <v>593</v>
      </c>
      <c r="B595" s="25" t="s">
        <v>1218</v>
      </c>
      <c r="C595" s="33" t="s">
        <v>1219</v>
      </c>
      <c r="D595" s="34">
        <v>121600</v>
      </c>
      <c r="E595" s="34">
        <v>188288</v>
      </c>
      <c r="F595" s="35">
        <f t="shared" si="54"/>
        <v>155</v>
      </c>
      <c r="G595" s="34" t="s">
        <v>10</v>
      </c>
      <c r="H595" s="34">
        <v>4006</v>
      </c>
      <c r="I595" s="36">
        <f t="shared" si="59"/>
        <v>47</v>
      </c>
      <c r="J595" s="34" t="s">
        <v>11</v>
      </c>
      <c r="K595" s="34" t="s">
        <v>12</v>
      </c>
      <c r="L595" s="34">
        <v>1395810000</v>
      </c>
      <c r="M595" s="34">
        <v>1396933200</v>
      </c>
      <c r="N595" s="34" t="b">
        <v>0</v>
      </c>
      <c r="O595" s="34" t="b">
        <v>0</v>
      </c>
      <c r="P595" s="34" t="s">
        <v>61</v>
      </c>
      <c r="Q595" s="25" t="str">
        <f t="shared" si="55"/>
        <v>film &amp; video</v>
      </c>
      <c r="R595" s="25" t="str">
        <f t="shared" si="56"/>
        <v>animation</v>
      </c>
      <c r="S595" s="37">
        <f t="shared" si="57"/>
        <v>41724.208333333336</v>
      </c>
      <c r="T595" s="37">
        <f t="shared" si="58"/>
        <v>41737.208333333336</v>
      </c>
    </row>
    <row r="596" spans="1:20" x14ac:dyDescent="0.25">
      <c r="A596" s="25">
        <v>594</v>
      </c>
      <c r="B596" s="25" t="s">
        <v>1220</v>
      </c>
      <c r="C596" s="33" t="s">
        <v>1221</v>
      </c>
      <c r="D596" s="34">
        <v>157300</v>
      </c>
      <c r="E596" s="34">
        <v>11167</v>
      </c>
      <c r="F596" s="35">
        <f t="shared" si="54"/>
        <v>7</v>
      </c>
      <c r="G596" s="34" t="s">
        <v>4</v>
      </c>
      <c r="H596" s="34">
        <v>157</v>
      </c>
      <c r="I596" s="36">
        <f t="shared" si="59"/>
        <v>71.13</v>
      </c>
      <c r="J596" s="34" t="s">
        <v>11</v>
      </c>
      <c r="K596" s="34" t="s">
        <v>12</v>
      </c>
      <c r="L596" s="34">
        <v>1467003600</v>
      </c>
      <c r="M596" s="34">
        <v>1467262800</v>
      </c>
      <c r="N596" s="34" t="b">
        <v>0</v>
      </c>
      <c r="O596" s="34" t="b">
        <v>1</v>
      </c>
      <c r="P596" s="34" t="s">
        <v>23</v>
      </c>
      <c r="Q596" s="25" t="str">
        <f t="shared" si="55"/>
        <v>theater</v>
      </c>
      <c r="R596" s="25" t="str">
        <f t="shared" si="56"/>
        <v>plays</v>
      </c>
      <c r="S596" s="37">
        <f t="shared" si="57"/>
        <v>42548.208333333328</v>
      </c>
      <c r="T596" s="37">
        <f t="shared" si="58"/>
        <v>42551.208333333328</v>
      </c>
    </row>
    <row r="597" spans="1:20" x14ac:dyDescent="0.25">
      <c r="A597" s="25">
        <v>595</v>
      </c>
      <c r="B597" s="25" t="s">
        <v>1222</v>
      </c>
      <c r="C597" s="33" t="s">
        <v>1223</v>
      </c>
      <c r="D597" s="34">
        <v>70300</v>
      </c>
      <c r="E597" s="34">
        <v>146595</v>
      </c>
      <c r="F597" s="35">
        <f t="shared" si="54"/>
        <v>209</v>
      </c>
      <c r="G597" s="34" t="s">
        <v>10</v>
      </c>
      <c r="H597" s="34">
        <v>1629</v>
      </c>
      <c r="I597" s="36">
        <f t="shared" si="59"/>
        <v>89.99</v>
      </c>
      <c r="J597" s="34" t="s">
        <v>11</v>
      </c>
      <c r="K597" s="34" t="s">
        <v>12</v>
      </c>
      <c r="L597" s="34">
        <v>1268715600</v>
      </c>
      <c r="M597" s="34">
        <v>1270530000</v>
      </c>
      <c r="N597" s="34" t="b">
        <v>0</v>
      </c>
      <c r="O597" s="34" t="b">
        <v>1</v>
      </c>
      <c r="P597" s="34" t="s">
        <v>23</v>
      </c>
      <c r="Q597" s="25" t="str">
        <f t="shared" si="55"/>
        <v>theater</v>
      </c>
      <c r="R597" s="25" t="str">
        <f t="shared" si="56"/>
        <v>plays</v>
      </c>
      <c r="S597" s="37">
        <f t="shared" si="57"/>
        <v>40253.208333333336</v>
      </c>
      <c r="T597" s="37">
        <f t="shared" si="58"/>
        <v>40274.208333333336</v>
      </c>
    </row>
    <row r="598" spans="1:20" x14ac:dyDescent="0.25">
      <c r="A598" s="25">
        <v>596</v>
      </c>
      <c r="B598" s="25" t="s">
        <v>1224</v>
      </c>
      <c r="C598" s="33" t="s">
        <v>1225</v>
      </c>
      <c r="D598" s="34">
        <v>7900</v>
      </c>
      <c r="E598" s="34">
        <v>7875</v>
      </c>
      <c r="F598" s="35">
        <f t="shared" si="54"/>
        <v>100</v>
      </c>
      <c r="G598" s="34" t="s">
        <v>4</v>
      </c>
      <c r="H598" s="34">
        <v>183</v>
      </c>
      <c r="I598" s="36">
        <f t="shared" si="59"/>
        <v>43.03</v>
      </c>
      <c r="J598" s="34" t="s">
        <v>11</v>
      </c>
      <c r="K598" s="34" t="s">
        <v>12</v>
      </c>
      <c r="L598" s="34">
        <v>1457157600</v>
      </c>
      <c r="M598" s="34">
        <v>1457762400</v>
      </c>
      <c r="N598" s="34" t="b">
        <v>0</v>
      </c>
      <c r="O598" s="34" t="b">
        <v>1</v>
      </c>
      <c r="P598" s="34" t="s">
        <v>43</v>
      </c>
      <c r="Q598" s="25" t="str">
        <f t="shared" si="55"/>
        <v>film &amp; video</v>
      </c>
      <c r="R598" s="25" t="str">
        <f t="shared" si="56"/>
        <v>drama</v>
      </c>
      <c r="S598" s="37">
        <f t="shared" si="57"/>
        <v>42434.25</v>
      </c>
      <c r="T598" s="37">
        <f t="shared" si="58"/>
        <v>42441.25</v>
      </c>
    </row>
    <row r="599" spans="1:20" x14ac:dyDescent="0.25">
      <c r="A599" s="25">
        <v>597</v>
      </c>
      <c r="B599" s="25" t="s">
        <v>1226</v>
      </c>
      <c r="C599" s="33" t="s">
        <v>1227</v>
      </c>
      <c r="D599" s="34">
        <v>73800</v>
      </c>
      <c r="E599" s="34">
        <v>148779</v>
      </c>
      <c r="F599" s="35">
        <f t="shared" si="54"/>
        <v>202</v>
      </c>
      <c r="G599" s="34" t="s">
        <v>10</v>
      </c>
      <c r="H599" s="34">
        <v>2188</v>
      </c>
      <c r="I599" s="36">
        <f t="shared" si="59"/>
        <v>68</v>
      </c>
      <c r="J599" s="34" t="s">
        <v>11</v>
      </c>
      <c r="K599" s="34" t="s">
        <v>12</v>
      </c>
      <c r="L599" s="34">
        <v>1573970400</v>
      </c>
      <c r="M599" s="34">
        <v>1575525600</v>
      </c>
      <c r="N599" s="34" t="b">
        <v>0</v>
      </c>
      <c r="O599" s="34" t="b">
        <v>0</v>
      </c>
      <c r="P599" s="34" t="s">
        <v>23</v>
      </c>
      <c r="Q599" s="25" t="str">
        <f t="shared" si="55"/>
        <v>theater</v>
      </c>
      <c r="R599" s="25" t="str">
        <f t="shared" si="56"/>
        <v>plays</v>
      </c>
      <c r="S599" s="37">
        <f t="shared" si="57"/>
        <v>43786.25</v>
      </c>
      <c r="T599" s="37">
        <f t="shared" si="58"/>
        <v>43804.25</v>
      </c>
    </row>
    <row r="600" spans="1:20" x14ac:dyDescent="0.25">
      <c r="A600" s="25">
        <v>598</v>
      </c>
      <c r="B600" s="25" t="s">
        <v>1228</v>
      </c>
      <c r="C600" s="33" t="s">
        <v>1229</v>
      </c>
      <c r="D600" s="34">
        <v>108500</v>
      </c>
      <c r="E600" s="34">
        <v>175868</v>
      </c>
      <c r="F600" s="35">
        <f t="shared" si="54"/>
        <v>162</v>
      </c>
      <c r="G600" s="34" t="s">
        <v>10</v>
      </c>
      <c r="H600" s="34">
        <v>2409</v>
      </c>
      <c r="I600" s="36">
        <f t="shared" si="59"/>
        <v>73</v>
      </c>
      <c r="J600" s="34" t="s">
        <v>97</v>
      </c>
      <c r="K600" s="34" t="s">
        <v>98</v>
      </c>
      <c r="L600" s="34">
        <v>1276578000</v>
      </c>
      <c r="M600" s="34">
        <v>1279083600</v>
      </c>
      <c r="N600" s="34" t="b">
        <v>0</v>
      </c>
      <c r="O600" s="34" t="b">
        <v>0</v>
      </c>
      <c r="P600" s="34" t="s">
        <v>13</v>
      </c>
      <c r="Q600" s="25" t="str">
        <f t="shared" si="55"/>
        <v>music</v>
      </c>
      <c r="R600" s="25" t="str">
        <f t="shared" si="56"/>
        <v>rock</v>
      </c>
      <c r="S600" s="37">
        <f t="shared" si="57"/>
        <v>40344.208333333336</v>
      </c>
      <c r="T600" s="37">
        <f t="shared" si="58"/>
        <v>40373.208333333336</v>
      </c>
    </row>
    <row r="601" spans="1:20" x14ac:dyDescent="0.25">
      <c r="A601" s="25">
        <v>599</v>
      </c>
      <c r="B601" s="25" t="s">
        <v>1230</v>
      </c>
      <c r="C601" s="33" t="s">
        <v>1231</v>
      </c>
      <c r="D601" s="34">
        <v>140300</v>
      </c>
      <c r="E601" s="34">
        <v>5112</v>
      </c>
      <c r="F601" s="35">
        <f t="shared" si="54"/>
        <v>4</v>
      </c>
      <c r="G601" s="34" t="s">
        <v>4</v>
      </c>
      <c r="H601" s="34">
        <v>82</v>
      </c>
      <c r="I601" s="36">
        <f t="shared" si="59"/>
        <v>62.34</v>
      </c>
      <c r="J601" s="34" t="s">
        <v>26</v>
      </c>
      <c r="K601" s="34" t="s">
        <v>27</v>
      </c>
      <c r="L601" s="34">
        <v>1423720800</v>
      </c>
      <c r="M601" s="34">
        <v>1424412000</v>
      </c>
      <c r="N601" s="34" t="b">
        <v>0</v>
      </c>
      <c r="O601" s="34" t="b">
        <v>0</v>
      </c>
      <c r="P601" s="34" t="s">
        <v>32</v>
      </c>
      <c r="Q601" s="25" t="str">
        <f t="shared" si="55"/>
        <v>film &amp; video</v>
      </c>
      <c r="R601" s="25" t="str">
        <f t="shared" si="56"/>
        <v>documentary</v>
      </c>
      <c r="S601" s="37">
        <f t="shared" si="57"/>
        <v>42047.25</v>
      </c>
      <c r="T601" s="37">
        <f t="shared" si="58"/>
        <v>42055.25</v>
      </c>
    </row>
    <row r="602" spans="1:20" x14ac:dyDescent="0.25">
      <c r="A602" s="25">
        <v>600</v>
      </c>
      <c r="B602" s="25" t="s">
        <v>1232</v>
      </c>
      <c r="C602" s="33" t="s">
        <v>1233</v>
      </c>
      <c r="D602" s="34">
        <v>100</v>
      </c>
      <c r="E602" s="34">
        <v>5</v>
      </c>
      <c r="F602" s="35">
        <f t="shared" si="54"/>
        <v>5</v>
      </c>
      <c r="G602" s="34" t="s">
        <v>4</v>
      </c>
      <c r="H602" s="34">
        <v>1</v>
      </c>
      <c r="I602" s="36">
        <f t="shared" si="59"/>
        <v>5</v>
      </c>
      <c r="J602" s="34" t="s">
        <v>30</v>
      </c>
      <c r="K602" s="34" t="s">
        <v>31</v>
      </c>
      <c r="L602" s="34">
        <v>1375160400</v>
      </c>
      <c r="M602" s="34">
        <v>1376197200</v>
      </c>
      <c r="N602" s="34" t="b">
        <v>0</v>
      </c>
      <c r="O602" s="34" t="b">
        <v>0</v>
      </c>
      <c r="P602" s="34" t="s">
        <v>7</v>
      </c>
      <c r="Q602" s="25" t="str">
        <f t="shared" si="55"/>
        <v>food</v>
      </c>
      <c r="R602" s="25" t="str">
        <f t="shared" si="56"/>
        <v>food trucks</v>
      </c>
      <c r="S602" s="37">
        <f t="shared" si="57"/>
        <v>41485.208333333336</v>
      </c>
      <c r="T602" s="37">
        <f t="shared" si="58"/>
        <v>41497.208333333336</v>
      </c>
    </row>
    <row r="603" spans="1:20" x14ac:dyDescent="0.25">
      <c r="A603" s="25">
        <v>601</v>
      </c>
      <c r="B603" s="25" t="s">
        <v>1234</v>
      </c>
      <c r="C603" s="33" t="s">
        <v>1235</v>
      </c>
      <c r="D603" s="34">
        <v>6300</v>
      </c>
      <c r="E603" s="34">
        <v>13018</v>
      </c>
      <c r="F603" s="35">
        <f t="shared" si="54"/>
        <v>207</v>
      </c>
      <c r="G603" s="34" t="s">
        <v>10</v>
      </c>
      <c r="H603" s="34">
        <v>194</v>
      </c>
      <c r="I603" s="36">
        <f t="shared" si="59"/>
        <v>67.099999999999994</v>
      </c>
      <c r="J603" s="34" t="s">
        <v>11</v>
      </c>
      <c r="K603" s="34" t="s">
        <v>12</v>
      </c>
      <c r="L603" s="34">
        <v>1401426000</v>
      </c>
      <c r="M603" s="34">
        <v>1402894800</v>
      </c>
      <c r="N603" s="34" t="b">
        <v>1</v>
      </c>
      <c r="O603" s="34" t="b">
        <v>0</v>
      </c>
      <c r="P603" s="34" t="s">
        <v>55</v>
      </c>
      <c r="Q603" s="25" t="str">
        <f t="shared" si="55"/>
        <v>technology</v>
      </c>
      <c r="R603" s="25" t="str">
        <f t="shared" si="56"/>
        <v>wearables</v>
      </c>
      <c r="S603" s="37">
        <f t="shared" si="57"/>
        <v>41789.208333333336</v>
      </c>
      <c r="T603" s="37">
        <f t="shared" si="58"/>
        <v>41806.208333333336</v>
      </c>
    </row>
    <row r="604" spans="1:20" x14ac:dyDescent="0.25">
      <c r="A604" s="25">
        <v>602</v>
      </c>
      <c r="B604" s="25" t="s">
        <v>1236</v>
      </c>
      <c r="C604" s="33" t="s">
        <v>1237</v>
      </c>
      <c r="D604" s="34">
        <v>71100</v>
      </c>
      <c r="E604" s="34">
        <v>91176</v>
      </c>
      <c r="F604" s="35">
        <f t="shared" si="54"/>
        <v>128</v>
      </c>
      <c r="G604" s="34" t="s">
        <v>10</v>
      </c>
      <c r="H604" s="34">
        <v>1140</v>
      </c>
      <c r="I604" s="36">
        <f t="shared" si="59"/>
        <v>79.98</v>
      </c>
      <c r="J604" s="34" t="s">
        <v>11</v>
      </c>
      <c r="K604" s="34" t="s">
        <v>12</v>
      </c>
      <c r="L604" s="34">
        <v>1433480400</v>
      </c>
      <c r="M604" s="34">
        <v>1434430800</v>
      </c>
      <c r="N604" s="34" t="b">
        <v>0</v>
      </c>
      <c r="O604" s="34" t="b">
        <v>0</v>
      </c>
      <c r="P604" s="34" t="s">
        <v>23</v>
      </c>
      <c r="Q604" s="25" t="str">
        <f t="shared" si="55"/>
        <v>theater</v>
      </c>
      <c r="R604" s="25" t="str">
        <f t="shared" si="56"/>
        <v>plays</v>
      </c>
      <c r="S604" s="37">
        <f t="shared" si="57"/>
        <v>42160.208333333328</v>
      </c>
      <c r="T604" s="37">
        <f t="shared" si="58"/>
        <v>42171.208333333328</v>
      </c>
    </row>
    <row r="605" spans="1:20" x14ac:dyDescent="0.25">
      <c r="A605" s="25">
        <v>603</v>
      </c>
      <c r="B605" s="25" t="s">
        <v>1238</v>
      </c>
      <c r="C605" s="33" t="s">
        <v>1239</v>
      </c>
      <c r="D605" s="34">
        <v>5300</v>
      </c>
      <c r="E605" s="34">
        <v>6342</v>
      </c>
      <c r="F605" s="35">
        <f t="shared" si="54"/>
        <v>120</v>
      </c>
      <c r="G605" s="34" t="s">
        <v>10</v>
      </c>
      <c r="H605" s="34">
        <v>102</v>
      </c>
      <c r="I605" s="36">
        <f t="shared" si="59"/>
        <v>62.18</v>
      </c>
      <c r="J605" s="34" t="s">
        <v>11</v>
      </c>
      <c r="K605" s="34" t="s">
        <v>12</v>
      </c>
      <c r="L605" s="34">
        <v>1555563600</v>
      </c>
      <c r="M605" s="34">
        <v>1557896400</v>
      </c>
      <c r="N605" s="34" t="b">
        <v>0</v>
      </c>
      <c r="O605" s="34" t="b">
        <v>0</v>
      </c>
      <c r="P605" s="34" t="s">
        <v>23</v>
      </c>
      <c r="Q605" s="25" t="str">
        <f t="shared" si="55"/>
        <v>theater</v>
      </c>
      <c r="R605" s="25" t="str">
        <f t="shared" si="56"/>
        <v>plays</v>
      </c>
      <c r="S605" s="37">
        <f t="shared" si="57"/>
        <v>43573.208333333328</v>
      </c>
      <c r="T605" s="37">
        <f t="shared" si="58"/>
        <v>43600.208333333328</v>
      </c>
    </row>
    <row r="606" spans="1:20" x14ac:dyDescent="0.25">
      <c r="A606" s="25">
        <v>604</v>
      </c>
      <c r="B606" s="25" t="s">
        <v>1240</v>
      </c>
      <c r="C606" s="33" t="s">
        <v>1241</v>
      </c>
      <c r="D606" s="34">
        <v>88700</v>
      </c>
      <c r="E606" s="34">
        <v>151438</v>
      </c>
      <c r="F606" s="35">
        <f t="shared" si="54"/>
        <v>171</v>
      </c>
      <c r="G606" s="34" t="s">
        <v>10</v>
      </c>
      <c r="H606" s="34">
        <v>2857</v>
      </c>
      <c r="I606" s="36">
        <f t="shared" si="59"/>
        <v>53.01</v>
      </c>
      <c r="J606" s="34" t="s">
        <v>11</v>
      </c>
      <c r="K606" s="34" t="s">
        <v>12</v>
      </c>
      <c r="L606" s="34">
        <v>1295676000</v>
      </c>
      <c r="M606" s="34">
        <v>1297490400</v>
      </c>
      <c r="N606" s="34" t="b">
        <v>0</v>
      </c>
      <c r="O606" s="34" t="b">
        <v>0</v>
      </c>
      <c r="P606" s="34" t="s">
        <v>23</v>
      </c>
      <c r="Q606" s="25" t="str">
        <f t="shared" si="55"/>
        <v>theater</v>
      </c>
      <c r="R606" s="25" t="str">
        <f t="shared" si="56"/>
        <v>plays</v>
      </c>
      <c r="S606" s="37">
        <f t="shared" si="57"/>
        <v>40565.25</v>
      </c>
      <c r="T606" s="37">
        <f t="shared" si="58"/>
        <v>40586.25</v>
      </c>
    </row>
    <row r="607" spans="1:20" x14ac:dyDescent="0.25">
      <c r="A607" s="25">
        <v>605</v>
      </c>
      <c r="B607" s="25" t="s">
        <v>1242</v>
      </c>
      <c r="C607" s="33" t="s">
        <v>1243</v>
      </c>
      <c r="D607" s="34">
        <v>3300</v>
      </c>
      <c r="E607" s="34">
        <v>6178</v>
      </c>
      <c r="F607" s="35">
        <f t="shared" si="54"/>
        <v>187</v>
      </c>
      <c r="G607" s="34" t="s">
        <v>10</v>
      </c>
      <c r="H607" s="34">
        <v>107</v>
      </c>
      <c r="I607" s="36">
        <f t="shared" si="59"/>
        <v>57.74</v>
      </c>
      <c r="J607" s="34" t="s">
        <v>11</v>
      </c>
      <c r="K607" s="34" t="s">
        <v>12</v>
      </c>
      <c r="L607" s="34">
        <v>1443848400</v>
      </c>
      <c r="M607" s="34">
        <v>1447394400</v>
      </c>
      <c r="N607" s="34" t="b">
        <v>0</v>
      </c>
      <c r="O607" s="34" t="b">
        <v>0</v>
      </c>
      <c r="P607" s="34" t="s">
        <v>58</v>
      </c>
      <c r="Q607" s="25" t="str">
        <f t="shared" si="55"/>
        <v>publishing</v>
      </c>
      <c r="R607" s="25" t="str">
        <f t="shared" si="56"/>
        <v>nonfiction</v>
      </c>
      <c r="S607" s="37">
        <f t="shared" si="57"/>
        <v>42280.208333333328</v>
      </c>
      <c r="T607" s="37">
        <f t="shared" si="58"/>
        <v>42321.25</v>
      </c>
    </row>
    <row r="608" spans="1:20" x14ac:dyDescent="0.25">
      <c r="A608" s="25">
        <v>606</v>
      </c>
      <c r="B608" s="25" t="s">
        <v>1244</v>
      </c>
      <c r="C608" s="33" t="s">
        <v>1245</v>
      </c>
      <c r="D608" s="34">
        <v>3400</v>
      </c>
      <c r="E608" s="34">
        <v>6405</v>
      </c>
      <c r="F608" s="35">
        <f t="shared" si="54"/>
        <v>188</v>
      </c>
      <c r="G608" s="34" t="s">
        <v>10</v>
      </c>
      <c r="H608" s="34">
        <v>160</v>
      </c>
      <c r="I608" s="36">
        <f t="shared" si="59"/>
        <v>40.03</v>
      </c>
      <c r="J608" s="34" t="s">
        <v>30</v>
      </c>
      <c r="K608" s="34" t="s">
        <v>31</v>
      </c>
      <c r="L608" s="34">
        <v>1457330400</v>
      </c>
      <c r="M608" s="34">
        <v>1458277200</v>
      </c>
      <c r="N608" s="34" t="b">
        <v>0</v>
      </c>
      <c r="O608" s="34" t="b">
        <v>0</v>
      </c>
      <c r="P608" s="34" t="s">
        <v>13</v>
      </c>
      <c r="Q608" s="25" t="str">
        <f t="shared" si="55"/>
        <v>music</v>
      </c>
      <c r="R608" s="25" t="str">
        <f t="shared" si="56"/>
        <v>rock</v>
      </c>
      <c r="S608" s="37">
        <f t="shared" si="57"/>
        <v>42436.25</v>
      </c>
      <c r="T608" s="37">
        <f t="shared" si="58"/>
        <v>42447.208333333328</v>
      </c>
    </row>
    <row r="609" spans="1:20" x14ac:dyDescent="0.25">
      <c r="A609" s="25">
        <v>607</v>
      </c>
      <c r="B609" s="25" t="s">
        <v>1246</v>
      </c>
      <c r="C609" s="33" t="s">
        <v>1247</v>
      </c>
      <c r="D609" s="34">
        <v>137600</v>
      </c>
      <c r="E609" s="34">
        <v>180667</v>
      </c>
      <c r="F609" s="35">
        <f t="shared" si="54"/>
        <v>131</v>
      </c>
      <c r="G609" s="34" t="s">
        <v>10</v>
      </c>
      <c r="H609" s="34">
        <v>2230</v>
      </c>
      <c r="I609" s="36">
        <f t="shared" si="59"/>
        <v>81.02</v>
      </c>
      <c r="J609" s="34" t="s">
        <v>11</v>
      </c>
      <c r="K609" s="34" t="s">
        <v>12</v>
      </c>
      <c r="L609" s="34">
        <v>1395550800</v>
      </c>
      <c r="M609" s="34">
        <v>1395723600</v>
      </c>
      <c r="N609" s="34" t="b">
        <v>0</v>
      </c>
      <c r="O609" s="34" t="b">
        <v>0</v>
      </c>
      <c r="P609" s="34" t="s">
        <v>7</v>
      </c>
      <c r="Q609" s="25" t="str">
        <f t="shared" si="55"/>
        <v>food</v>
      </c>
      <c r="R609" s="25" t="str">
        <f t="shared" si="56"/>
        <v>food trucks</v>
      </c>
      <c r="S609" s="37">
        <f t="shared" si="57"/>
        <v>41721.208333333336</v>
      </c>
      <c r="T609" s="37">
        <f t="shared" si="58"/>
        <v>41723.208333333336</v>
      </c>
    </row>
    <row r="610" spans="1:20" x14ac:dyDescent="0.25">
      <c r="A610" s="25">
        <v>608</v>
      </c>
      <c r="B610" s="25" t="s">
        <v>1248</v>
      </c>
      <c r="C610" s="33" t="s">
        <v>1249</v>
      </c>
      <c r="D610" s="34">
        <v>3900</v>
      </c>
      <c r="E610" s="34">
        <v>11075</v>
      </c>
      <c r="F610" s="35">
        <f t="shared" si="54"/>
        <v>284</v>
      </c>
      <c r="G610" s="34" t="s">
        <v>10</v>
      </c>
      <c r="H610" s="34">
        <v>316</v>
      </c>
      <c r="I610" s="36">
        <f t="shared" si="59"/>
        <v>35.049999999999997</v>
      </c>
      <c r="J610" s="34" t="s">
        <v>11</v>
      </c>
      <c r="K610" s="34" t="s">
        <v>12</v>
      </c>
      <c r="L610" s="34">
        <v>1551852000</v>
      </c>
      <c r="M610" s="34">
        <v>1552197600</v>
      </c>
      <c r="N610" s="34" t="b">
        <v>0</v>
      </c>
      <c r="O610" s="34" t="b">
        <v>1</v>
      </c>
      <c r="P610" s="34" t="s">
        <v>149</v>
      </c>
      <c r="Q610" s="25" t="str">
        <f t="shared" si="55"/>
        <v>music</v>
      </c>
      <c r="R610" s="25" t="str">
        <f t="shared" si="56"/>
        <v>jazz</v>
      </c>
      <c r="S610" s="37">
        <f t="shared" si="57"/>
        <v>43530.25</v>
      </c>
      <c r="T610" s="37">
        <f t="shared" si="58"/>
        <v>43534.25</v>
      </c>
    </row>
    <row r="611" spans="1:20" x14ac:dyDescent="0.25">
      <c r="A611" s="25">
        <v>609</v>
      </c>
      <c r="B611" s="25" t="s">
        <v>1250</v>
      </c>
      <c r="C611" s="33" t="s">
        <v>1251</v>
      </c>
      <c r="D611" s="34">
        <v>10000</v>
      </c>
      <c r="E611" s="34">
        <v>12042</v>
      </c>
      <c r="F611" s="35">
        <f t="shared" si="54"/>
        <v>120</v>
      </c>
      <c r="G611" s="34" t="s">
        <v>10</v>
      </c>
      <c r="H611" s="34">
        <v>117</v>
      </c>
      <c r="I611" s="36">
        <f t="shared" si="59"/>
        <v>102.92</v>
      </c>
      <c r="J611" s="34" t="s">
        <v>11</v>
      </c>
      <c r="K611" s="34" t="s">
        <v>12</v>
      </c>
      <c r="L611" s="34">
        <v>1547618400</v>
      </c>
      <c r="M611" s="34">
        <v>1549087200</v>
      </c>
      <c r="N611" s="34" t="b">
        <v>0</v>
      </c>
      <c r="O611" s="34" t="b">
        <v>0</v>
      </c>
      <c r="P611" s="34" t="s">
        <v>464</v>
      </c>
      <c r="Q611" s="25" t="str">
        <f t="shared" si="55"/>
        <v>film &amp; video</v>
      </c>
      <c r="R611" s="25" t="str">
        <f t="shared" si="56"/>
        <v>science fiction</v>
      </c>
      <c r="S611" s="37">
        <f t="shared" si="57"/>
        <v>43481.25</v>
      </c>
      <c r="T611" s="37">
        <f t="shared" si="58"/>
        <v>43498.25</v>
      </c>
    </row>
    <row r="612" spans="1:20" x14ac:dyDescent="0.25">
      <c r="A612" s="25">
        <v>610</v>
      </c>
      <c r="B612" s="25" t="s">
        <v>1252</v>
      </c>
      <c r="C612" s="33" t="s">
        <v>1253</v>
      </c>
      <c r="D612" s="34">
        <v>42800</v>
      </c>
      <c r="E612" s="34">
        <v>179356</v>
      </c>
      <c r="F612" s="35">
        <f t="shared" si="54"/>
        <v>419</v>
      </c>
      <c r="G612" s="34" t="s">
        <v>10</v>
      </c>
      <c r="H612" s="34">
        <v>6406</v>
      </c>
      <c r="I612" s="36">
        <f t="shared" si="59"/>
        <v>28</v>
      </c>
      <c r="J612" s="34" t="s">
        <v>11</v>
      </c>
      <c r="K612" s="34" t="s">
        <v>12</v>
      </c>
      <c r="L612" s="34">
        <v>1355637600</v>
      </c>
      <c r="M612" s="34">
        <v>1356847200</v>
      </c>
      <c r="N612" s="34" t="b">
        <v>0</v>
      </c>
      <c r="O612" s="34" t="b">
        <v>0</v>
      </c>
      <c r="P612" s="34" t="s">
        <v>23</v>
      </c>
      <c r="Q612" s="25" t="str">
        <f t="shared" si="55"/>
        <v>theater</v>
      </c>
      <c r="R612" s="25" t="str">
        <f t="shared" si="56"/>
        <v>plays</v>
      </c>
      <c r="S612" s="37">
        <f t="shared" si="57"/>
        <v>41259.25</v>
      </c>
      <c r="T612" s="37">
        <f t="shared" si="58"/>
        <v>41273.25</v>
      </c>
    </row>
    <row r="613" spans="1:20" x14ac:dyDescent="0.25">
      <c r="A613" s="25">
        <v>611</v>
      </c>
      <c r="B613" s="25" t="s">
        <v>1254</v>
      </c>
      <c r="C613" s="33" t="s">
        <v>1255</v>
      </c>
      <c r="D613" s="34">
        <v>8200</v>
      </c>
      <c r="E613" s="34">
        <v>1136</v>
      </c>
      <c r="F613" s="35">
        <f t="shared" si="54"/>
        <v>14</v>
      </c>
      <c r="G613" s="34" t="s">
        <v>64</v>
      </c>
      <c r="H613" s="34">
        <v>15</v>
      </c>
      <c r="I613" s="36">
        <f t="shared" si="59"/>
        <v>75.73</v>
      </c>
      <c r="J613" s="34" t="s">
        <v>11</v>
      </c>
      <c r="K613" s="34" t="s">
        <v>12</v>
      </c>
      <c r="L613" s="34">
        <v>1374728400</v>
      </c>
      <c r="M613" s="34">
        <v>1375765200</v>
      </c>
      <c r="N613" s="34" t="b">
        <v>0</v>
      </c>
      <c r="O613" s="34" t="b">
        <v>0</v>
      </c>
      <c r="P613" s="34" t="s">
        <v>23</v>
      </c>
      <c r="Q613" s="25" t="str">
        <f t="shared" si="55"/>
        <v>theater</v>
      </c>
      <c r="R613" s="25" t="str">
        <f t="shared" si="56"/>
        <v>plays</v>
      </c>
      <c r="S613" s="37">
        <f t="shared" si="57"/>
        <v>41480.208333333336</v>
      </c>
      <c r="T613" s="37">
        <f t="shared" si="58"/>
        <v>41492.208333333336</v>
      </c>
    </row>
    <row r="614" spans="1:20" x14ac:dyDescent="0.25">
      <c r="A614" s="25">
        <v>612</v>
      </c>
      <c r="B614" s="25" t="s">
        <v>1256</v>
      </c>
      <c r="C614" s="33" t="s">
        <v>1257</v>
      </c>
      <c r="D614" s="34">
        <v>6200</v>
      </c>
      <c r="E614" s="34">
        <v>8645</v>
      </c>
      <c r="F614" s="35">
        <f t="shared" si="54"/>
        <v>139</v>
      </c>
      <c r="G614" s="34" t="s">
        <v>10</v>
      </c>
      <c r="H614" s="34">
        <v>192</v>
      </c>
      <c r="I614" s="36">
        <f t="shared" si="59"/>
        <v>45.03</v>
      </c>
      <c r="J614" s="34" t="s">
        <v>11</v>
      </c>
      <c r="K614" s="34" t="s">
        <v>12</v>
      </c>
      <c r="L614" s="34">
        <v>1287810000</v>
      </c>
      <c r="M614" s="34">
        <v>1289800800</v>
      </c>
      <c r="N614" s="34" t="b">
        <v>0</v>
      </c>
      <c r="O614" s="34" t="b">
        <v>0</v>
      </c>
      <c r="P614" s="34" t="s">
        <v>40</v>
      </c>
      <c r="Q614" s="25" t="str">
        <f t="shared" si="55"/>
        <v>music</v>
      </c>
      <c r="R614" s="25" t="str">
        <f t="shared" si="56"/>
        <v>electric music</v>
      </c>
      <c r="S614" s="37">
        <f t="shared" si="57"/>
        <v>40474.208333333336</v>
      </c>
      <c r="T614" s="37">
        <f t="shared" si="58"/>
        <v>40497.25</v>
      </c>
    </row>
    <row r="615" spans="1:20" x14ac:dyDescent="0.25">
      <c r="A615" s="25">
        <v>613</v>
      </c>
      <c r="B615" s="25" t="s">
        <v>1258</v>
      </c>
      <c r="C615" s="33" t="s">
        <v>1259</v>
      </c>
      <c r="D615" s="34">
        <v>1100</v>
      </c>
      <c r="E615" s="34">
        <v>1914</v>
      </c>
      <c r="F615" s="35">
        <f t="shared" si="54"/>
        <v>174</v>
      </c>
      <c r="G615" s="34" t="s">
        <v>10</v>
      </c>
      <c r="H615" s="34">
        <v>26</v>
      </c>
      <c r="I615" s="36">
        <f t="shared" si="59"/>
        <v>73.62</v>
      </c>
      <c r="J615" s="34" t="s">
        <v>5</v>
      </c>
      <c r="K615" s="34" t="s">
        <v>6</v>
      </c>
      <c r="L615" s="34">
        <v>1503723600</v>
      </c>
      <c r="M615" s="34">
        <v>1504501200</v>
      </c>
      <c r="N615" s="34" t="b">
        <v>0</v>
      </c>
      <c r="O615" s="34" t="b">
        <v>0</v>
      </c>
      <c r="P615" s="34" t="s">
        <v>23</v>
      </c>
      <c r="Q615" s="25" t="str">
        <f t="shared" si="55"/>
        <v>theater</v>
      </c>
      <c r="R615" s="25" t="str">
        <f t="shared" si="56"/>
        <v>plays</v>
      </c>
      <c r="S615" s="37">
        <f t="shared" si="57"/>
        <v>42973.208333333328</v>
      </c>
      <c r="T615" s="37">
        <f t="shared" si="58"/>
        <v>42982.208333333328</v>
      </c>
    </row>
    <row r="616" spans="1:20" x14ac:dyDescent="0.25">
      <c r="A616" s="25">
        <v>614</v>
      </c>
      <c r="B616" s="25" t="s">
        <v>1260</v>
      </c>
      <c r="C616" s="33" t="s">
        <v>1261</v>
      </c>
      <c r="D616" s="34">
        <v>26500</v>
      </c>
      <c r="E616" s="34">
        <v>41205</v>
      </c>
      <c r="F616" s="35">
        <f t="shared" si="54"/>
        <v>155</v>
      </c>
      <c r="G616" s="34" t="s">
        <v>10</v>
      </c>
      <c r="H616" s="34">
        <v>723</v>
      </c>
      <c r="I616" s="36">
        <f t="shared" si="59"/>
        <v>56.99</v>
      </c>
      <c r="J616" s="34" t="s">
        <v>11</v>
      </c>
      <c r="K616" s="34" t="s">
        <v>12</v>
      </c>
      <c r="L616" s="34">
        <v>1484114400</v>
      </c>
      <c r="M616" s="34">
        <v>1485669600</v>
      </c>
      <c r="N616" s="34" t="b">
        <v>0</v>
      </c>
      <c r="O616" s="34" t="b">
        <v>0</v>
      </c>
      <c r="P616" s="34" t="s">
        <v>23</v>
      </c>
      <c r="Q616" s="25" t="str">
        <f t="shared" si="55"/>
        <v>theater</v>
      </c>
      <c r="R616" s="25" t="str">
        <f t="shared" si="56"/>
        <v>plays</v>
      </c>
      <c r="S616" s="37">
        <f t="shared" si="57"/>
        <v>42746.25</v>
      </c>
      <c r="T616" s="37">
        <f t="shared" si="58"/>
        <v>42764.25</v>
      </c>
    </row>
    <row r="617" spans="1:20" x14ac:dyDescent="0.25">
      <c r="A617" s="25">
        <v>615</v>
      </c>
      <c r="B617" s="25" t="s">
        <v>1262</v>
      </c>
      <c r="C617" s="33" t="s">
        <v>1263</v>
      </c>
      <c r="D617" s="34">
        <v>8500</v>
      </c>
      <c r="E617" s="34">
        <v>14488</v>
      </c>
      <c r="F617" s="35">
        <f t="shared" si="54"/>
        <v>170</v>
      </c>
      <c r="G617" s="34" t="s">
        <v>10</v>
      </c>
      <c r="H617" s="34">
        <v>170</v>
      </c>
      <c r="I617" s="36">
        <f t="shared" si="59"/>
        <v>85.22</v>
      </c>
      <c r="J617" s="34" t="s">
        <v>97</v>
      </c>
      <c r="K617" s="34" t="s">
        <v>98</v>
      </c>
      <c r="L617" s="34">
        <v>1461906000</v>
      </c>
      <c r="M617" s="34">
        <v>1462770000</v>
      </c>
      <c r="N617" s="34" t="b">
        <v>0</v>
      </c>
      <c r="O617" s="34" t="b">
        <v>0</v>
      </c>
      <c r="P617" s="34" t="s">
        <v>23</v>
      </c>
      <c r="Q617" s="25" t="str">
        <f t="shared" si="55"/>
        <v>theater</v>
      </c>
      <c r="R617" s="25" t="str">
        <f t="shared" si="56"/>
        <v>plays</v>
      </c>
      <c r="S617" s="37">
        <f t="shared" si="57"/>
        <v>42489.208333333328</v>
      </c>
      <c r="T617" s="37">
        <f t="shared" si="58"/>
        <v>42499.208333333328</v>
      </c>
    </row>
    <row r="618" spans="1:20" x14ac:dyDescent="0.25">
      <c r="A618" s="25">
        <v>616</v>
      </c>
      <c r="B618" s="25" t="s">
        <v>1264</v>
      </c>
      <c r="C618" s="33" t="s">
        <v>1265</v>
      </c>
      <c r="D618" s="34">
        <v>6400</v>
      </c>
      <c r="E618" s="34">
        <v>12129</v>
      </c>
      <c r="F618" s="35">
        <f t="shared" si="54"/>
        <v>190</v>
      </c>
      <c r="G618" s="34" t="s">
        <v>10</v>
      </c>
      <c r="H618" s="34">
        <v>238</v>
      </c>
      <c r="I618" s="36">
        <f t="shared" si="59"/>
        <v>50.96</v>
      </c>
      <c r="J618" s="34" t="s">
        <v>30</v>
      </c>
      <c r="K618" s="34" t="s">
        <v>31</v>
      </c>
      <c r="L618" s="34">
        <v>1379653200</v>
      </c>
      <c r="M618" s="34">
        <v>1379739600</v>
      </c>
      <c r="N618" s="34" t="b">
        <v>0</v>
      </c>
      <c r="O618" s="34" t="b">
        <v>1</v>
      </c>
      <c r="P618" s="34" t="s">
        <v>50</v>
      </c>
      <c r="Q618" s="25" t="str">
        <f t="shared" si="55"/>
        <v>music</v>
      </c>
      <c r="R618" s="25" t="str">
        <f t="shared" si="56"/>
        <v>indie rock</v>
      </c>
      <c r="S618" s="37">
        <f t="shared" si="57"/>
        <v>41537.208333333336</v>
      </c>
      <c r="T618" s="37">
        <f t="shared" si="58"/>
        <v>41538.208333333336</v>
      </c>
    </row>
    <row r="619" spans="1:20" x14ac:dyDescent="0.25">
      <c r="A619" s="25">
        <v>617</v>
      </c>
      <c r="B619" s="25" t="s">
        <v>1266</v>
      </c>
      <c r="C619" s="33" t="s">
        <v>1267</v>
      </c>
      <c r="D619" s="34">
        <v>1400</v>
      </c>
      <c r="E619" s="34">
        <v>3496</v>
      </c>
      <c r="F619" s="35">
        <f t="shared" si="54"/>
        <v>250</v>
      </c>
      <c r="G619" s="34" t="s">
        <v>10</v>
      </c>
      <c r="H619" s="34">
        <v>55</v>
      </c>
      <c r="I619" s="36">
        <f t="shared" si="59"/>
        <v>63.56</v>
      </c>
      <c r="J619" s="34" t="s">
        <v>11</v>
      </c>
      <c r="K619" s="34" t="s">
        <v>12</v>
      </c>
      <c r="L619" s="34">
        <v>1401858000</v>
      </c>
      <c r="M619" s="34">
        <v>1402722000</v>
      </c>
      <c r="N619" s="34" t="b">
        <v>0</v>
      </c>
      <c r="O619" s="34" t="b">
        <v>0</v>
      </c>
      <c r="P619" s="34" t="s">
        <v>23</v>
      </c>
      <c r="Q619" s="25" t="str">
        <f t="shared" si="55"/>
        <v>theater</v>
      </c>
      <c r="R619" s="25" t="str">
        <f t="shared" si="56"/>
        <v>plays</v>
      </c>
      <c r="S619" s="37">
        <f t="shared" si="57"/>
        <v>41794.208333333336</v>
      </c>
      <c r="T619" s="37">
        <f t="shared" si="58"/>
        <v>41804.208333333336</v>
      </c>
    </row>
    <row r="620" spans="1:20" x14ac:dyDescent="0.25">
      <c r="A620" s="25">
        <v>618</v>
      </c>
      <c r="B620" s="25" t="s">
        <v>1268</v>
      </c>
      <c r="C620" s="33" t="s">
        <v>1269</v>
      </c>
      <c r="D620" s="34">
        <v>198600</v>
      </c>
      <c r="E620" s="34">
        <v>97037</v>
      </c>
      <c r="F620" s="35">
        <f t="shared" si="54"/>
        <v>49</v>
      </c>
      <c r="G620" s="34" t="s">
        <v>4</v>
      </c>
      <c r="H620" s="34">
        <v>1198</v>
      </c>
      <c r="I620" s="36">
        <f t="shared" si="59"/>
        <v>81</v>
      </c>
      <c r="J620" s="34" t="s">
        <v>11</v>
      </c>
      <c r="K620" s="34" t="s">
        <v>12</v>
      </c>
      <c r="L620" s="34">
        <v>1367470800</v>
      </c>
      <c r="M620" s="34">
        <v>1369285200</v>
      </c>
      <c r="N620" s="34" t="b">
        <v>0</v>
      </c>
      <c r="O620" s="34" t="b">
        <v>0</v>
      </c>
      <c r="P620" s="34" t="s">
        <v>58</v>
      </c>
      <c r="Q620" s="25" t="str">
        <f t="shared" si="55"/>
        <v>publishing</v>
      </c>
      <c r="R620" s="25" t="str">
        <f t="shared" si="56"/>
        <v>nonfiction</v>
      </c>
      <c r="S620" s="37">
        <f t="shared" si="57"/>
        <v>41396.208333333336</v>
      </c>
      <c r="T620" s="37">
        <f t="shared" si="58"/>
        <v>41417.208333333336</v>
      </c>
    </row>
    <row r="621" spans="1:20" x14ac:dyDescent="0.25">
      <c r="A621" s="25">
        <v>619</v>
      </c>
      <c r="B621" s="25" t="s">
        <v>1270</v>
      </c>
      <c r="C621" s="33" t="s">
        <v>1271</v>
      </c>
      <c r="D621" s="34">
        <v>195900</v>
      </c>
      <c r="E621" s="34">
        <v>55757</v>
      </c>
      <c r="F621" s="35">
        <f t="shared" si="54"/>
        <v>28</v>
      </c>
      <c r="G621" s="34" t="s">
        <v>4</v>
      </c>
      <c r="H621" s="34">
        <v>648</v>
      </c>
      <c r="I621" s="36">
        <f t="shared" si="59"/>
        <v>86.04</v>
      </c>
      <c r="J621" s="34" t="s">
        <v>11</v>
      </c>
      <c r="K621" s="34" t="s">
        <v>12</v>
      </c>
      <c r="L621" s="34">
        <v>1304658000</v>
      </c>
      <c r="M621" s="34">
        <v>1304744400</v>
      </c>
      <c r="N621" s="34" t="b">
        <v>1</v>
      </c>
      <c r="O621" s="34" t="b">
        <v>1</v>
      </c>
      <c r="P621" s="34" t="s">
        <v>23</v>
      </c>
      <c r="Q621" s="25" t="str">
        <f t="shared" si="55"/>
        <v>theater</v>
      </c>
      <c r="R621" s="25" t="str">
        <f t="shared" si="56"/>
        <v>plays</v>
      </c>
      <c r="S621" s="37">
        <f t="shared" si="57"/>
        <v>40669.208333333336</v>
      </c>
      <c r="T621" s="37">
        <f t="shared" si="58"/>
        <v>40670.208333333336</v>
      </c>
    </row>
    <row r="622" spans="1:20" x14ac:dyDescent="0.25">
      <c r="A622" s="25">
        <v>620</v>
      </c>
      <c r="B622" s="25" t="s">
        <v>1272</v>
      </c>
      <c r="C622" s="33" t="s">
        <v>1273</v>
      </c>
      <c r="D622" s="34">
        <v>4300</v>
      </c>
      <c r="E622" s="34">
        <v>11525</v>
      </c>
      <c r="F622" s="35">
        <f t="shared" si="54"/>
        <v>268</v>
      </c>
      <c r="G622" s="34" t="s">
        <v>10</v>
      </c>
      <c r="H622" s="34">
        <v>128</v>
      </c>
      <c r="I622" s="36">
        <f t="shared" si="59"/>
        <v>90.04</v>
      </c>
      <c r="J622" s="34" t="s">
        <v>16</v>
      </c>
      <c r="K622" s="34" t="s">
        <v>17</v>
      </c>
      <c r="L622" s="34">
        <v>1467954000</v>
      </c>
      <c r="M622" s="34">
        <v>1468299600</v>
      </c>
      <c r="N622" s="34" t="b">
        <v>0</v>
      </c>
      <c r="O622" s="34" t="b">
        <v>0</v>
      </c>
      <c r="P622" s="34" t="s">
        <v>112</v>
      </c>
      <c r="Q622" s="25" t="str">
        <f t="shared" si="55"/>
        <v>photography</v>
      </c>
      <c r="R622" s="25" t="str">
        <f t="shared" si="56"/>
        <v>photography books</v>
      </c>
      <c r="S622" s="37">
        <f t="shared" si="57"/>
        <v>42559.208333333328</v>
      </c>
      <c r="T622" s="37">
        <f t="shared" si="58"/>
        <v>42563.208333333328</v>
      </c>
    </row>
    <row r="623" spans="1:20" x14ac:dyDescent="0.25">
      <c r="A623" s="25">
        <v>621</v>
      </c>
      <c r="B623" s="25" t="s">
        <v>1274</v>
      </c>
      <c r="C623" s="33" t="s">
        <v>1275</v>
      </c>
      <c r="D623" s="34">
        <v>25600</v>
      </c>
      <c r="E623" s="34">
        <v>158669</v>
      </c>
      <c r="F623" s="35">
        <f t="shared" si="54"/>
        <v>620</v>
      </c>
      <c r="G623" s="34" t="s">
        <v>10</v>
      </c>
      <c r="H623" s="34">
        <v>2144</v>
      </c>
      <c r="I623" s="36">
        <f t="shared" si="59"/>
        <v>74.010000000000005</v>
      </c>
      <c r="J623" s="34" t="s">
        <v>11</v>
      </c>
      <c r="K623" s="34" t="s">
        <v>12</v>
      </c>
      <c r="L623" s="34">
        <v>1473742800</v>
      </c>
      <c r="M623" s="34">
        <v>1474174800</v>
      </c>
      <c r="N623" s="34" t="b">
        <v>0</v>
      </c>
      <c r="O623" s="34" t="b">
        <v>0</v>
      </c>
      <c r="P623" s="34" t="s">
        <v>23</v>
      </c>
      <c r="Q623" s="25" t="str">
        <f t="shared" si="55"/>
        <v>theater</v>
      </c>
      <c r="R623" s="25" t="str">
        <f t="shared" si="56"/>
        <v>plays</v>
      </c>
      <c r="S623" s="37">
        <f t="shared" si="57"/>
        <v>42626.208333333328</v>
      </c>
      <c r="T623" s="37">
        <f t="shared" si="58"/>
        <v>42631.208333333328</v>
      </c>
    </row>
    <row r="624" spans="1:20" x14ac:dyDescent="0.25">
      <c r="A624" s="25">
        <v>622</v>
      </c>
      <c r="B624" s="25" t="s">
        <v>1276</v>
      </c>
      <c r="C624" s="33" t="s">
        <v>1277</v>
      </c>
      <c r="D624" s="34">
        <v>189000</v>
      </c>
      <c r="E624" s="34">
        <v>5916</v>
      </c>
      <c r="F624" s="35">
        <f t="shared" si="54"/>
        <v>3</v>
      </c>
      <c r="G624" s="34" t="s">
        <v>4</v>
      </c>
      <c r="H624" s="34">
        <v>64</v>
      </c>
      <c r="I624" s="36">
        <f t="shared" si="59"/>
        <v>92.44</v>
      </c>
      <c r="J624" s="34" t="s">
        <v>11</v>
      </c>
      <c r="K624" s="34" t="s">
        <v>12</v>
      </c>
      <c r="L624" s="34">
        <v>1523768400</v>
      </c>
      <c r="M624" s="34">
        <v>1526014800</v>
      </c>
      <c r="N624" s="34" t="b">
        <v>0</v>
      </c>
      <c r="O624" s="34" t="b">
        <v>0</v>
      </c>
      <c r="P624" s="34" t="s">
        <v>50</v>
      </c>
      <c r="Q624" s="25" t="str">
        <f t="shared" si="55"/>
        <v>music</v>
      </c>
      <c r="R624" s="25" t="str">
        <f t="shared" si="56"/>
        <v>indie rock</v>
      </c>
      <c r="S624" s="37">
        <f t="shared" si="57"/>
        <v>43205.208333333328</v>
      </c>
      <c r="T624" s="37">
        <f t="shared" si="58"/>
        <v>43231.208333333328</v>
      </c>
    </row>
    <row r="625" spans="1:20" x14ac:dyDescent="0.25">
      <c r="A625" s="25">
        <v>623</v>
      </c>
      <c r="B625" s="25" t="s">
        <v>1278</v>
      </c>
      <c r="C625" s="33" t="s">
        <v>1279</v>
      </c>
      <c r="D625" s="34">
        <v>94300</v>
      </c>
      <c r="E625" s="34">
        <v>150806</v>
      </c>
      <c r="F625" s="35">
        <f t="shared" si="54"/>
        <v>160</v>
      </c>
      <c r="G625" s="34" t="s">
        <v>10</v>
      </c>
      <c r="H625" s="34">
        <v>2693</v>
      </c>
      <c r="I625" s="36">
        <f t="shared" si="59"/>
        <v>56</v>
      </c>
      <c r="J625" s="34" t="s">
        <v>30</v>
      </c>
      <c r="K625" s="34" t="s">
        <v>31</v>
      </c>
      <c r="L625" s="34">
        <v>1437022800</v>
      </c>
      <c r="M625" s="34">
        <v>1437454800</v>
      </c>
      <c r="N625" s="34" t="b">
        <v>0</v>
      </c>
      <c r="O625" s="34" t="b">
        <v>0</v>
      </c>
      <c r="P625" s="34" t="s">
        <v>23</v>
      </c>
      <c r="Q625" s="25" t="str">
        <f t="shared" si="55"/>
        <v>theater</v>
      </c>
      <c r="R625" s="25" t="str">
        <f t="shared" si="56"/>
        <v>plays</v>
      </c>
      <c r="S625" s="37">
        <f t="shared" si="57"/>
        <v>42201.208333333328</v>
      </c>
      <c r="T625" s="37">
        <f t="shared" si="58"/>
        <v>42206.208333333328</v>
      </c>
    </row>
    <row r="626" spans="1:20" x14ac:dyDescent="0.25">
      <c r="A626" s="25">
        <v>624</v>
      </c>
      <c r="B626" s="25" t="s">
        <v>1280</v>
      </c>
      <c r="C626" s="33" t="s">
        <v>1281</v>
      </c>
      <c r="D626" s="34">
        <v>5100</v>
      </c>
      <c r="E626" s="34">
        <v>14249</v>
      </c>
      <c r="F626" s="35">
        <f t="shared" si="54"/>
        <v>279</v>
      </c>
      <c r="G626" s="34" t="s">
        <v>10</v>
      </c>
      <c r="H626" s="34">
        <v>432</v>
      </c>
      <c r="I626" s="36">
        <f t="shared" si="59"/>
        <v>32.979999999999997</v>
      </c>
      <c r="J626" s="34" t="s">
        <v>11</v>
      </c>
      <c r="K626" s="34" t="s">
        <v>12</v>
      </c>
      <c r="L626" s="34">
        <v>1422165600</v>
      </c>
      <c r="M626" s="34">
        <v>1422684000</v>
      </c>
      <c r="N626" s="34" t="b">
        <v>0</v>
      </c>
      <c r="O626" s="34" t="b">
        <v>0</v>
      </c>
      <c r="P626" s="34" t="s">
        <v>112</v>
      </c>
      <c r="Q626" s="25" t="str">
        <f t="shared" si="55"/>
        <v>photography</v>
      </c>
      <c r="R626" s="25" t="str">
        <f t="shared" si="56"/>
        <v>photography books</v>
      </c>
      <c r="S626" s="37">
        <f t="shared" si="57"/>
        <v>42029.25</v>
      </c>
      <c r="T626" s="37">
        <f t="shared" si="58"/>
        <v>42035.25</v>
      </c>
    </row>
    <row r="627" spans="1:20" x14ac:dyDescent="0.25">
      <c r="A627" s="25">
        <v>625</v>
      </c>
      <c r="B627" s="25" t="s">
        <v>1282</v>
      </c>
      <c r="C627" s="33" t="s">
        <v>1283</v>
      </c>
      <c r="D627" s="34">
        <v>7500</v>
      </c>
      <c r="E627" s="34">
        <v>5803</v>
      </c>
      <c r="F627" s="35">
        <f t="shared" si="54"/>
        <v>77</v>
      </c>
      <c r="G627" s="34" t="s">
        <v>4</v>
      </c>
      <c r="H627" s="34">
        <v>62</v>
      </c>
      <c r="I627" s="36">
        <f t="shared" si="59"/>
        <v>93.6</v>
      </c>
      <c r="J627" s="34" t="s">
        <v>11</v>
      </c>
      <c r="K627" s="34" t="s">
        <v>12</v>
      </c>
      <c r="L627" s="34">
        <v>1580104800</v>
      </c>
      <c r="M627" s="34">
        <v>1581314400</v>
      </c>
      <c r="N627" s="34" t="b">
        <v>0</v>
      </c>
      <c r="O627" s="34" t="b">
        <v>0</v>
      </c>
      <c r="P627" s="34" t="s">
        <v>23</v>
      </c>
      <c r="Q627" s="25" t="str">
        <f t="shared" si="55"/>
        <v>theater</v>
      </c>
      <c r="R627" s="25" t="str">
        <f t="shared" si="56"/>
        <v>plays</v>
      </c>
      <c r="S627" s="37">
        <f t="shared" si="57"/>
        <v>43857.25</v>
      </c>
      <c r="T627" s="37">
        <f t="shared" si="58"/>
        <v>43871.25</v>
      </c>
    </row>
    <row r="628" spans="1:20" x14ac:dyDescent="0.25">
      <c r="A628" s="25">
        <v>626</v>
      </c>
      <c r="B628" s="25" t="s">
        <v>1284</v>
      </c>
      <c r="C628" s="33" t="s">
        <v>1285</v>
      </c>
      <c r="D628" s="34">
        <v>6400</v>
      </c>
      <c r="E628" s="34">
        <v>13205</v>
      </c>
      <c r="F628" s="35">
        <f t="shared" si="54"/>
        <v>206</v>
      </c>
      <c r="G628" s="34" t="s">
        <v>10</v>
      </c>
      <c r="H628" s="34">
        <v>189</v>
      </c>
      <c r="I628" s="36">
        <f t="shared" si="59"/>
        <v>69.87</v>
      </c>
      <c r="J628" s="34" t="s">
        <v>11</v>
      </c>
      <c r="K628" s="34" t="s">
        <v>12</v>
      </c>
      <c r="L628" s="34">
        <v>1285650000</v>
      </c>
      <c r="M628" s="34">
        <v>1286427600</v>
      </c>
      <c r="N628" s="34" t="b">
        <v>0</v>
      </c>
      <c r="O628" s="34" t="b">
        <v>1</v>
      </c>
      <c r="P628" s="34" t="s">
        <v>23</v>
      </c>
      <c r="Q628" s="25" t="str">
        <f t="shared" si="55"/>
        <v>theater</v>
      </c>
      <c r="R628" s="25" t="str">
        <f t="shared" si="56"/>
        <v>plays</v>
      </c>
      <c r="S628" s="37">
        <f t="shared" si="57"/>
        <v>40449.208333333336</v>
      </c>
      <c r="T628" s="37">
        <f t="shared" si="58"/>
        <v>40458.208333333336</v>
      </c>
    </row>
    <row r="629" spans="1:20" x14ac:dyDescent="0.25">
      <c r="A629" s="25">
        <v>627</v>
      </c>
      <c r="B629" s="25" t="s">
        <v>1286</v>
      </c>
      <c r="C629" s="33" t="s">
        <v>1287</v>
      </c>
      <c r="D629" s="34">
        <v>1600</v>
      </c>
      <c r="E629" s="34">
        <v>11108</v>
      </c>
      <c r="F629" s="35">
        <f t="shared" si="54"/>
        <v>694</v>
      </c>
      <c r="G629" s="34" t="s">
        <v>10</v>
      </c>
      <c r="H629" s="34">
        <v>154</v>
      </c>
      <c r="I629" s="36">
        <f t="shared" si="59"/>
        <v>72.13</v>
      </c>
      <c r="J629" s="34" t="s">
        <v>30</v>
      </c>
      <c r="K629" s="34" t="s">
        <v>31</v>
      </c>
      <c r="L629" s="34">
        <v>1276664400</v>
      </c>
      <c r="M629" s="34">
        <v>1278738000</v>
      </c>
      <c r="N629" s="34" t="b">
        <v>1</v>
      </c>
      <c r="O629" s="34" t="b">
        <v>0</v>
      </c>
      <c r="P629" s="34" t="s">
        <v>7</v>
      </c>
      <c r="Q629" s="25" t="str">
        <f t="shared" si="55"/>
        <v>food</v>
      </c>
      <c r="R629" s="25" t="str">
        <f t="shared" si="56"/>
        <v>food trucks</v>
      </c>
      <c r="S629" s="37">
        <f t="shared" si="57"/>
        <v>40345.208333333336</v>
      </c>
      <c r="T629" s="37">
        <f t="shared" si="58"/>
        <v>40369.208333333336</v>
      </c>
    </row>
    <row r="630" spans="1:20" x14ac:dyDescent="0.25">
      <c r="A630" s="25">
        <v>628</v>
      </c>
      <c r="B630" s="25" t="s">
        <v>1288</v>
      </c>
      <c r="C630" s="33" t="s">
        <v>1289</v>
      </c>
      <c r="D630" s="34">
        <v>1900</v>
      </c>
      <c r="E630" s="34">
        <v>2884</v>
      </c>
      <c r="F630" s="35">
        <f t="shared" si="54"/>
        <v>152</v>
      </c>
      <c r="G630" s="34" t="s">
        <v>10</v>
      </c>
      <c r="H630" s="34">
        <v>96</v>
      </c>
      <c r="I630" s="36">
        <f t="shared" si="59"/>
        <v>30.04</v>
      </c>
      <c r="J630" s="34" t="s">
        <v>11</v>
      </c>
      <c r="K630" s="34" t="s">
        <v>12</v>
      </c>
      <c r="L630" s="34">
        <v>1286168400</v>
      </c>
      <c r="M630" s="34">
        <v>1286427600</v>
      </c>
      <c r="N630" s="34" t="b">
        <v>0</v>
      </c>
      <c r="O630" s="34" t="b">
        <v>0</v>
      </c>
      <c r="P630" s="34" t="s">
        <v>50</v>
      </c>
      <c r="Q630" s="25" t="str">
        <f t="shared" si="55"/>
        <v>music</v>
      </c>
      <c r="R630" s="25" t="str">
        <f t="shared" si="56"/>
        <v>indie rock</v>
      </c>
      <c r="S630" s="37">
        <f t="shared" si="57"/>
        <v>40455.208333333336</v>
      </c>
      <c r="T630" s="37">
        <f t="shared" si="58"/>
        <v>40458.208333333336</v>
      </c>
    </row>
    <row r="631" spans="1:20" x14ac:dyDescent="0.25">
      <c r="A631" s="25">
        <v>629</v>
      </c>
      <c r="B631" s="25" t="s">
        <v>1290</v>
      </c>
      <c r="C631" s="33" t="s">
        <v>1291</v>
      </c>
      <c r="D631" s="34">
        <v>85900</v>
      </c>
      <c r="E631" s="34">
        <v>55476</v>
      </c>
      <c r="F631" s="35">
        <f t="shared" si="54"/>
        <v>65</v>
      </c>
      <c r="G631" s="34" t="s">
        <v>4</v>
      </c>
      <c r="H631" s="34">
        <v>750</v>
      </c>
      <c r="I631" s="36">
        <f t="shared" si="59"/>
        <v>73.97</v>
      </c>
      <c r="J631" s="34" t="s">
        <v>11</v>
      </c>
      <c r="K631" s="34" t="s">
        <v>12</v>
      </c>
      <c r="L631" s="34">
        <v>1467781200</v>
      </c>
      <c r="M631" s="34">
        <v>1467954000</v>
      </c>
      <c r="N631" s="34" t="b">
        <v>0</v>
      </c>
      <c r="O631" s="34" t="b">
        <v>1</v>
      </c>
      <c r="P631" s="34" t="s">
        <v>23</v>
      </c>
      <c r="Q631" s="25" t="str">
        <f t="shared" si="55"/>
        <v>theater</v>
      </c>
      <c r="R631" s="25" t="str">
        <f t="shared" si="56"/>
        <v>plays</v>
      </c>
      <c r="S631" s="37">
        <f t="shared" si="57"/>
        <v>42557.208333333328</v>
      </c>
      <c r="T631" s="37">
        <f t="shared" si="58"/>
        <v>42559.208333333328</v>
      </c>
    </row>
    <row r="632" spans="1:20" x14ac:dyDescent="0.25">
      <c r="A632" s="25">
        <v>630</v>
      </c>
      <c r="B632" s="25" t="s">
        <v>1292</v>
      </c>
      <c r="C632" s="33" t="s">
        <v>1293</v>
      </c>
      <c r="D632" s="34">
        <v>9500</v>
      </c>
      <c r="E632" s="34">
        <v>5973</v>
      </c>
      <c r="F632" s="35">
        <f t="shared" si="54"/>
        <v>63</v>
      </c>
      <c r="G632" s="34" t="s">
        <v>64</v>
      </c>
      <c r="H632" s="34">
        <v>87</v>
      </c>
      <c r="I632" s="36">
        <f t="shared" si="59"/>
        <v>68.66</v>
      </c>
      <c r="J632" s="34" t="s">
        <v>11</v>
      </c>
      <c r="K632" s="34" t="s">
        <v>12</v>
      </c>
      <c r="L632" s="34">
        <v>1556686800</v>
      </c>
      <c r="M632" s="34">
        <v>1557637200</v>
      </c>
      <c r="N632" s="34" t="b">
        <v>0</v>
      </c>
      <c r="O632" s="34" t="b">
        <v>1</v>
      </c>
      <c r="P632" s="34" t="s">
        <v>23</v>
      </c>
      <c r="Q632" s="25" t="str">
        <f t="shared" si="55"/>
        <v>theater</v>
      </c>
      <c r="R632" s="25" t="str">
        <f t="shared" si="56"/>
        <v>plays</v>
      </c>
      <c r="S632" s="37">
        <f t="shared" si="57"/>
        <v>43586.208333333328</v>
      </c>
      <c r="T632" s="37">
        <f t="shared" si="58"/>
        <v>43597.208333333328</v>
      </c>
    </row>
    <row r="633" spans="1:20" x14ac:dyDescent="0.25">
      <c r="A633" s="25">
        <v>631</v>
      </c>
      <c r="B633" s="25" t="s">
        <v>1294</v>
      </c>
      <c r="C633" s="33" t="s">
        <v>1295</v>
      </c>
      <c r="D633" s="34">
        <v>59200</v>
      </c>
      <c r="E633" s="34">
        <v>183756</v>
      </c>
      <c r="F633" s="35">
        <f t="shared" si="54"/>
        <v>310</v>
      </c>
      <c r="G633" s="34" t="s">
        <v>10</v>
      </c>
      <c r="H633" s="34">
        <v>3063</v>
      </c>
      <c r="I633" s="36">
        <f t="shared" si="59"/>
        <v>59.99</v>
      </c>
      <c r="J633" s="34" t="s">
        <v>11</v>
      </c>
      <c r="K633" s="34" t="s">
        <v>12</v>
      </c>
      <c r="L633" s="34">
        <v>1553576400</v>
      </c>
      <c r="M633" s="34">
        <v>1553922000</v>
      </c>
      <c r="N633" s="34" t="b">
        <v>0</v>
      </c>
      <c r="O633" s="34" t="b">
        <v>0</v>
      </c>
      <c r="P633" s="34" t="s">
        <v>23</v>
      </c>
      <c r="Q633" s="25" t="str">
        <f t="shared" si="55"/>
        <v>theater</v>
      </c>
      <c r="R633" s="25" t="str">
        <f t="shared" si="56"/>
        <v>plays</v>
      </c>
      <c r="S633" s="37">
        <f t="shared" si="57"/>
        <v>43550.208333333328</v>
      </c>
      <c r="T633" s="37">
        <f t="shared" si="58"/>
        <v>43554.208333333328</v>
      </c>
    </row>
    <row r="634" spans="1:20" x14ac:dyDescent="0.25">
      <c r="A634" s="25">
        <v>632</v>
      </c>
      <c r="B634" s="25" t="s">
        <v>1296</v>
      </c>
      <c r="C634" s="33" t="s">
        <v>1297</v>
      </c>
      <c r="D634" s="34">
        <v>72100</v>
      </c>
      <c r="E634" s="34">
        <v>30902</v>
      </c>
      <c r="F634" s="35">
        <f t="shared" si="54"/>
        <v>43</v>
      </c>
      <c r="G634" s="34" t="s">
        <v>37</v>
      </c>
      <c r="H634" s="34">
        <v>278</v>
      </c>
      <c r="I634" s="36">
        <f t="shared" si="59"/>
        <v>111.16</v>
      </c>
      <c r="J634" s="34" t="s">
        <v>11</v>
      </c>
      <c r="K634" s="34" t="s">
        <v>12</v>
      </c>
      <c r="L634" s="34">
        <v>1414904400</v>
      </c>
      <c r="M634" s="34">
        <v>1416463200</v>
      </c>
      <c r="N634" s="34" t="b">
        <v>0</v>
      </c>
      <c r="O634" s="34" t="b">
        <v>0</v>
      </c>
      <c r="P634" s="34" t="s">
        <v>23</v>
      </c>
      <c r="Q634" s="25" t="str">
        <f t="shared" si="55"/>
        <v>theater</v>
      </c>
      <c r="R634" s="25" t="str">
        <f t="shared" si="56"/>
        <v>plays</v>
      </c>
      <c r="S634" s="37">
        <f t="shared" si="57"/>
        <v>41945.208333333336</v>
      </c>
      <c r="T634" s="37">
        <f t="shared" si="58"/>
        <v>41963.25</v>
      </c>
    </row>
    <row r="635" spans="1:20" x14ac:dyDescent="0.25">
      <c r="A635" s="25">
        <v>633</v>
      </c>
      <c r="B635" s="25" t="s">
        <v>1298</v>
      </c>
      <c r="C635" s="33" t="s">
        <v>1299</v>
      </c>
      <c r="D635" s="34">
        <v>6700</v>
      </c>
      <c r="E635" s="34">
        <v>5569</v>
      </c>
      <c r="F635" s="35">
        <f t="shared" si="54"/>
        <v>83</v>
      </c>
      <c r="G635" s="34" t="s">
        <v>4</v>
      </c>
      <c r="H635" s="34">
        <v>105</v>
      </c>
      <c r="I635" s="36">
        <f t="shared" si="59"/>
        <v>53.04</v>
      </c>
      <c r="J635" s="34" t="s">
        <v>11</v>
      </c>
      <c r="K635" s="34" t="s">
        <v>12</v>
      </c>
      <c r="L635" s="34">
        <v>1446876000</v>
      </c>
      <c r="M635" s="34">
        <v>1447221600</v>
      </c>
      <c r="N635" s="34" t="b">
        <v>0</v>
      </c>
      <c r="O635" s="34" t="b">
        <v>0</v>
      </c>
      <c r="P635" s="34" t="s">
        <v>61</v>
      </c>
      <c r="Q635" s="25" t="str">
        <f t="shared" si="55"/>
        <v>film &amp; video</v>
      </c>
      <c r="R635" s="25" t="str">
        <f t="shared" si="56"/>
        <v>animation</v>
      </c>
      <c r="S635" s="37">
        <f t="shared" si="57"/>
        <v>42315.25</v>
      </c>
      <c r="T635" s="37">
        <f t="shared" si="58"/>
        <v>42319.25</v>
      </c>
    </row>
    <row r="636" spans="1:20" x14ac:dyDescent="0.25">
      <c r="A636" s="25">
        <v>634</v>
      </c>
      <c r="B636" s="25" t="s">
        <v>1300</v>
      </c>
      <c r="C636" s="33" t="s">
        <v>1301</v>
      </c>
      <c r="D636" s="34">
        <v>118200</v>
      </c>
      <c r="E636" s="34">
        <v>92824</v>
      </c>
      <c r="F636" s="35">
        <f t="shared" si="54"/>
        <v>79</v>
      </c>
      <c r="G636" s="34" t="s">
        <v>64</v>
      </c>
      <c r="H636" s="34">
        <v>1658</v>
      </c>
      <c r="I636" s="36">
        <f t="shared" si="59"/>
        <v>55.99</v>
      </c>
      <c r="J636" s="34" t="s">
        <v>11</v>
      </c>
      <c r="K636" s="34" t="s">
        <v>12</v>
      </c>
      <c r="L636" s="34">
        <v>1490418000</v>
      </c>
      <c r="M636" s="34">
        <v>1491627600</v>
      </c>
      <c r="N636" s="34" t="b">
        <v>0</v>
      </c>
      <c r="O636" s="34" t="b">
        <v>0</v>
      </c>
      <c r="P636" s="34" t="s">
        <v>259</v>
      </c>
      <c r="Q636" s="25" t="str">
        <f t="shared" si="55"/>
        <v>film &amp; video</v>
      </c>
      <c r="R636" s="25" t="str">
        <f t="shared" si="56"/>
        <v>television</v>
      </c>
      <c r="S636" s="37">
        <f t="shared" si="57"/>
        <v>42819.208333333328</v>
      </c>
      <c r="T636" s="37">
        <f t="shared" si="58"/>
        <v>42833.208333333328</v>
      </c>
    </row>
    <row r="637" spans="1:20" x14ac:dyDescent="0.25">
      <c r="A637" s="25">
        <v>635</v>
      </c>
      <c r="B637" s="25" t="s">
        <v>1302</v>
      </c>
      <c r="C637" s="33" t="s">
        <v>1303</v>
      </c>
      <c r="D637" s="34">
        <v>139000</v>
      </c>
      <c r="E637" s="34">
        <v>158590</v>
      </c>
      <c r="F637" s="35">
        <f t="shared" si="54"/>
        <v>114</v>
      </c>
      <c r="G637" s="34" t="s">
        <v>10</v>
      </c>
      <c r="H637" s="34">
        <v>2266</v>
      </c>
      <c r="I637" s="36">
        <f t="shared" si="59"/>
        <v>69.989999999999995</v>
      </c>
      <c r="J637" s="34" t="s">
        <v>11</v>
      </c>
      <c r="K637" s="34" t="s">
        <v>12</v>
      </c>
      <c r="L637" s="34">
        <v>1360389600</v>
      </c>
      <c r="M637" s="34">
        <v>1363150800</v>
      </c>
      <c r="N637" s="34" t="b">
        <v>0</v>
      </c>
      <c r="O637" s="34" t="b">
        <v>0</v>
      </c>
      <c r="P637" s="34" t="s">
        <v>259</v>
      </c>
      <c r="Q637" s="25" t="str">
        <f t="shared" si="55"/>
        <v>film &amp; video</v>
      </c>
      <c r="R637" s="25" t="str">
        <f t="shared" si="56"/>
        <v>television</v>
      </c>
      <c r="S637" s="37">
        <f t="shared" si="57"/>
        <v>41314.25</v>
      </c>
      <c r="T637" s="37">
        <f t="shared" si="58"/>
        <v>41346.208333333336</v>
      </c>
    </row>
    <row r="638" spans="1:20" x14ac:dyDescent="0.25">
      <c r="A638" s="25">
        <v>636</v>
      </c>
      <c r="B638" s="25" t="s">
        <v>1304</v>
      </c>
      <c r="C638" s="33" t="s">
        <v>1305</v>
      </c>
      <c r="D638" s="34">
        <v>197700</v>
      </c>
      <c r="E638" s="34">
        <v>127591</v>
      </c>
      <c r="F638" s="35">
        <f t="shared" si="54"/>
        <v>65</v>
      </c>
      <c r="G638" s="34" t="s">
        <v>4</v>
      </c>
      <c r="H638" s="34">
        <v>2604</v>
      </c>
      <c r="I638" s="36">
        <f t="shared" si="59"/>
        <v>49</v>
      </c>
      <c r="J638" s="34" t="s">
        <v>26</v>
      </c>
      <c r="K638" s="34" t="s">
        <v>27</v>
      </c>
      <c r="L638" s="34">
        <v>1326866400</v>
      </c>
      <c r="M638" s="34">
        <v>1330754400</v>
      </c>
      <c r="N638" s="34" t="b">
        <v>0</v>
      </c>
      <c r="O638" s="34" t="b">
        <v>1</v>
      </c>
      <c r="P638" s="34" t="s">
        <v>61</v>
      </c>
      <c r="Q638" s="25" t="str">
        <f t="shared" si="55"/>
        <v>film &amp; video</v>
      </c>
      <c r="R638" s="25" t="str">
        <f t="shared" si="56"/>
        <v>animation</v>
      </c>
      <c r="S638" s="37">
        <f t="shared" si="57"/>
        <v>40926.25</v>
      </c>
      <c r="T638" s="37">
        <f t="shared" si="58"/>
        <v>40971.25</v>
      </c>
    </row>
    <row r="639" spans="1:20" x14ac:dyDescent="0.25">
      <c r="A639" s="25">
        <v>637</v>
      </c>
      <c r="B639" s="25" t="s">
        <v>1306</v>
      </c>
      <c r="C639" s="33" t="s">
        <v>1307</v>
      </c>
      <c r="D639" s="34">
        <v>8500</v>
      </c>
      <c r="E639" s="34">
        <v>6750</v>
      </c>
      <c r="F639" s="35">
        <f t="shared" si="54"/>
        <v>79</v>
      </c>
      <c r="G639" s="34" t="s">
        <v>4</v>
      </c>
      <c r="H639" s="34">
        <v>65</v>
      </c>
      <c r="I639" s="36">
        <f t="shared" si="59"/>
        <v>103.85</v>
      </c>
      <c r="J639" s="34" t="s">
        <v>11</v>
      </c>
      <c r="K639" s="34" t="s">
        <v>12</v>
      </c>
      <c r="L639" s="34">
        <v>1479103200</v>
      </c>
      <c r="M639" s="34">
        <v>1479794400</v>
      </c>
      <c r="N639" s="34" t="b">
        <v>0</v>
      </c>
      <c r="O639" s="34" t="b">
        <v>0</v>
      </c>
      <c r="P639" s="34" t="s">
        <v>23</v>
      </c>
      <c r="Q639" s="25" t="str">
        <f t="shared" si="55"/>
        <v>theater</v>
      </c>
      <c r="R639" s="25" t="str">
        <f t="shared" si="56"/>
        <v>plays</v>
      </c>
      <c r="S639" s="37">
        <f t="shared" si="57"/>
        <v>42688.25</v>
      </c>
      <c r="T639" s="37">
        <f t="shared" si="58"/>
        <v>42696.25</v>
      </c>
    </row>
    <row r="640" spans="1:20" x14ac:dyDescent="0.25">
      <c r="A640" s="25">
        <v>638</v>
      </c>
      <c r="B640" s="25" t="s">
        <v>1308</v>
      </c>
      <c r="C640" s="33" t="s">
        <v>1309</v>
      </c>
      <c r="D640" s="34">
        <v>81600</v>
      </c>
      <c r="E640" s="34">
        <v>9318</v>
      </c>
      <c r="F640" s="35">
        <f t="shared" si="54"/>
        <v>11</v>
      </c>
      <c r="G640" s="34" t="s">
        <v>4</v>
      </c>
      <c r="H640" s="34">
        <v>94</v>
      </c>
      <c r="I640" s="36">
        <f t="shared" si="59"/>
        <v>99.13</v>
      </c>
      <c r="J640" s="34" t="s">
        <v>11</v>
      </c>
      <c r="K640" s="34" t="s">
        <v>12</v>
      </c>
      <c r="L640" s="34">
        <v>1280206800</v>
      </c>
      <c r="M640" s="34">
        <v>1281243600</v>
      </c>
      <c r="N640" s="34" t="b">
        <v>0</v>
      </c>
      <c r="O640" s="34" t="b">
        <v>1</v>
      </c>
      <c r="P640" s="34" t="s">
        <v>23</v>
      </c>
      <c r="Q640" s="25" t="str">
        <f t="shared" si="55"/>
        <v>theater</v>
      </c>
      <c r="R640" s="25" t="str">
        <f t="shared" si="56"/>
        <v>plays</v>
      </c>
      <c r="S640" s="37">
        <f t="shared" si="57"/>
        <v>40386.208333333336</v>
      </c>
      <c r="T640" s="37">
        <f t="shared" si="58"/>
        <v>40398.208333333336</v>
      </c>
    </row>
    <row r="641" spans="1:20" x14ac:dyDescent="0.25">
      <c r="A641" s="25">
        <v>639</v>
      </c>
      <c r="B641" s="25" t="s">
        <v>1310</v>
      </c>
      <c r="C641" s="33" t="s">
        <v>1311</v>
      </c>
      <c r="D641" s="34">
        <v>8600</v>
      </c>
      <c r="E641" s="34">
        <v>4832</v>
      </c>
      <c r="F641" s="35">
        <f t="shared" si="54"/>
        <v>56</v>
      </c>
      <c r="G641" s="34" t="s">
        <v>37</v>
      </c>
      <c r="H641" s="34">
        <v>45</v>
      </c>
      <c r="I641" s="36">
        <f t="shared" si="59"/>
        <v>107.38</v>
      </c>
      <c r="J641" s="34" t="s">
        <v>11</v>
      </c>
      <c r="K641" s="34" t="s">
        <v>12</v>
      </c>
      <c r="L641" s="34">
        <v>1532754000</v>
      </c>
      <c r="M641" s="34">
        <v>1532754000</v>
      </c>
      <c r="N641" s="34" t="b">
        <v>0</v>
      </c>
      <c r="O641" s="34" t="b">
        <v>1</v>
      </c>
      <c r="P641" s="34" t="s">
        <v>43</v>
      </c>
      <c r="Q641" s="25" t="str">
        <f t="shared" si="55"/>
        <v>film &amp; video</v>
      </c>
      <c r="R641" s="25" t="str">
        <f t="shared" si="56"/>
        <v>drama</v>
      </c>
      <c r="S641" s="37">
        <f t="shared" si="57"/>
        <v>43309.208333333328</v>
      </c>
      <c r="T641" s="37">
        <f t="shared" si="58"/>
        <v>43309.208333333328</v>
      </c>
    </row>
    <row r="642" spans="1:20" x14ac:dyDescent="0.25">
      <c r="A642" s="25">
        <v>640</v>
      </c>
      <c r="B642" s="25" t="s">
        <v>1312</v>
      </c>
      <c r="C642" s="33" t="s">
        <v>1313</v>
      </c>
      <c r="D642" s="34">
        <v>119800</v>
      </c>
      <c r="E642" s="34">
        <v>19769</v>
      </c>
      <c r="F642" s="35">
        <f t="shared" si="54"/>
        <v>17</v>
      </c>
      <c r="G642" s="34" t="s">
        <v>4</v>
      </c>
      <c r="H642" s="34">
        <v>257</v>
      </c>
      <c r="I642" s="36">
        <f t="shared" si="59"/>
        <v>76.92</v>
      </c>
      <c r="J642" s="34" t="s">
        <v>11</v>
      </c>
      <c r="K642" s="34" t="s">
        <v>12</v>
      </c>
      <c r="L642" s="34">
        <v>1453096800</v>
      </c>
      <c r="M642" s="34">
        <v>1453356000</v>
      </c>
      <c r="N642" s="34" t="b">
        <v>0</v>
      </c>
      <c r="O642" s="34" t="b">
        <v>0</v>
      </c>
      <c r="P642" s="34" t="s">
        <v>23</v>
      </c>
      <c r="Q642" s="25" t="str">
        <f t="shared" si="55"/>
        <v>theater</v>
      </c>
      <c r="R642" s="25" t="str">
        <f t="shared" si="56"/>
        <v>plays</v>
      </c>
      <c r="S642" s="37">
        <f t="shared" si="57"/>
        <v>42387.25</v>
      </c>
      <c r="T642" s="37">
        <f t="shared" si="58"/>
        <v>42390.25</v>
      </c>
    </row>
    <row r="643" spans="1:20" x14ac:dyDescent="0.25">
      <c r="A643" s="25">
        <v>641</v>
      </c>
      <c r="B643" s="25" t="s">
        <v>1314</v>
      </c>
      <c r="C643" s="33" t="s">
        <v>1315</v>
      </c>
      <c r="D643" s="34">
        <v>9400</v>
      </c>
      <c r="E643" s="34">
        <v>11277</v>
      </c>
      <c r="F643" s="35">
        <f t="shared" ref="F643:F706" si="60">ROUND(E643*100/D643,0)</f>
        <v>120</v>
      </c>
      <c r="G643" s="34" t="s">
        <v>10</v>
      </c>
      <c r="H643" s="34">
        <v>194</v>
      </c>
      <c r="I643" s="36">
        <f t="shared" si="59"/>
        <v>58.13</v>
      </c>
      <c r="J643" s="34" t="s">
        <v>88</v>
      </c>
      <c r="K643" s="34" t="s">
        <v>89</v>
      </c>
      <c r="L643" s="34">
        <v>1487570400</v>
      </c>
      <c r="M643" s="34">
        <v>1489986000</v>
      </c>
      <c r="N643" s="34" t="b">
        <v>0</v>
      </c>
      <c r="O643" s="34" t="b">
        <v>0</v>
      </c>
      <c r="P643" s="34" t="s">
        <v>23</v>
      </c>
      <c r="Q643" s="25" t="str">
        <f t="shared" ref="Q643:Q706" si="61">LEFT(P643,FIND("/",P643)-1)</f>
        <v>theater</v>
      </c>
      <c r="R643" s="25" t="str">
        <f t="shared" ref="R643:R706" si="62">RIGHT(P643,LEN(P643)-FIND("/",P643))</f>
        <v>plays</v>
      </c>
      <c r="S643" s="37">
        <f t="shared" ref="S643:S706" si="63">(((L643/60)/60)/24)+DATE(1970,1,1)</f>
        <v>42786.25</v>
      </c>
      <c r="T643" s="37">
        <f t="shared" ref="T643:T706" si="64">(((M643/60)/60)/24)+DATE(1970,1,1)</f>
        <v>42814.208333333328</v>
      </c>
    </row>
    <row r="644" spans="1:20" x14ac:dyDescent="0.25">
      <c r="A644" s="25">
        <v>642</v>
      </c>
      <c r="B644" s="25" t="s">
        <v>1316</v>
      </c>
      <c r="C644" s="33" t="s">
        <v>1317</v>
      </c>
      <c r="D644" s="34">
        <v>9200</v>
      </c>
      <c r="E644" s="34">
        <v>13382</v>
      </c>
      <c r="F644" s="35">
        <f t="shared" si="60"/>
        <v>145</v>
      </c>
      <c r="G644" s="34" t="s">
        <v>10</v>
      </c>
      <c r="H644" s="34">
        <v>129</v>
      </c>
      <c r="I644" s="36">
        <f t="shared" ref="I644:I707" si="65">IF(H644=0,0,ROUND(E644/H644,2))</f>
        <v>103.74</v>
      </c>
      <c r="J644" s="34" t="s">
        <v>5</v>
      </c>
      <c r="K644" s="34" t="s">
        <v>6</v>
      </c>
      <c r="L644" s="34">
        <v>1545026400</v>
      </c>
      <c r="M644" s="34">
        <v>1545804000</v>
      </c>
      <c r="N644" s="34" t="b">
        <v>0</v>
      </c>
      <c r="O644" s="34" t="b">
        <v>0</v>
      </c>
      <c r="P644" s="34" t="s">
        <v>55</v>
      </c>
      <c r="Q644" s="25" t="str">
        <f t="shared" si="61"/>
        <v>technology</v>
      </c>
      <c r="R644" s="25" t="str">
        <f t="shared" si="62"/>
        <v>wearables</v>
      </c>
      <c r="S644" s="37">
        <f t="shared" si="63"/>
        <v>43451.25</v>
      </c>
      <c r="T644" s="37">
        <f t="shared" si="64"/>
        <v>43460.25</v>
      </c>
    </row>
    <row r="645" spans="1:20" x14ac:dyDescent="0.25">
      <c r="A645" s="25">
        <v>643</v>
      </c>
      <c r="B645" s="25" t="s">
        <v>1318</v>
      </c>
      <c r="C645" s="33" t="s">
        <v>1319</v>
      </c>
      <c r="D645" s="34">
        <v>14900</v>
      </c>
      <c r="E645" s="34">
        <v>32986</v>
      </c>
      <c r="F645" s="35">
        <f t="shared" si="60"/>
        <v>221</v>
      </c>
      <c r="G645" s="34" t="s">
        <v>10</v>
      </c>
      <c r="H645" s="34">
        <v>375</v>
      </c>
      <c r="I645" s="36">
        <f t="shared" si="65"/>
        <v>87.96</v>
      </c>
      <c r="J645" s="34" t="s">
        <v>11</v>
      </c>
      <c r="K645" s="34" t="s">
        <v>12</v>
      </c>
      <c r="L645" s="34">
        <v>1488348000</v>
      </c>
      <c r="M645" s="34">
        <v>1489899600</v>
      </c>
      <c r="N645" s="34" t="b">
        <v>0</v>
      </c>
      <c r="O645" s="34" t="b">
        <v>0</v>
      </c>
      <c r="P645" s="34" t="s">
        <v>23</v>
      </c>
      <c r="Q645" s="25" t="str">
        <f t="shared" si="61"/>
        <v>theater</v>
      </c>
      <c r="R645" s="25" t="str">
        <f t="shared" si="62"/>
        <v>plays</v>
      </c>
      <c r="S645" s="37">
        <f t="shared" si="63"/>
        <v>42795.25</v>
      </c>
      <c r="T645" s="37">
        <f t="shared" si="64"/>
        <v>42813.208333333328</v>
      </c>
    </row>
    <row r="646" spans="1:20" x14ac:dyDescent="0.25">
      <c r="A646" s="25">
        <v>644</v>
      </c>
      <c r="B646" s="25" t="s">
        <v>1320</v>
      </c>
      <c r="C646" s="33" t="s">
        <v>1321</v>
      </c>
      <c r="D646" s="34">
        <v>169400</v>
      </c>
      <c r="E646" s="34">
        <v>81984</v>
      </c>
      <c r="F646" s="35">
        <f t="shared" si="60"/>
        <v>48</v>
      </c>
      <c r="G646" s="34" t="s">
        <v>4</v>
      </c>
      <c r="H646" s="34">
        <v>2928</v>
      </c>
      <c r="I646" s="36">
        <f t="shared" si="65"/>
        <v>28</v>
      </c>
      <c r="J646" s="34" t="s">
        <v>5</v>
      </c>
      <c r="K646" s="34" t="s">
        <v>6</v>
      </c>
      <c r="L646" s="34">
        <v>1545112800</v>
      </c>
      <c r="M646" s="34">
        <v>1546495200</v>
      </c>
      <c r="N646" s="34" t="b">
        <v>0</v>
      </c>
      <c r="O646" s="34" t="b">
        <v>0</v>
      </c>
      <c r="P646" s="34" t="s">
        <v>23</v>
      </c>
      <c r="Q646" s="25" t="str">
        <f t="shared" si="61"/>
        <v>theater</v>
      </c>
      <c r="R646" s="25" t="str">
        <f t="shared" si="62"/>
        <v>plays</v>
      </c>
      <c r="S646" s="37">
        <f t="shared" si="63"/>
        <v>43452.25</v>
      </c>
      <c r="T646" s="37">
        <f t="shared" si="64"/>
        <v>43468.25</v>
      </c>
    </row>
    <row r="647" spans="1:20" x14ac:dyDescent="0.25">
      <c r="A647" s="25">
        <v>645</v>
      </c>
      <c r="B647" s="25" t="s">
        <v>1322</v>
      </c>
      <c r="C647" s="33" t="s">
        <v>1323</v>
      </c>
      <c r="D647" s="34">
        <v>192100</v>
      </c>
      <c r="E647" s="34">
        <v>178483</v>
      </c>
      <c r="F647" s="35">
        <f t="shared" si="60"/>
        <v>93</v>
      </c>
      <c r="G647" s="34" t="s">
        <v>4</v>
      </c>
      <c r="H647" s="34">
        <v>4697</v>
      </c>
      <c r="I647" s="36">
        <f t="shared" si="65"/>
        <v>38</v>
      </c>
      <c r="J647" s="34" t="s">
        <v>11</v>
      </c>
      <c r="K647" s="34" t="s">
        <v>12</v>
      </c>
      <c r="L647" s="34">
        <v>1537938000</v>
      </c>
      <c r="M647" s="34">
        <v>1539752400</v>
      </c>
      <c r="N647" s="34" t="b">
        <v>0</v>
      </c>
      <c r="O647" s="34" t="b">
        <v>1</v>
      </c>
      <c r="P647" s="34" t="s">
        <v>13</v>
      </c>
      <c r="Q647" s="25" t="str">
        <f t="shared" si="61"/>
        <v>music</v>
      </c>
      <c r="R647" s="25" t="str">
        <f t="shared" si="62"/>
        <v>rock</v>
      </c>
      <c r="S647" s="37">
        <f t="shared" si="63"/>
        <v>43369.208333333328</v>
      </c>
      <c r="T647" s="37">
        <f t="shared" si="64"/>
        <v>43390.208333333328</v>
      </c>
    </row>
    <row r="648" spans="1:20" x14ac:dyDescent="0.25">
      <c r="A648" s="25">
        <v>646</v>
      </c>
      <c r="B648" s="25" t="s">
        <v>1324</v>
      </c>
      <c r="C648" s="33" t="s">
        <v>1325</v>
      </c>
      <c r="D648" s="34">
        <v>98700</v>
      </c>
      <c r="E648" s="34">
        <v>87448</v>
      </c>
      <c r="F648" s="35">
        <f t="shared" si="60"/>
        <v>89</v>
      </c>
      <c r="G648" s="34" t="s">
        <v>4</v>
      </c>
      <c r="H648" s="34">
        <v>2915</v>
      </c>
      <c r="I648" s="36">
        <f t="shared" si="65"/>
        <v>30</v>
      </c>
      <c r="J648" s="34" t="s">
        <v>11</v>
      </c>
      <c r="K648" s="34" t="s">
        <v>12</v>
      </c>
      <c r="L648" s="34">
        <v>1363150800</v>
      </c>
      <c r="M648" s="34">
        <v>1364101200</v>
      </c>
      <c r="N648" s="34" t="b">
        <v>0</v>
      </c>
      <c r="O648" s="34" t="b">
        <v>0</v>
      </c>
      <c r="P648" s="34" t="s">
        <v>79</v>
      </c>
      <c r="Q648" s="25" t="str">
        <f t="shared" si="61"/>
        <v>games</v>
      </c>
      <c r="R648" s="25" t="str">
        <f t="shared" si="62"/>
        <v>video games</v>
      </c>
      <c r="S648" s="37">
        <f t="shared" si="63"/>
        <v>41346.208333333336</v>
      </c>
      <c r="T648" s="37">
        <f t="shared" si="64"/>
        <v>41357.208333333336</v>
      </c>
    </row>
    <row r="649" spans="1:20" x14ac:dyDescent="0.25">
      <c r="A649" s="25">
        <v>647</v>
      </c>
      <c r="B649" s="25" t="s">
        <v>1326</v>
      </c>
      <c r="C649" s="33" t="s">
        <v>1327</v>
      </c>
      <c r="D649" s="34">
        <v>4500</v>
      </c>
      <c r="E649" s="34">
        <v>1863</v>
      </c>
      <c r="F649" s="35">
        <f t="shared" si="60"/>
        <v>41</v>
      </c>
      <c r="G649" s="34" t="s">
        <v>4</v>
      </c>
      <c r="H649" s="34">
        <v>18</v>
      </c>
      <c r="I649" s="36">
        <f t="shared" si="65"/>
        <v>103.5</v>
      </c>
      <c r="J649" s="34" t="s">
        <v>11</v>
      </c>
      <c r="K649" s="34" t="s">
        <v>12</v>
      </c>
      <c r="L649" s="34">
        <v>1523250000</v>
      </c>
      <c r="M649" s="34">
        <v>1525323600</v>
      </c>
      <c r="N649" s="34" t="b">
        <v>0</v>
      </c>
      <c r="O649" s="34" t="b">
        <v>0</v>
      </c>
      <c r="P649" s="34" t="s">
        <v>196</v>
      </c>
      <c r="Q649" s="25" t="str">
        <f t="shared" si="61"/>
        <v>publishing</v>
      </c>
      <c r="R649" s="25" t="str">
        <f t="shared" si="62"/>
        <v>translations</v>
      </c>
      <c r="S649" s="37">
        <f t="shared" si="63"/>
        <v>43199.208333333328</v>
      </c>
      <c r="T649" s="37">
        <f t="shared" si="64"/>
        <v>43223.208333333328</v>
      </c>
    </row>
    <row r="650" spans="1:20" x14ac:dyDescent="0.25">
      <c r="A650" s="25">
        <v>648</v>
      </c>
      <c r="B650" s="25" t="s">
        <v>1328</v>
      </c>
      <c r="C650" s="33" t="s">
        <v>1329</v>
      </c>
      <c r="D650" s="34">
        <v>98600</v>
      </c>
      <c r="E650" s="34">
        <v>62174</v>
      </c>
      <c r="F650" s="35">
        <f t="shared" si="60"/>
        <v>63</v>
      </c>
      <c r="G650" s="34" t="s">
        <v>64</v>
      </c>
      <c r="H650" s="34">
        <v>723</v>
      </c>
      <c r="I650" s="36">
        <f t="shared" si="65"/>
        <v>85.99</v>
      </c>
      <c r="J650" s="34" t="s">
        <v>11</v>
      </c>
      <c r="K650" s="34" t="s">
        <v>12</v>
      </c>
      <c r="L650" s="34">
        <v>1499317200</v>
      </c>
      <c r="M650" s="34">
        <v>1500872400</v>
      </c>
      <c r="N650" s="34" t="b">
        <v>1</v>
      </c>
      <c r="O650" s="34" t="b">
        <v>0</v>
      </c>
      <c r="P650" s="34" t="s">
        <v>7</v>
      </c>
      <c r="Q650" s="25" t="str">
        <f t="shared" si="61"/>
        <v>food</v>
      </c>
      <c r="R650" s="25" t="str">
        <f t="shared" si="62"/>
        <v>food trucks</v>
      </c>
      <c r="S650" s="37">
        <f t="shared" si="63"/>
        <v>42922.208333333328</v>
      </c>
      <c r="T650" s="37">
        <f t="shared" si="64"/>
        <v>42940.208333333328</v>
      </c>
    </row>
    <row r="651" spans="1:20" x14ac:dyDescent="0.25">
      <c r="A651" s="25">
        <v>649</v>
      </c>
      <c r="B651" s="25" t="s">
        <v>1330</v>
      </c>
      <c r="C651" s="33" t="s">
        <v>1331</v>
      </c>
      <c r="D651" s="34">
        <v>121700</v>
      </c>
      <c r="E651" s="34">
        <v>59003</v>
      </c>
      <c r="F651" s="35">
        <f t="shared" si="60"/>
        <v>48</v>
      </c>
      <c r="G651" s="34" t="s">
        <v>4</v>
      </c>
      <c r="H651" s="34">
        <v>602</v>
      </c>
      <c r="I651" s="36">
        <f t="shared" si="65"/>
        <v>98.01</v>
      </c>
      <c r="J651" s="34" t="s">
        <v>88</v>
      </c>
      <c r="K651" s="34" t="s">
        <v>89</v>
      </c>
      <c r="L651" s="34">
        <v>1287550800</v>
      </c>
      <c r="M651" s="34">
        <v>1288501200</v>
      </c>
      <c r="N651" s="34" t="b">
        <v>1</v>
      </c>
      <c r="O651" s="34" t="b">
        <v>1</v>
      </c>
      <c r="P651" s="34" t="s">
        <v>23</v>
      </c>
      <c r="Q651" s="25" t="str">
        <f t="shared" si="61"/>
        <v>theater</v>
      </c>
      <c r="R651" s="25" t="str">
        <f t="shared" si="62"/>
        <v>plays</v>
      </c>
      <c r="S651" s="37">
        <f t="shared" si="63"/>
        <v>40471.208333333336</v>
      </c>
      <c r="T651" s="37">
        <f t="shared" si="64"/>
        <v>40482.208333333336</v>
      </c>
    </row>
    <row r="652" spans="1:20" x14ac:dyDescent="0.25">
      <c r="A652" s="25">
        <v>650</v>
      </c>
      <c r="B652" s="25" t="s">
        <v>1332</v>
      </c>
      <c r="C652" s="33" t="s">
        <v>1333</v>
      </c>
      <c r="D652" s="34">
        <v>100</v>
      </c>
      <c r="E652" s="34">
        <v>2</v>
      </c>
      <c r="F652" s="35">
        <f t="shared" si="60"/>
        <v>2</v>
      </c>
      <c r="G652" s="34" t="s">
        <v>4</v>
      </c>
      <c r="H652" s="34">
        <v>1</v>
      </c>
      <c r="I652" s="36">
        <f t="shared" si="65"/>
        <v>2</v>
      </c>
      <c r="J652" s="34" t="s">
        <v>11</v>
      </c>
      <c r="K652" s="34" t="s">
        <v>12</v>
      </c>
      <c r="L652" s="34">
        <v>1404795600</v>
      </c>
      <c r="M652" s="34">
        <v>1407128400</v>
      </c>
      <c r="N652" s="34" t="b">
        <v>0</v>
      </c>
      <c r="O652" s="34" t="b">
        <v>0</v>
      </c>
      <c r="P652" s="34" t="s">
        <v>149</v>
      </c>
      <c r="Q652" s="25" t="str">
        <f t="shared" si="61"/>
        <v>music</v>
      </c>
      <c r="R652" s="25" t="str">
        <f t="shared" si="62"/>
        <v>jazz</v>
      </c>
      <c r="S652" s="37">
        <f t="shared" si="63"/>
        <v>41828.208333333336</v>
      </c>
      <c r="T652" s="37">
        <f t="shared" si="64"/>
        <v>41855.208333333336</v>
      </c>
    </row>
    <row r="653" spans="1:20" x14ac:dyDescent="0.25">
      <c r="A653" s="25">
        <v>651</v>
      </c>
      <c r="B653" s="25" t="s">
        <v>1334</v>
      </c>
      <c r="C653" s="33" t="s">
        <v>1335</v>
      </c>
      <c r="D653" s="34">
        <v>196700</v>
      </c>
      <c r="E653" s="34">
        <v>174039</v>
      </c>
      <c r="F653" s="35">
        <f t="shared" si="60"/>
        <v>88</v>
      </c>
      <c r="G653" s="34" t="s">
        <v>4</v>
      </c>
      <c r="H653" s="34">
        <v>3868</v>
      </c>
      <c r="I653" s="36">
        <f t="shared" si="65"/>
        <v>44.99</v>
      </c>
      <c r="J653" s="34" t="s">
        <v>97</v>
      </c>
      <c r="K653" s="34" t="s">
        <v>98</v>
      </c>
      <c r="L653" s="34">
        <v>1393048800</v>
      </c>
      <c r="M653" s="34">
        <v>1394344800</v>
      </c>
      <c r="N653" s="34" t="b">
        <v>0</v>
      </c>
      <c r="O653" s="34" t="b">
        <v>0</v>
      </c>
      <c r="P653" s="34" t="s">
        <v>90</v>
      </c>
      <c r="Q653" s="25" t="str">
        <f t="shared" si="61"/>
        <v>film &amp; video</v>
      </c>
      <c r="R653" s="25" t="str">
        <f t="shared" si="62"/>
        <v>shorts</v>
      </c>
      <c r="S653" s="37">
        <f t="shared" si="63"/>
        <v>41692.25</v>
      </c>
      <c r="T653" s="37">
        <f t="shared" si="64"/>
        <v>41707.25</v>
      </c>
    </row>
    <row r="654" spans="1:20" x14ac:dyDescent="0.25">
      <c r="A654" s="25">
        <v>652</v>
      </c>
      <c r="B654" s="25" t="s">
        <v>1336</v>
      </c>
      <c r="C654" s="33" t="s">
        <v>1337</v>
      </c>
      <c r="D654" s="34">
        <v>10000</v>
      </c>
      <c r="E654" s="34">
        <v>12684</v>
      </c>
      <c r="F654" s="35">
        <f t="shared" si="60"/>
        <v>127</v>
      </c>
      <c r="G654" s="34" t="s">
        <v>10</v>
      </c>
      <c r="H654" s="34">
        <v>409</v>
      </c>
      <c r="I654" s="36">
        <f t="shared" si="65"/>
        <v>31.01</v>
      </c>
      <c r="J654" s="34" t="s">
        <v>11</v>
      </c>
      <c r="K654" s="34" t="s">
        <v>12</v>
      </c>
      <c r="L654" s="34">
        <v>1470373200</v>
      </c>
      <c r="M654" s="34">
        <v>1474088400</v>
      </c>
      <c r="N654" s="34" t="b">
        <v>0</v>
      </c>
      <c r="O654" s="34" t="b">
        <v>0</v>
      </c>
      <c r="P654" s="34" t="s">
        <v>18</v>
      </c>
      <c r="Q654" s="25" t="str">
        <f t="shared" si="61"/>
        <v>technology</v>
      </c>
      <c r="R654" s="25" t="str">
        <f t="shared" si="62"/>
        <v>web</v>
      </c>
      <c r="S654" s="37">
        <f t="shared" si="63"/>
        <v>42587.208333333328</v>
      </c>
      <c r="T654" s="37">
        <f t="shared" si="64"/>
        <v>42630.208333333328</v>
      </c>
    </row>
    <row r="655" spans="1:20" x14ac:dyDescent="0.25">
      <c r="A655" s="25">
        <v>653</v>
      </c>
      <c r="B655" s="25" t="s">
        <v>1338</v>
      </c>
      <c r="C655" s="33" t="s">
        <v>1339</v>
      </c>
      <c r="D655" s="34">
        <v>600</v>
      </c>
      <c r="E655" s="34">
        <v>14033</v>
      </c>
      <c r="F655" s="35">
        <f t="shared" si="60"/>
        <v>2339</v>
      </c>
      <c r="G655" s="34" t="s">
        <v>10</v>
      </c>
      <c r="H655" s="34">
        <v>234</v>
      </c>
      <c r="I655" s="36">
        <f t="shared" si="65"/>
        <v>59.97</v>
      </c>
      <c r="J655" s="34" t="s">
        <v>11</v>
      </c>
      <c r="K655" s="34" t="s">
        <v>12</v>
      </c>
      <c r="L655" s="34">
        <v>1460091600</v>
      </c>
      <c r="M655" s="34">
        <v>1460264400</v>
      </c>
      <c r="N655" s="34" t="b">
        <v>0</v>
      </c>
      <c r="O655" s="34" t="b">
        <v>0</v>
      </c>
      <c r="P655" s="34" t="s">
        <v>18</v>
      </c>
      <c r="Q655" s="25" t="str">
        <f t="shared" si="61"/>
        <v>technology</v>
      </c>
      <c r="R655" s="25" t="str">
        <f t="shared" si="62"/>
        <v>web</v>
      </c>
      <c r="S655" s="37">
        <f t="shared" si="63"/>
        <v>42468.208333333328</v>
      </c>
      <c r="T655" s="37">
        <f t="shared" si="64"/>
        <v>42470.208333333328</v>
      </c>
    </row>
    <row r="656" spans="1:20" x14ac:dyDescent="0.25">
      <c r="A656" s="25">
        <v>654</v>
      </c>
      <c r="B656" s="25" t="s">
        <v>1340</v>
      </c>
      <c r="C656" s="33" t="s">
        <v>1341</v>
      </c>
      <c r="D656" s="34">
        <v>35000</v>
      </c>
      <c r="E656" s="34">
        <v>177936</v>
      </c>
      <c r="F656" s="35">
        <f t="shared" si="60"/>
        <v>508</v>
      </c>
      <c r="G656" s="34" t="s">
        <v>10</v>
      </c>
      <c r="H656" s="34">
        <v>3016</v>
      </c>
      <c r="I656" s="36">
        <f t="shared" si="65"/>
        <v>59</v>
      </c>
      <c r="J656" s="34" t="s">
        <v>11</v>
      </c>
      <c r="K656" s="34" t="s">
        <v>12</v>
      </c>
      <c r="L656" s="34">
        <v>1440392400</v>
      </c>
      <c r="M656" s="34">
        <v>1440824400</v>
      </c>
      <c r="N656" s="34" t="b">
        <v>0</v>
      </c>
      <c r="O656" s="34" t="b">
        <v>0</v>
      </c>
      <c r="P656" s="34" t="s">
        <v>138</v>
      </c>
      <c r="Q656" s="25" t="str">
        <f t="shared" si="61"/>
        <v>music</v>
      </c>
      <c r="R656" s="25" t="str">
        <f t="shared" si="62"/>
        <v>metal</v>
      </c>
      <c r="S656" s="37">
        <f t="shared" si="63"/>
        <v>42240.208333333328</v>
      </c>
      <c r="T656" s="37">
        <f t="shared" si="64"/>
        <v>42245.208333333328</v>
      </c>
    </row>
    <row r="657" spans="1:20" x14ac:dyDescent="0.25">
      <c r="A657" s="25">
        <v>655</v>
      </c>
      <c r="B657" s="25" t="s">
        <v>1342</v>
      </c>
      <c r="C657" s="33" t="s">
        <v>1343</v>
      </c>
      <c r="D657" s="34">
        <v>6900</v>
      </c>
      <c r="E657" s="34">
        <v>13212</v>
      </c>
      <c r="F657" s="35">
        <f t="shared" si="60"/>
        <v>191</v>
      </c>
      <c r="G657" s="34" t="s">
        <v>10</v>
      </c>
      <c r="H657" s="34">
        <v>264</v>
      </c>
      <c r="I657" s="36">
        <f t="shared" si="65"/>
        <v>50.05</v>
      </c>
      <c r="J657" s="34" t="s">
        <v>11</v>
      </c>
      <c r="K657" s="34" t="s">
        <v>12</v>
      </c>
      <c r="L657" s="34">
        <v>1488434400</v>
      </c>
      <c r="M657" s="34">
        <v>1489554000</v>
      </c>
      <c r="N657" s="34" t="b">
        <v>1</v>
      </c>
      <c r="O657" s="34" t="b">
        <v>0</v>
      </c>
      <c r="P657" s="34" t="s">
        <v>112</v>
      </c>
      <c r="Q657" s="25" t="str">
        <f t="shared" si="61"/>
        <v>photography</v>
      </c>
      <c r="R657" s="25" t="str">
        <f t="shared" si="62"/>
        <v>photography books</v>
      </c>
      <c r="S657" s="37">
        <f t="shared" si="63"/>
        <v>42796.25</v>
      </c>
      <c r="T657" s="37">
        <f t="shared" si="64"/>
        <v>42809.208333333328</v>
      </c>
    </row>
    <row r="658" spans="1:20" x14ac:dyDescent="0.25">
      <c r="A658" s="25">
        <v>656</v>
      </c>
      <c r="B658" s="25" t="s">
        <v>1344</v>
      </c>
      <c r="C658" s="33" t="s">
        <v>1345</v>
      </c>
      <c r="D658" s="34">
        <v>118400</v>
      </c>
      <c r="E658" s="34">
        <v>49879</v>
      </c>
      <c r="F658" s="35">
        <f t="shared" si="60"/>
        <v>42</v>
      </c>
      <c r="G658" s="34" t="s">
        <v>4</v>
      </c>
      <c r="H658" s="34">
        <v>504</v>
      </c>
      <c r="I658" s="36">
        <f t="shared" si="65"/>
        <v>98.97</v>
      </c>
      <c r="J658" s="34" t="s">
        <v>16</v>
      </c>
      <c r="K658" s="34" t="s">
        <v>17</v>
      </c>
      <c r="L658" s="34">
        <v>1514440800</v>
      </c>
      <c r="M658" s="34">
        <v>1514872800</v>
      </c>
      <c r="N658" s="34" t="b">
        <v>0</v>
      </c>
      <c r="O658" s="34" t="b">
        <v>0</v>
      </c>
      <c r="P658" s="34" t="s">
        <v>7</v>
      </c>
      <c r="Q658" s="25" t="str">
        <f t="shared" si="61"/>
        <v>food</v>
      </c>
      <c r="R658" s="25" t="str">
        <f t="shared" si="62"/>
        <v>food trucks</v>
      </c>
      <c r="S658" s="37">
        <f t="shared" si="63"/>
        <v>43097.25</v>
      </c>
      <c r="T658" s="37">
        <f t="shared" si="64"/>
        <v>43102.25</v>
      </c>
    </row>
    <row r="659" spans="1:20" x14ac:dyDescent="0.25">
      <c r="A659" s="25">
        <v>657</v>
      </c>
      <c r="B659" s="25" t="s">
        <v>1346</v>
      </c>
      <c r="C659" s="33" t="s">
        <v>1347</v>
      </c>
      <c r="D659" s="34">
        <v>10000</v>
      </c>
      <c r="E659" s="34">
        <v>824</v>
      </c>
      <c r="F659" s="35">
        <f t="shared" si="60"/>
        <v>8</v>
      </c>
      <c r="G659" s="34" t="s">
        <v>4</v>
      </c>
      <c r="H659" s="34">
        <v>14</v>
      </c>
      <c r="I659" s="36">
        <f t="shared" si="65"/>
        <v>58.86</v>
      </c>
      <c r="J659" s="34" t="s">
        <v>11</v>
      </c>
      <c r="K659" s="34" t="s">
        <v>12</v>
      </c>
      <c r="L659" s="34">
        <v>1514354400</v>
      </c>
      <c r="M659" s="34">
        <v>1515736800</v>
      </c>
      <c r="N659" s="34" t="b">
        <v>0</v>
      </c>
      <c r="O659" s="34" t="b">
        <v>0</v>
      </c>
      <c r="P659" s="34" t="s">
        <v>464</v>
      </c>
      <c r="Q659" s="25" t="str">
        <f t="shared" si="61"/>
        <v>film &amp; video</v>
      </c>
      <c r="R659" s="25" t="str">
        <f t="shared" si="62"/>
        <v>science fiction</v>
      </c>
      <c r="S659" s="37">
        <f t="shared" si="63"/>
        <v>43096.25</v>
      </c>
      <c r="T659" s="37">
        <f t="shared" si="64"/>
        <v>43112.25</v>
      </c>
    </row>
    <row r="660" spans="1:20" x14ac:dyDescent="0.25">
      <c r="A660" s="25">
        <v>658</v>
      </c>
      <c r="B660" s="25" t="s">
        <v>1348</v>
      </c>
      <c r="C660" s="33" t="s">
        <v>1349</v>
      </c>
      <c r="D660" s="34">
        <v>52600</v>
      </c>
      <c r="E660" s="34">
        <v>31594</v>
      </c>
      <c r="F660" s="35">
        <f t="shared" si="60"/>
        <v>60</v>
      </c>
      <c r="G660" s="34" t="s">
        <v>64</v>
      </c>
      <c r="H660" s="34">
        <v>390</v>
      </c>
      <c r="I660" s="36">
        <f t="shared" si="65"/>
        <v>81.010000000000005</v>
      </c>
      <c r="J660" s="34" t="s">
        <v>11</v>
      </c>
      <c r="K660" s="34" t="s">
        <v>12</v>
      </c>
      <c r="L660" s="34">
        <v>1440910800</v>
      </c>
      <c r="M660" s="34">
        <v>1442898000</v>
      </c>
      <c r="N660" s="34" t="b">
        <v>0</v>
      </c>
      <c r="O660" s="34" t="b">
        <v>0</v>
      </c>
      <c r="P660" s="34" t="s">
        <v>13</v>
      </c>
      <c r="Q660" s="25" t="str">
        <f t="shared" si="61"/>
        <v>music</v>
      </c>
      <c r="R660" s="25" t="str">
        <f t="shared" si="62"/>
        <v>rock</v>
      </c>
      <c r="S660" s="37">
        <f t="shared" si="63"/>
        <v>42246.208333333328</v>
      </c>
      <c r="T660" s="37">
        <f t="shared" si="64"/>
        <v>42269.208333333328</v>
      </c>
    </row>
    <row r="661" spans="1:20" x14ac:dyDescent="0.25">
      <c r="A661" s="25">
        <v>659</v>
      </c>
      <c r="B661" s="25" t="s">
        <v>1350</v>
      </c>
      <c r="C661" s="33" t="s">
        <v>1351</v>
      </c>
      <c r="D661" s="34">
        <v>120700</v>
      </c>
      <c r="E661" s="34">
        <v>57010</v>
      </c>
      <c r="F661" s="35">
        <f t="shared" si="60"/>
        <v>47</v>
      </c>
      <c r="G661" s="34" t="s">
        <v>4</v>
      </c>
      <c r="H661" s="34">
        <v>750</v>
      </c>
      <c r="I661" s="36">
        <f t="shared" si="65"/>
        <v>76.010000000000005</v>
      </c>
      <c r="J661" s="34" t="s">
        <v>30</v>
      </c>
      <c r="K661" s="34" t="s">
        <v>31</v>
      </c>
      <c r="L661" s="34">
        <v>1296108000</v>
      </c>
      <c r="M661" s="34">
        <v>1296194400</v>
      </c>
      <c r="N661" s="34" t="b">
        <v>0</v>
      </c>
      <c r="O661" s="34" t="b">
        <v>0</v>
      </c>
      <c r="P661" s="34" t="s">
        <v>32</v>
      </c>
      <c r="Q661" s="25" t="str">
        <f t="shared" si="61"/>
        <v>film &amp; video</v>
      </c>
      <c r="R661" s="25" t="str">
        <f t="shared" si="62"/>
        <v>documentary</v>
      </c>
      <c r="S661" s="37">
        <f t="shared" si="63"/>
        <v>40570.25</v>
      </c>
      <c r="T661" s="37">
        <f t="shared" si="64"/>
        <v>40571.25</v>
      </c>
    </row>
    <row r="662" spans="1:20" x14ac:dyDescent="0.25">
      <c r="A662" s="25">
        <v>660</v>
      </c>
      <c r="B662" s="25" t="s">
        <v>1352</v>
      </c>
      <c r="C662" s="33" t="s">
        <v>1353</v>
      </c>
      <c r="D662" s="34">
        <v>9100</v>
      </c>
      <c r="E662" s="34">
        <v>7438</v>
      </c>
      <c r="F662" s="35">
        <f t="shared" si="60"/>
        <v>82</v>
      </c>
      <c r="G662" s="34" t="s">
        <v>4</v>
      </c>
      <c r="H662" s="34">
        <v>77</v>
      </c>
      <c r="I662" s="36">
        <f t="shared" si="65"/>
        <v>96.6</v>
      </c>
      <c r="J662" s="34" t="s">
        <v>11</v>
      </c>
      <c r="K662" s="34" t="s">
        <v>12</v>
      </c>
      <c r="L662" s="34">
        <v>1440133200</v>
      </c>
      <c r="M662" s="34">
        <v>1440910800</v>
      </c>
      <c r="N662" s="34" t="b">
        <v>1</v>
      </c>
      <c r="O662" s="34" t="b">
        <v>0</v>
      </c>
      <c r="P662" s="34" t="s">
        <v>23</v>
      </c>
      <c r="Q662" s="25" t="str">
        <f t="shared" si="61"/>
        <v>theater</v>
      </c>
      <c r="R662" s="25" t="str">
        <f t="shared" si="62"/>
        <v>plays</v>
      </c>
      <c r="S662" s="37">
        <f t="shared" si="63"/>
        <v>42237.208333333328</v>
      </c>
      <c r="T662" s="37">
        <f t="shared" si="64"/>
        <v>42246.208333333328</v>
      </c>
    </row>
    <row r="663" spans="1:20" x14ac:dyDescent="0.25">
      <c r="A663" s="25">
        <v>661</v>
      </c>
      <c r="B663" s="25" t="s">
        <v>1354</v>
      </c>
      <c r="C663" s="33" t="s">
        <v>1355</v>
      </c>
      <c r="D663" s="34">
        <v>106800</v>
      </c>
      <c r="E663" s="34">
        <v>57872</v>
      </c>
      <c r="F663" s="35">
        <f t="shared" si="60"/>
        <v>54</v>
      </c>
      <c r="G663" s="34" t="s">
        <v>4</v>
      </c>
      <c r="H663" s="34">
        <v>752</v>
      </c>
      <c r="I663" s="36">
        <f t="shared" si="65"/>
        <v>76.959999999999994</v>
      </c>
      <c r="J663" s="34" t="s">
        <v>26</v>
      </c>
      <c r="K663" s="34" t="s">
        <v>27</v>
      </c>
      <c r="L663" s="34">
        <v>1332910800</v>
      </c>
      <c r="M663" s="34">
        <v>1335502800</v>
      </c>
      <c r="N663" s="34" t="b">
        <v>0</v>
      </c>
      <c r="O663" s="34" t="b">
        <v>0</v>
      </c>
      <c r="P663" s="34" t="s">
        <v>149</v>
      </c>
      <c r="Q663" s="25" t="str">
        <f t="shared" si="61"/>
        <v>music</v>
      </c>
      <c r="R663" s="25" t="str">
        <f t="shared" si="62"/>
        <v>jazz</v>
      </c>
      <c r="S663" s="37">
        <f t="shared" si="63"/>
        <v>40996.208333333336</v>
      </c>
      <c r="T663" s="37">
        <f t="shared" si="64"/>
        <v>41026.208333333336</v>
      </c>
    </row>
    <row r="664" spans="1:20" x14ac:dyDescent="0.25">
      <c r="A664" s="25">
        <v>662</v>
      </c>
      <c r="B664" s="25" t="s">
        <v>1356</v>
      </c>
      <c r="C664" s="33" t="s">
        <v>1357</v>
      </c>
      <c r="D664" s="34">
        <v>9100</v>
      </c>
      <c r="E664" s="34">
        <v>8906</v>
      </c>
      <c r="F664" s="35">
        <f t="shared" si="60"/>
        <v>98</v>
      </c>
      <c r="G664" s="34" t="s">
        <v>4</v>
      </c>
      <c r="H664" s="34">
        <v>131</v>
      </c>
      <c r="I664" s="36">
        <f t="shared" si="65"/>
        <v>67.98</v>
      </c>
      <c r="J664" s="34" t="s">
        <v>11</v>
      </c>
      <c r="K664" s="34" t="s">
        <v>12</v>
      </c>
      <c r="L664" s="34">
        <v>1544335200</v>
      </c>
      <c r="M664" s="34">
        <v>1544680800</v>
      </c>
      <c r="N664" s="34" t="b">
        <v>0</v>
      </c>
      <c r="O664" s="34" t="b">
        <v>0</v>
      </c>
      <c r="P664" s="34" t="s">
        <v>23</v>
      </c>
      <c r="Q664" s="25" t="str">
        <f t="shared" si="61"/>
        <v>theater</v>
      </c>
      <c r="R664" s="25" t="str">
        <f t="shared" si="62"/>
        <v>plays</v>
      </c>
      <c r="S664" s="37">
        <f t="shared" si="63"/>
        <v>43443.25</v>
      </c>
      <c r="T664" s="37">
        <f t="shared" si="64"/>
        <v>43447.25</v>
      </c>
    </row>
    <row r="665" spans="1:20" x14ac:dyDescent="0.25">
      <c r="A665" s="25">
        <v>663</v>
      </c>
      <c r="B665" s="25" t="s">
        <v>1358</v>
      </c>
      <c r="C665" s="33" t="s">
        <v>1359</v>
      </c>
      <c r="D665" s="34">
        <v>10000</v>
      </c>
      <c r="E665" s="34">
        <v>7724</v>
      </c>
      <c r="F665" s="35">
        <f t="shared" si="60"/>
        <v>77</v>
      </c>
      <c r="G665" s="34" t="s">
        <v>4</v>
      </c>
      <c r="H665" s="34">
        <v>87</v>
      </c>
      <c r="I665" s="36">
        <f t="shared" si="65"/>
        <v>88.78</v>
      </c>
      <c r="J665" s="34" t="s">
        <v>11</v>
      </c>
      <c r="K665" s="34" t="s">
        <v>12</v>
      </c>
      <c r="L665" s="34">
        <v>1286427600</v>
      </c>
      <c r="M665" s="34">
        <v>1288414800</v>
      </c>
      <c r="N665" s="34" t="b">
        <v>0</v>
      </c>
      <c r="O665" s="34" t="b">
        <v>0</v>
      </c>
      <c r="P665" s="34" t="s">
        <v>23</v>
      </c>
      <c r="Q665" s="25" t="str">
        <f t="shared" si="61"/>
        <v>theater</v>
      </c>
      <c r="R665" s="25" t="str">
        <f t="shared" si="62"/>
        <v>plays</v>
      </c>
      <c r="S665" s="37">
        <f t="shared" si="63"/>
        <v>40458.208333333336</v>
      </c>
      <c r="T665" s="37">
        <f t="shared" si="64"/>
        <v>40481.208333333336</v>
      </c>
    </row>
    <row r="666" spans="1:20" x14ac:dyDescent="0.25">
      <c r="A666" s="25">
        <v>664</v>
      </c>
      <c r="B666" s="25" t="s">
        <v>698</v>
      </c>
      <c r="C666" s="33" t="s">
        <v>1360</v>
      </c>
      <c r="D666" s="34">
        <v>79400</v>
      </c>
      <c r="E666" s="34">
        <v>26571</v>
      </c>
      <c r="F666" s="35">
        <f t="shared" si="60"/>
        <v>33</v>
      </c>
      <c r="G666" s="34" t="s">
        <v>4</v>
      </c>
      <c r="H666" s="34">
        <v>1063</v>
      </c>
      <c r="I666" s="36">
        <f t="shared" si="65"/>
        <v>25</v>
      </c>
      <c r="J666" s="34" t="s">
        <v>11</v>
      </c>
      <c r="K666" s="34" t="s">
        <v>12</v>
      </c>
      <c r="L666" s="34">
        <v>1329717600</v>
      </c>
      <c r="M666" s="34">
        <v>1330581600</v>
      </c>
      <c r="N666" s="34" t="b">
        <v>0</v>
      </c>
      <c r="O666" s="34" t="b">
        <v>0</v>
      </c>
      <c r="P666" s="34" t="s">
        <v>149</v>
      </c>
      <c r="Q666" s="25" t="str">
        <f t="shared" si="61"/>
        <v>music</v>
      </c>
      <c r="R666" s="25" t="str">
        <f t="shared" si="62"/>
        <v>jazz</v>
      </c>
      <c r="S666" s="37">
        <f t="shared" si="63"/>
        <v>40959.25</v>
      </c>
      <c r="T666" s="37">
        <f t="shared" si="64"/>
        <v>40969.25</v>
      </c>
    </row>
    <row r="667" spans="1:20" x14ac:dyDescent="0.25">
      <c r="A667" s="25">
        <v>665</v>
      </c>
      <c r="B667" s="25" t="s">
        <v>1361</v>
      </c>
      <c r="C667" s="33" t="s">
        <v>1362</v>
      </c>
      <c r="D667" s="34">
        <v>5100</v>
      </c>
      <c r="E667" s="34">
        <v>12219</v>
      </c>
      <c r="F667" s="35">
        <f t="shared" si="60"/>
        <v>240</v>
      </c>
      <c r="G667" s="34" t="s">
        <v>10</v>
      </c>
      <c r="H667" s="34">
        <v>272</v>
      </c>
      <c r="I667" s="36">
        <f t="shared" si="65"/>
        <v>44.92</v>
      </c>
      <c r="J667" s="34" t="s">
        <v>11</v>
      </c>
      <c r="K667" s="34" t="s">
        <v>12</v>
      </c>
      <c r="L667" s="34">
        <v>1310187600</v>
      </c>
      <c r="M667" s="34">
        <v>1311397200</v>
      </c>
      <c r="N667" s="34" t="b">
        <v>0</v>
      </c>
      <c r="O667" s="34" t="b">
        <v>1</v>
      </c>
      <c r="P667" s="34" t="s">
        <v>32</v>
      </c>
      <c r="Q667" s="25" t="str">
        <f t="shared" si="61"/>
        <v>film &amp; video</v>
      </c>
      <c r="R667" s="25" t="str">
        <f t="shared" si="62"/>
        <v>documentary</v>
      </c>
      <c r="S667" s="37">
        <f t="shared" si="63"/>
        <v>40733.208333333336</v>
      </c>
      <c r="T667" s="37">
        <f t="shared" si="64"/>
        <v>40747.208333333336</v>
      </c>
    </row>
    <row r="668" spans="1:20" x14ac:dyDescent="0.25">
      <c r="A668" s="25">
        <v>666</v>
      </c>
      <c r="B668" s="25" t="s">
        <v>1363</v>
      </c>
      <c r="C668" s="33" t="s">
        <v>1364</v>
      </c>
      <c r="D668" s="34">
        <v>3100</v>
      </c>
      <c r="E668" s="34">
        <v>1985</v>
      </c>
      <c r="F668" s="35">
        <f t="shared" si="60"/>
        <v>64</v>
      </c>
      <c r="G668" s="34" t="s">
        <v>64</v>
      </c>
      <c r="H668" s="34">
        <v>25</v>
      </c>
      <c r="I668" s="36">
        <f t="shared" si="65"/>
        <v>79.400000000000006</v>
      </c>
      <c r="J668" s="34" t="s">
        <v>11</v>
      </c>
      <c r="K668" s="34" t="s">
        <v>12</v>
      </c>
      <c r="L668" s="34">
        <v>1377838800</v>
      </c>
      <c r="M668" s="34">
        <v>1378357200</v>
      </c>
      <c r="N668" s="34" t="b">
        <v>0</v>
      </c>
      <c r="O668" s="34" t="b">
        <v>1</v>
      </c>
      <c r="P668" s="34" t="s">
        <v>23</v>
      </c>
      <c r="Q668" s="25" t="str">
        <f t="shared" si="61"/>
        <v>theater</v>
      </c>
      <c r="R668" s="25" t="str">
        <f t="shared" si="62"/>
        <v>plays</v>
      </c>
      <c r="S668" s="37">
        <f t="shared" si="63"/>
        <v>41516.208333333336</v>
      </c>
      <c r="T668" s="37">
        <f t="shared" si="64"/>
        <v>41522.208333333336</v>
      </c>
    </row>
    <row r="669" spans="1:20" x14ac:dyDescent="0.25">
      <c r="A669" s="25">
        <v>667</v>
      </c>
      <c r="B669" s="25" t="s">
        <v>1365</v>
      </c>
      <c r="C669" s="33" t="s">
        <v>1366</v>
      </c>
      <c r="D669" s="34">
        <v>6900</v>
      </c>
      <c r="E669" s="34">
        <v>12155</v>
      </c>
      <c r="F669" s="35">
        <f t="shared" si="60"/>
        <v>176</v>
      </c>
      <c r="G669" s="34" t="s">
        <v>10</v>
      </c>
      <c r="H669" s="34">
        <v>419</v>
      </c>
      <c r="I669" s="36">
        <f t="shared" si="65"/>
        <v>29.01</v>
      </c>
      <c r="J669" s="34" t="s">
        <v>11</v>
      </c>
      <c r="K669" s="34" t="s">
        <v>12</v>
      </c>
      <c r="L669" s="34">
        <v>1410325200</v>
      </c>
      <c r="M669" s="34">
        <v>1411102800</v>
      </c>
      <c r="N669" s="34" t="b">
        <v>0</v>
      </c>
      <c r="O669" s="34" t="b">
        <v>0</v>
      </c>
      <c r="P669" s="34" t="s">
        <v>1019</v>
      </c>
      <c r="Q669" s="25" t="str">
        <f t="shared" si="61"/>
        <v>journalism</v>
      </c>
      <c r="R669" s="25" t="str">
        <f t="shared" si="62"/>
        <v>audio</v>
      </c>
      <c r="S669" s="37">
        <f t="shared" si="63"/>
        <v>41892.208333333336</v>
      </c>
      <c r="T669" s="37">
        <f t="shared" si="64"/>
        <v>41901.208333333336</v>
      </c>
    </row>
    <row r="670" spans="1:20" x14ac:dyDescent="0.25">
      <c r="A670" s="25">
        <v>668</v>
      </c>
      <c r="B670" s="25" t="s">
        <v>1367</v>
      </c>
      <c r="C670" s="33" t="s">
        <v>1368</v>
      </c>
      <c r="D670" s="34">
        <v>27500</v>
      </c>
      <c r="E670" s="34">
        <v>5593</v>
      </c>
      <c r="F670" s="35">
        <f t="shared" si="60"/>
        <v>20</v>
      </c>
      <c r="G670" s="34" t="s">
        <v>4</v>
      </c>
      <c r="H670" s="34">
        <v>76</v>
      </c>
      <c r="I670" s="36">
        <f t="shared" si="65"/>
        <v>73.59</v>
      </c>
      <c r="J670" s="34" t="s">
        <v>11</v>
      </c>
      <c r="K670" s="34" t="s">
        <v>12</v>
      </c>
      <c r="L670" s="34">
        <v>1343797200</v>
      </c>
      <c r="M670" s="34">
        <v>1344834000</v>
      </c>
      <c r="N670" s="34" t="b">
        <v>0</v>
      </c>
      <c r="O670" s="34" t="b">
        <v>0</v>
      </c>
      <c r="P670" s="34" t="s">
        <v>23</v>
      </c>
      <c r="Q670" s="25" t="str">
        <f t="shared" si="61"/>
        <v>theater</v>
      </c>
      <c r="R670" s="25" t="str">
        <f t="shared" si="62"/>
        <v>plays</v>
      </c>
      <c r="S670" s="37">
        <f t="shared" si="63"/>
        <v>41122.208333333336</v>
      </c>
      <c r="T670" s="37">
        <f t="shared" si="64"/>
        <v>41134.208333333336</v>
      </c>
    </row>
    <row r="671" spans="1:20" x14ac:dyDescent="0.25">
      <c r="A671" s="25">
        <v>669</v>
      </c>
      <c r="B671" s="25" t="s">
        <v>1369</v>
      </c>
      <c r="C671" s="33" t="s">
        <v>1370</v>
      </c>
      <c r="D671" s="34">
        <v>48800</v>
      </c>
      <c r="E671" s="34">
        <v>175020</v>
      </c>
      <c r="F671" s="35">
        <f t="shared" si="60"/>
        <v>359</v>
      </c>
      <c r="G671" s="34" t="s">
        <v>10</v>
      </c>
      <c r="H671" s="34">
        <v>1621</v>
      </c>
      <c r="I671" s="36">
        <f t="shared" si="65"/>
        <v>107.97</v>
      </c>
      <c r="J671" s="34" t="s">
        <v>97</v>
      </c>
      <c r="K671" s="34" t="s">
        <v>98</v>
      </c>
      <c r="L671" s="34">
        <v>1498453200</v>
      </c>
      <c r="M671" s="34">
        <v>1499230800</v>
      </c>
      <c r="N671" s="34" t="b">
        <v>0</v>
      </c>
      <c r="O671" s="34" t="b">
        <v>0</v>
      </c>
      <c r="P671" s="34" t="s">
        <v>23</v>
      </c>
      <c r="Q671" s="25" t="str">
        <f t="shared" si="61"/>
        <v>theater</v>
      </c>
      <c r="R671" s="25" t="str">
        <f t="shared" si="62"/>
        <v>plays</v>
      </c>
      <c r="S671" s="37">
        <f t="shared" si="63"/>
        <v>42912.208333333328</v>
      </c>
      <c r="T671" s="37">
        <f t="shared" si="64"/>
        <v>42921.208333333328</v>
      </c>
    </row>
    <row r="672" spans="1:20" x14ac:dyDescent="0.25">
      <c r="A672" s="25">
        <v>670</v>
      </c>
      <c r="B672" s="25" t="s">
        <v>1324</v>
      </c>
      <c r="C672" s="33" t="s">
        <v>1371</v>
      </c>
      <c r="D672" s="34">
        <v>16200</v>
      </c>
      <c r="E672" s="34">
        <v>75955</v>
      </c>
      <c r="F672" s="35">
        <f t="shared" si="60"/>
        <v>469</v>
      </c>
      <c r="G672" s="34" t="s">
        <v>10</v>
      </c>
      <c r="H672" s="34">
        <v>1101</v>
      </c>
      <c r="I672" s="36">
        <f t="shared" si="65"/>
        <v>68.989999999999995</v>
      </c>
      <c r="J672" s="34" t="s">
        <v>11</v>
      </c>
      <c r="K672" s="34" t="s">
        <v>12</v>
      </c>
      <c r="L672" s="34">
        <v>1456380000</v>
      </c>
      <c r="M672" s="34">
        <v>1457416800</v>
      </c>
      <c r="N672" s="34" t="b">
        <v>0</v>
      </c>
      <c r="O672" s="34" t="b">
        <v>0</v>
      </c>
      <c r="P672" s="34" t="s">
        <v>50</v>
      </c>
      <c r="Q672" s="25" t="str">
        <f t="shared" si="61"/>
        <v>music</v>
      </c>
      <c r="R672" s="25" t="str">
        <f t="shared" si="62"/>
        <v>indie rock</v>
      </c>
      <c r="S672" s="37">
        <f t="shared" si="63"/>
        <v>42425.25</v>
      </c>
      <c r="T672" s="37">
        <f t="shared" si="64"/>
        <v>42437.25</v>
      </c>
    </row>
    <row r="673" spans="1:20" x14ac:dyDescent="0.25">
      <c r="A673" s="25">
        <v>671</v>
      </c>
      <c r="B673" s="25" t="s">
        <v>1372</v>
      </c>
      <c r="C673" s="33" t="s">
        <v>1373</v>
      </c>
      <c r="D673" s="34">
        <v>97600</v>
      </c>
      <c r="E673" s="34">
        <v>119127</v>
      </c>
      <c r="F673" s="35">
        <f t="shared" si="60"/>
        <v>122</v>
      </c>
      <c r="G673" s="34" t="s">
        <v>10</v>
      </c>
      <c r="H673" s="34">
        <v>1073</v>
      </c>
      <c r="I673" s="36">
        <f t="shared" si="65"/>
        <v>111.02</v>
      </c>
      <c r="J673" s="34" t="s">
        <v>11</v>
      </c>
      <c r="K673" s="34" t="s">
        <v>12</v>
      </c>
      <c r="L673" s="34">
        <v>1280552400</v>
      </c>
      <c r="M673" s="34">
        <v>1280898000</v>
      </c>
      <c r="N673" s="34" t="b">
        <v>0</v>
      </c>
      <c r="O673" s="34" t="b">
        <v>1</v>
      </c>
      <c r="P673" s="34" t="s">
        <v>23</v>
      </c>
      <c r="Q673" s="25" t="str">
        <f t="shared" si="61"/>
        <v>theater</v>
      </c>
      <c r="R673" s="25" t="str">
        <f t="shared" si="62"/>
        <v>plays</v>
      </c>
      <c r="S673" s="37">
        <f t="shared" si="63"/>
        <v>40390.208333333336</v>
      </c>
      <c r="T673" s="37">
        <f t="shared" si="64"/>
        <v>40394.208333333336</v>
      </c>
    </row>
    <row r="674" spans="1:20" x14ac:dyDescent="0.25">
      <c r="A674" s="25">
        <v>672</v>
      </c>
      <c r="B674" s="25" t="s">
        <v>1374</v>
      </c>
      <c r="C674" s="33" t="s">
        <v>1375</v>
      </c>
      <c r="D674" s="34">
        <v>197900</v>
      </c>
      <c r="E674" s="34">
        <v>110689</v>
      </c>
      <c r="F674" s="35">
        <f t="shared" si="60"/>
        <v>56</v>
      </c>
      <c r="G674" s="34" t="s">
        <v>4</v>
      </c>
      <c r="H674" s="34">
        <v>4428</v>
      </c>
      <c r="I674" s="36">
        <f t="shared" si="65"/>
        <v>25</v>
      </c>
      <c r="J674" s="34" t="s">
        <v>16</v>
      </c>
      <c r="K674" s="34" t="s">
        <v>17</v>
      </c>
      <c r="L674" s="34">
        <v>1521608400</v>
      </c>
      <c r="M674" s="34">
        <v>1522472400</v>
      </c>
      <c r="N674" s="34" t="b">
        <v>0</v>
      </c>
      <c r="O674" s="34" t="b">
        <v>0</v>
      </c>
      <c r="P674" s="34" t="s">
        <v>23</v>
      </c>
      <c r="Q674" s="25" t="str">
        <f t="shared" si="61"/>
        <v>theater</v>
      </c>
      <c r="R674" s="25" t="str">
        <f t="shared" si="62"/>
        <v>plays</v>
      </c>
      <c r="S674" s="37">
        <f t="shared" si="63"/>
        <v>43180.208333333328</v>
      </c>
      <c r="T674" s="37">
        <f t="shared" si="64"/>
        <v>43190.208333333328</v>
      </c>
    </row>
    <row r="675" spans="1:20" x14ac:dyDescent="0.25">
      <c r="A675" s="25">
        <v>673</v>
      </c>
      <c r="B675" s="25" t="s">
        <v>1376</v>
      </c>
      <c r="C675" s="33" t="s">
        <v>1377</v>
      </c>
      <c r="D675" s="34">
        <v>5600</v>
      </c>
      <c r="E675" s="34">
        <v>2445</v>
      </c>
      <c r="F675" s="35">
        <f t="shared" si="60"/>
        <v>44</v>
      </c>
      <c r="G675" s="34" t="s">
        <v>4</v>
      </c>
      <c r="H675" s="34">
        <v>58</v>
      </c>
      <c r="I675" s="36">
        <f t="shared" si="65"/>
        <v>42.16</v>
      </c>
      <c r="J675" s="34" t="s">
        <v>97</v>
      </c>
      <c r="K675" s="34" t="s">
        <v>98</v>
      </c>
      <c r="L675" s="34">
        <v>1460696400</v>
      </c>
      <c r="M675" s="34">
        <v>1462510800</v>
      </c>
      <c r="N675" s="34" t="b">
        <v>0</v>
      </c>
      <c r="O675" s="34" t="b">
        <v>0</v>
      </c>
      <c r="P675" s="34" t="s">
        <v>50</v>
      </c>
      <c r="Q675" s="25" t="str">
        <f t="shared" si="61"/>
        <v>music</v>
      </c>
      <c r="R675" s="25" t="str">
        <f t="shared" si="62"/>
        <v>indie rock</v>
      </c>
      <c r="S675" s="37">
        <f t="shared" si="63"/>
        <v>42475.208333333328</v>
      </c>
      <c r="T675" s="37">
        <f t="shared" si="64"/>
        <v>42496.208333333328</v>
      </c>
    </row>
    <row r="676" spans="1:20" x14ac:dyDescent="0.25">
      <c r="A676" s="25">
        <v>674</v>
      </c>
      <c r="B676" s="25" t="s">
        <v>1378</v>
      </c>
      <c r="C676" s="33" t="s">
        <v>1379</v>
      </c>
      <c r="D676" s="34">
        <v>170700</v>
      </c>
      <c r="E676" s="34">
        <v>57250</v>
      </c>
      <c r="F676" s="35">
        <f t="shared" si="60"/>
        <v>34</v>
      </c>
      <c r="G676" s="34" t="s">
        <v>64</v>
      </c>
      <c r="H676" s="34">
        <v>1218</v>
      </c>
      <c r="I676" s="36">
        <f t="shared" si="65"/>
        <v>47</v>
      </c>
      <c r="J676" s="34" t="s">
        <v>11</v>
      </c>
      <c r="K676" s="34" t="s">
        <v>12</v>
      </c>
      <c r="L676" s="34">
        <v>1313730000</v>
      </c>
      <c r="M676" s="34">
        <v>1317790800</v>
      </c>
      <c r="N676" s="34" t="b">
        <v>0</v>
      </c>
      <c r="O676" s="34" t="b">
        <v>0</v>
      </c>
      <c r="P676" s="34" t="s">
        <v>112</v>
      </c>
      <c r="Q676" s="25" t="str">
        <f t="shared" si="61"/>
        <v>photography</v>
      </c>
      <c r="R676" s="25" t="str">
        <f t="shared" si="62"/>
        <v>photography books</v>
      </c>
      <c r="S676" s="37">
        <f t="shared" si="63"/>
        <v>40774.208333333336</v>
      </c>
      <c r="T676" s="37">
        <f t="shared" si="64"/>
        <v>40821.208333333336</v>
      </c>
    </row>
    <row r="677" spans="1:20" x14ac:dyDescent="0.25">
      <c r="A677" s="25">
        <v>675</v>
      </c>
      <c r="B677" s="25" t="s">
        <v>1380</v>
      </c>
      <c r="C677" s="33" t="s">
        <v>1381</v>
      </c>
      <c r="D677" s="34">
        <v>9700</v>
      </c>
      <c r="E677" s="34">
        <v>11929</v>
      </c>
      <c r="F677" s="35">
        <f t="shared" si="60"/>
        <v>123</v>
      </c>
      <c r="G677" s="34" t="s">
        <v>10</v>
      </c>
      <c r="H677" s="34">
        <v>331</v>
      </c>
      <c r="I677" s="36">
        <f t="shared" si="65"/>
        <v>36.04</v>
      </c>
      <c r="J677" s="34" t="s">
        <v>11</v>
      </c>
      <c r="K677" s="34" t="s">
        <v>12</v>
      </c>
      <c r="L677" s="34">
        <v>1568178000</v>
      </c>
      <c r="M677" s="34">
        <v>1568782800</v>
      </c>
      <c r="N677" s="34" t="b">
        <v>0</v>
      </c>
      <c r="O677" s="34" t="b">
        <v>0</v>
      </c>
      <c r="P677" s="34" t="s">
        <v>1019</v>
      </c>
      <c r="Q677" s="25" t="str">
        <f t="shared" si="61"/>
        <v>journalism</v>
      </c>
      <c r="R677" s="25" t="str">
        <f t="shared" si="62"/>
        <v>audio</v>
      </c>
      <c r="S677" s="37">
        <f t="shared" si="63"/>
        <v>43719.208333333328</v>
      </c>
      <c r="T677" s="37">
        <f t="shared" si="64"/>
        <v>43726.208333333328</v>
      </c>
    </row>
    <row r="678" spans="1:20" x14ac:dyDescent="0.25">
      <c r="A678" s="25">
        <v>676</v>
      </c>
      <c r="B678" s="25" t="s">
        <v>1382</v>
      </c>
      <c r="C678" s="33" t="s">
        <v>1383</v>
      </c>
      <c r="D678" s="34">
        <v>62300</v>
      </c>
      <c r="E678" s="34">
        <v>118214</v>
      </c>
      <c r="F678" s="35">
        <f t="shared" si="60"/>
        <v>190</v>
      </c>
      <c r="G678" s="34" t="s">
        <v>10</v>
      </c>
      <c r="H678" s="34">
        <v>1170</v>
      </c>
      <c r="I678" s="36">
        <f t="shared" si="65"/>
        <v>101.04</v>
      </c>
      <c r="J678" s="34" t="s">
        <v>11</v>
      </c>
      <c r="K678" s="34" t="s">
        <v>12</v>
      </c>
      <c r="L678" s="34">
        <v>1348635600</v>
      </c>
      <c r="M678" s="34">
        <v>1349413200</v>
      </c>
      <c r="N678" s="34" t="b">
        <v>0</v>
      </c>
      <c r="O678" s="34" t="b">
        <v>0</v>
      </c>
      <c r="P678" s="34" t="s">
        <v>112</v>
      </c>
      <c r="Q678" s="25" t="str">
        <f t="shared" si="61"/>
        <v>photography</v>
      </c>
      <c r="R678" s="25" t="str">
        <f t="shared" si="62"/>
        <v>photography books</v>
      </c>
      <c r="S678" s="37">
        <f t="shared" si="63"/>
        <v>41178.208333333336</v>
      </c>
      <c r="T678" s="37">
        <f t="shared" si="64"/>
        <v>41187.208333333336</v>
      </c>
    </row>
    <row r="679" spans="1:20" x14ac:dyDescent="0.25">
      <c r="A679" s="25">
        <v>677</v>
      </c>
      <c r="B679" s="25" t="s">
        <v>1384</v>
      </c>
      <c r="C679" s="33" t="s">
        <v>1385</v>
      </c>
      <c r="D679" s="34">
        <v>5300</v>
      </c>
      <c r="E679" s="34">
        <v>4432</v>
      </c>
      <c r="F679" s="35">
        <f t="shared" si="60"/>
        <v>84</v>
      </c>
      <c r="G679" s="34" t="s">
        <v>4</v>
      </c>
      <c r="H679" s="34">
        <v>111</v>
      </c>
      <c r="I679" s="36">
        <f t="shared" si="65"/>
        <v>39.93</v>
      </c>
      <c r="J679" s="34" t="s">
        <v>11</v>
      </c>
      <c r="K679" s="34" t="s">
        <v>12</v>
      </c>
      <c r="L679" s="34">
        <v>1468126800</v>
      </c>
      <c r="M679" s="34">
        <v>1472446800</v>
      </c>
      <c r="N679" s="34" t="b">
        <v>0</v>
      </c>
      <c r="O679" s="34" t="b">
        <v>0</v>
      </c>
      <c r="P679" s="34" t="s">
        <v>109</v>
      </c>
      <c r="Q679" s="25" t="str">
        <f t="shared" si="61"/>
        <v>publishing</v>
      </c>
      <c r="R679" s="25" t="str">
        <f t="shared" si="62"/>
        <v>fiction</v>
      </c>
      <c r="S679" s="37">
        <f t="shared" si="63"/>
        <v>42561.208333333328</v>
      </c>
      <c r="T679" s="37">
        <f t="shared" si="64"/>
        <v>42611.208333333328</v>
      </c>
    </row>
    <row r="680" spans="1:20" x14ac:dyDescent="0.25">
      <c r="A680" s="25">
        <v>678</v>
      </c>
      <c r="B680" s="25" t="s">
        <v>1386</v>
      </c>
      <c r="C680" s="33" t="s">
        <v>1387</v>
      </c>
      <c r="D680" s="34">
        <v>99500</v>
      </c>
      <c r="E680" s="34">
        <v>17879</v>
      </c>
      <c r="F680" s="35">
        <f t="shared" si="60"/>
        <v>18</v>
      </c>
      <c r="G680" s="34" t="s">
        <v>64</v>
      </c>
      <c r="H680" s="34">
        <v>215</v>
      </c>
      <c r="I680" s="36">
        <f t="shared" si="65"/>
        <v>83.16</v>
      </c>
      <c r="J680" s="34" t="s">
        <v>11</v>
      </c>
      <c r="K680" s="34" t="s">
        <v>12</v>
      </c>
      <c r="L680" s="34">
        <v>1547877600</v>
      </c>
      <c r="M680" s="34">
        <v>1548050400</v>
      </c>
      <c r="N680" s="34" t="b">
        <v>0</v>
      </c>
      <c r="O680" s="34" t="b">
        <v>0</v>
      </c>
      <c r="P680" s="34" t="s">
        <v>43</v>
      </c>
      <c r="Q680" s="25" t="str">
        <f t="shared" si="61"/>
        <v>film &amp; video</v>
      </c>
      <c r="R680" s="25" t="str">
        <f t="shared" si="62"/>
        <v>drama</v>
      </c>
      <c r="S680" s="37">
        <f t="shared" si="63"/>
        <v>43484.25</v>
      </c>
      <c r="T680" s="37">
        <f t="shared" si="64"/>
        <v>43486.25</v>
      </c>
    </row>
    <row r="681" spans="1:20" x14ac:dyDescent="0.25">
      <c r="A681" s="25">
        <v>679</v>
      </c>
      <c r="B681" s="25" t="s">
        <v>658</v>
      </c>
      <c r="C681" s="33" t="s">
        <v>1388</v>
      </c>
      <c r="D681" s="34">
        <v>1400</v>
      </c>
      <c r="E681" s="34">
        <v>14511</v>
      </c>
      <c r="F681" s="35">
        <f t="shared" si="60"/>
        <v>1037</v>
      </c>
      <c r="G681" s="34" t="s">
        <v>10</v>
      </c>
      <c r="H681" s="34">
        <v>363</v>
      </c>
      <c r="I681" s="36">
        <f t="shared" si="65"/>
        <v>39.979999999999997</v>
      </c>
      <c r="J681" s="34" t="s">
        <v>11</v>
      </c>
      <c r="K681" s="34" t="s">
        <v>12</v>
      </c>
      <c r="L681" s="34">
        <v>1571374800</v>
      </c>
      <c r="M681" s="34">
        <v>1571806800</v>
      </c>
      <c r="N681" s="34" t="b">
        <v>0</v>
      </c>
      <c r="O681" s="34" t="b">
        <v>1</v>
      </c>
      <c r="P681" s="34" t="s">
        <v>7</v>
      </c>
      <c r="Q681" s="25" t="str">
        <f t="shared" si="61"/>
        <v>food</v>
      </c>
      <c r="R681" s="25" t="str">
        <f t="shared" si="62"/>
        <v>food trucks</v>
      </c>
      <c r="S681" s="37">
        <f t="shared" si="63"/>
        <v>43756.208333333328</v>
      </c>
      <c r="T681" s="37">
        <f t="shared" si="64"/>
        <v>43761.208333333328</v>
      </c>
    </row>
    <row r="682" spans="1:20" x14ac:dyDescent="0.25">
      <c r="A682" s="25">
        <v>680</v>
      </c>
      <c r="B682" s="25" t="s">
        <v>1389</v>
      </c>
      <c r="C682" s="33" t="s">
        <v>1390</v>
      </c>
      <c r="D682" s="34">
        <v>145600</v>
      </c>
      <c r="E682" s="34">
        <v>141822</v>
      </c>
      <c r="F682" s="35">
        <f t="shared" si="60"/>
        <v>97</v>
      </c>
      <c r="G682" s="34" t="s">
        <v>4</v>
      </c>
      <c r="H682" s="34">
        <v>2955</v>
      </c>
      <c r="I682" s="36">
        <f t="shared" si="65"/>
        <v>47.99</v>
      </c>
      <c r="J682" s="34" t="s">
        <v>11</v>
      </c>
      <c r="K682" s="34" t="s">
        <v>12</v>
      </c>
      <c r="L682" s="34">
        <v>1576303200</v>
      </c>
      <c r="M682" s="34">
        <v>1576476000</v>
      </c>
      <c r="N682" s="34" t="b">
        <v>0</v>
      </c>
      <c r="O682" s="34" t="b">
        <v>1</v>
      </c>
      <c r="P682" s="34" t="s">
        <v>282</v>
      </c>
      <c r="Q682" s="25" t="str">
        <f t="shared" si="61"/>
        <v>games</v>
      </c>
      <c r="R682" s="25" t="str">
        <f t="shared" si="62"/>
        <v>mobile games</v>
      </c>
      <c r="S682" s="37">
        <f t="shared" si="63"/>
        <v>43813.25</v>
      </c>
      <c r="T682" s="37">
        <f t="shared" si="64"/>
        <v>43815.25</v>
      </c>
    </row>
    <row r="683" spans="1:20" x14ac:dyDescent="0.25">
      <c r="A683" s="25">
        <v>681</v>
      </c>
      <c r="B683" s="25" t="s">
        <v>1391</v>
      </c>
      <c r="C683" s="33" t="s">
        <v>1392</v>
      </c>
      <c r="D683" s="34">
        <v>184100</v>
      </c>
      <c r="E683" s="34">
        <v>159037</v>
      </c>
      <c r="F683" s="35">
        <f t="shared" si="60"/>
        <v>86</v>
      </c>
      <c r="G683" s="34" t="s">
        <v>4</v>
      </c>
      <c r="H683" s="34">
        <v>1657</v>
      </c>
      <c r="I683" s="36">
        <f t="shared" si="65"/>
        <v>95.98</v>
      </c>
      <c r="J683" s="34" t="s">
        <v>11</v>
      </c>
      <c r="K683" s="34" t="s">
        <v>12</v>
      </c>
      <c r="L683" s="34">
        <v>1324447200</v>
      </c>
      <c r="M683" s="34">
        <v>1324965600</v>
      </c>
      <c r="N683" s="34" t="b">
        <v>0</v>
      </c>
      <c r="O683" s="34" t="b">
        <v>0</v>
      </c>
      <c r="P683" s="34" t="s">
        <v>23</v>
      </c>
      <c r="Q683" s="25" t="str">
        <f t="shared" si="61"/>
        <v>theater</v>
      </c>
      <c r="R683" s="25" t="str">
        <f t="shared" si="62"/>
        <v>plays</v>
      </c>
      <c r="S683" s="37">
        <f t="shared" si="63"/>
        <v>40898.25</v>
      </c>
      <c r="T683" s="37">
        <f t="shared" si="64"/>
        <v>40904.25</v>
      </c>
    </row>
    <row r="684" spans="1:20" x14ac:dyDescent="0.25">
      <c r="A684" s="25">
        <v>682</v>
      </c>
      <c r="B684" s="25" t="s">
        <v>1393</v>
      </c>
      <c r="C684" s="33" t="s">
        <v>1394</v>
      </c>
      <c r="D684" s="34">
        <v>5400</v>
      </c>
      <c r="E684" s="34">
        <v>8109</v>
      </c>
      <c r="F684" s="35">
        <f t="shared" si="60"/>
        <v>150</v>
      </c>
      <c r="G684" s="34" t="s">
        <v>10</v>
      </c>
      <c r="H684" s="34">
        <v>103</v>
      </c>
      <c r="I684" s="36">
        <f t="shared" si="65"/>
        <v>78.73</v>
      </c>
      <c r="J684" s="34" t="s">
        <v>11</v>
      </c>
      <c r="K684" s="34" t="s">
        <v>12</v>
      </c>
      <c r="L684" s="34">
        <v>1386741600</v>
      </c>
      <c r="M684" s="34">
        <v>1387519200</v>
      </c>
      <c r="N684" s="34" t="b">
        <v>0</v>
      </c>
      <c r="O684" s="34" t="b">
        <v>0</v>
      </c>
      <c r="P684" s="34" t="s">
        <v>23</v>
      </c>
      <c r="Q684" s="25" t="str">
        <f t="shared" si="61"/>
        <v>theater</v>
      </c>
      <c r="R684" s="25" t="str">
        <f t="shared" si="62"/>
        <v>plays</v>
      </c>
      <c r="S684" s="37">
        <f t="shared" si="63"/>
        <v>41619.25</v>
      </c>
      <c r="T684" s="37">
        <f t="shared" si="64"/>
        <v>41628.25</v>
      </c>
    </row>
    <row r="685" spans="1:20" x14ac:dyDescent="0.25">
      <c r="A685" s="25">
        <v>683</v>
      </c>
      <c r="B685" s="25" t="s">
        <v>1395</v>
      </c>
      <c r="C685" s="33" t="s">
        <v>1396</v>
      </c>
      <c r="D685" s="34">
        <v>2300</v>
      </c>
      <c r="E685" s="34">
        <v>8244</v>
      </c>
      <c r="F685" s="35">
        <f t="shared" si="60"/>
        <v>358</v>
      </c>
      <c r="G685" s="34" t="s">
        <v>10</v>
      </c>
      <c r="H685" s="34">
        <v>147</v>
      </c>
      <c r="I685" s="36">
        <f t="shared" si="65"/>
        <v>56.08</v>
      </c>
      <c r="J685" s="34" t="s">
        <v>11</v>
      </c>
      <c r="K685" s="34" t="s">
        <v>12</v>
      </c>
      <c r="L685" s="34">
        <v>1537074000</v>
      </c>
      <c r="M685" s="34">
        <v>1537246800</v>
      </c>
      <c r="N685" s="34" t="b">
        <v>0</v>
      </c>
      <c r="O685" s="34" t="b">
        <v>0</v>
      </c>
      <c r="P685" s="34" t="s">
        <v>23</v>
      </c>
      <c r="Q685" s="25" t="str">
        <f t="shared" si="61"/>
        <v>theater</v>
      </c>
      <c r="R685" s="25" t="str">
        <f t="shared" si="62"/>
        <v>plays</v>
      </c>
      <c r="S685" s="37">
        <f t="shared" si="63"/>
        <v>43359.208333333328</v>
      </c>
      <c r="T685" s="37">
        <f t="shared" si="64"/>
        <v>43361.208333333328</v>
      </c>
    </row>
    <row r="686" spans="1:20" x14ac:dyDescent="0.25">
      <c r="A686" s="25">
        <v>684</v>
      </c>
      <c r="B686" s="25" t="s">
        <v>1397</v>
      </c>
      <c r="C686" s="33" t="s">
        <v>1398</v>
      </c>
      <c r="D686" s="34">
        <v>1400</v>
      </c>
      <c r="E686" s="34">
        <v>7600</v>
      </c>
      <c r="F686" s="35">
        <f t="shared" si="60"/>
        <v>543</v>
      </c>
      <c r="G686" s="34" t="s">
        <v>10</v>
      </c>
      <c r="H686" s="34">
        <v>110</v>
      </c>
      <c r="I686" s="36">
        <f t="shared" si="65"/>
        <v>69.09</v>
      </c>
      <c r="J686" s="34" t="s">
        <v>5</v>
      </c>
      <c r="K686" s="34" t="s">
        <v>6</v>
      </c>
      <c r="L686" s="34">
        <v>1277787600</v>
      </c>
      <c r="M686" s="34">
        <v>1279515600</v>
      </c>
      <c r="N686" s="34" t="b">
        <v>0</v>
      </c>
      <c r="O686" s="34" t="b">
        <v>0</v>
      </c>
      <c r="P686" s="34" t="s">
        <v>58</v>
      </c>
      <c r="Q686" s="25" t="str">
        <f t="shared" si="61"/>
        <v>publishing</v>
      </c>
      <c r="R686" s="25" t="str">
        <f t="shared" si="62"/>
        <v>nonfiction</v>
      </c>
      <c r="S686" s="37">
        <f t="shared" si="63"/>
        <v>40358.208333333336</v>
      </c>
      <c r="T686" s="37">
        <f t="shared" si="64"/>
        <v>40378.208333333336</v>
      </c>
    </row>
    <row r="687" spans="1:20" x14ac:dyDescent="0.25">
      <c r="A687" s="25">
        <v>685</v>
      </c>
      <c r="B687" s="25" t="s">
        <v>1399</v>
      </c>
      <c r="C687" s="33" t="s">
        <v>1400</v>
      </c>
      <c r="D687" s="34">
        <v>140000</v>
      </c>
      <c r="E687" s="34">
        <v>94501</v>
      </c>
      <c r="F687" s="35">
        <f t="shared" si="60"/>
        <v>68</v>
      </c>
      <c r="G687" s="34" t="s">
        <v>4</v>
      </c>
      <c r="H687" s="34">
        <v>926</v>
      </c>
      <c r="I687" s="36">
        <f t="shared" si="65"/>
        <v>102.05</v>
      </c>
      <c r="J687" s="34" t="s">
        <v>5</v>
      </c>
      <c r="K687" s="34" t="s">
        <v>6</v>
      </c>
      <c r="L687" s="34">
        <v>1440306000</v>
      </c>
      <c r="M687" s="34">
        <v>1442379600</v>
      </c>
      <c r="N687" s="34" t="b">
        <v>0</v>
      </c>
      <c r="O687" s="34" t="b">
        <v>0</v>
      </c>
      <c r="P687" s="34" t="s">
        <v>23</v>
      </c>
      <c r="Q687" s="25" t="str">
        <f t="shared" si="61"/>
        <v>theater</v>
      </c>
      <c r="R687" s="25" t="str">
        <f t="shared" si="62"/>
        <v>plays</v>
      </c>
      <c r="S687" s="37">
        <f t="shared" si="63"/>
        <v>42239.208333333328</v>
      </c>
      <c r="T687" s="37">
        <f t="shared" si="64"/>
        <v>42263.208333333328</v>
      </c>
    </row>
    <row r="688" spans="1:20" x14ac:dyDescent="0.25">
      <c r="A688" s="25">
        <v>686</v>
      </c>
      <c r="B688" s="25" t="s">
        <v>1401</v>
      </c>
      <c r="C688" s="33" t="s">
        <v>1402</v>
      </c>
      <c r="D688" s="34">
        <v>7500</v>
      </c>
      <c r="E688" s="34">
        <v>14381</v>
      </c>
      <c r="F688" s="35">
        <f t="shared" si="60"/>
        <v>192</v>
      </c>
      <c r="G688" s="34" t="s">
        <v>10</v>
      </c>
      <c r="H688" s="34">
        <v>134</v>
      </c>
      <c r="I688" s="36">
        <f t="shared" si="65"/>
        <v>107.32</v>
      </c>
      <c r="J688" s="34" t="s">
        <v>11</v>
      </c>
      <c r="K688" s="34" t="s">
        <v>12</v>
      </c>
      <c r="L688" s="34">
        <v>1522126800</v>
      </c>
      <c r="M688" s="34">
        <v>1523077200</v>
      </c>
      <c r="N688" s="34" t="b">
        <v>0</v>
      </c>
      <c r="O688" s="34" t="b">
        <v>0</v>
      </c>
      <c r="P688" s="34" t="s">
        <v>55</v>
      </c>
      <c r="Q688" s="25" t="str">
        <f t="shared" si="61"/>
        <v>technology</v>
      </c>
      <c r="R688" s="25" t="str">
        <f t="shared" si="62"/>
        <v>wearables</v>
      </c>
      <c r="S688" s="37">
        <f t="shared" si="63"/>
        <v>43186.208333333328</v>
      </c>
      <c r="T688" s="37">
        <f t="shared" si="64"/>
        <v>43197.208333333328</v>
      </c>
    </row>
    <row r="689" spans="1:20" x14ac:dyDescent="0.25">
      <c r="A689" s="25">
        <v>687</v>
      </c>
      <c r="B689" s="25" t="s">
        <v>1403</v>
      </c>
      <c r="C689" s="33" t="s">
        <v>1404</v>
      </c>
      <c r="D689" s="34">
        <v>1500</v>
      </c>
      <c r="E689" s="34">
        <v>13980</v>
      </c>
      <c r="F689" s="35">
        <f t="shared" si="60"/>
        <v>932</v>
      </c>
      <c r="G689" s="34" t="s">
        <v>10</v>
      </c>
      <c r="H689" s="34">
        <v>269</v>
      </c>
      <c r="I689" s="36">
        <f t="shared" si="65"/>
        <v>51.97</v>
      </c>
      <c r="J689" s="34" t="s">
        <v>11</v>
      </c>
      <c r="K689" s="34" t="s">
        <v>12</v>
      </c>
      <c r="L689" s="34">
        <v>1489298400</v>
      </c>
      <c r="M689" s="34">
        <v>1489554000</v>
      </c>
      <c r="N689" s="34" t="b">
        <v>0</v>
      </c>
      <c r="O689" s="34" t="b">
        <v>0</v>
      </c>
      <c r="P689" s="34" t="s">
        <v>23</v>
      </c>
      <c r="Q689" s="25" t="str">
        <f t="shared" si="61"/>
        <v>theater</v>
      </c>
      <c r="R689" s="25" t="str">
        <f t="shared" si="62"/>
        <v>plays</v>
      </c>
      <c r="S689" s="37">
        <f t="shared" si="63"/>
        <v>42806.25</v>
      </c>
      <c r="T689" s="37">
        <f t="shared" si="64"/>
        <v>42809.208333333328</v>
      </c>
    </row>
    <row r="690" spans="1:20" x14ac:dyDescent="0.25">
      <c r="A690" s="25">
        <v>688</v>
      </c>
      <c r="B690" s="25" t="s">
        <v>1405</v>
      </c>
      <c r="C690" s="33" t="s">
        <v>1406</v>
      </c>
      <c r="D690" s="34">
        <v>2900</v>
      </c>
      <c r="E690" s="34">
        <v>12449</v>
      </c>
      <c r="F690" s="35">
        <f t="shared" si="60"/>
        <v>429</v>
      </c>
      <c r="G690" s="34" t="s">
        <v>10</v>
      </c>
      <c r="H690" s="34">
        <v>175</v>
      </c>
      <c r="I690" s="36">
        <f t="shared" si="65"/>
        <v>71.14</v>
      </c>
      <c r="J690" s="34" t="s">
        <v>11</v>
      </c>
      <c r="K690" s="34" t="s">
        <v>12</v>
      </c>
      <c r="L690" s="34">
        <v>1547100000</v>
      </c>
      <c r="M690" s="34">
        <v>1548482400</v>
      </c>
      <c r="N690" s="34" t="b">
        <v>0</v>
      </c>
      <c r="O690" s="34" t="b">
        <v>1</v>
      </c>
      <c r="P690" s="34" t="s">
        <v>259</v>
      </c>
      <c r="Q690" s="25" t="str">
        <f t="shared" si="61"/>
        <v>film &amp; video</v>
      </c>
      <c r="R690" s="25" t="str">
        <f t="shared" si="62"/>
        <v>television</v>
      </c>
      <c r="S690" s="37">
        <f t="shared" si="63"/>
        <v>43475.25</v>
      </c>
      <c r="T690" s="37">
        <f t="shared" si="64"/>
        <v>43491.25</v>
      </c>
    </row>
    <row r="691" spans="1:20" x14ac:dyDescent="0.25">
      <c r="A691" s="25">
        <v>689</v>
      </c>
      <c r="B691" s="25" t="s">
        <v>1407</v>
      </c>
      <c r="C691" s="33" t="s">
        <v>1408</v>
      </c>
      <c r="D691" s="34">
        <v>7300</v>
      </c>
      <c r="E691" s="34">
        <v>7348</v>
      </c>
      <c r="F691" s="35">
        <f t="shared" si="60"/>
        <v>101</v>
      </c>
      <c r="G691" s="34" t="s">
        <v>10</v>
      </c>
      <c r="H691" s="34">
        <v>69</v>
      </c>
      <c r="I691" s="36">
        <f t="shared" si="65"/>
        <v>106.49</v>
      </c>
      <c r="J691" s="34" t="s">
        <v>11</v>
      </c>
      <c r="K691" s="34" t="s">
        <v>12</v>
      </c>
      <c r="L691" s="34">
        <v>1383022800</v>
      </c>
      <c r="M691" s="34">
        <v>1384063200</v>
      </c>
      <c r="N691" s="34" t="b">
        <v>0</v>
      </c>
      <c r="O691" s="34" t="b">
        <v>0</v>
      </c>
      <c r="P691" s="34" t="s">
        <v>18</v>
      </c>
      <c r="Q691" s="25" t="str">
        <f t="shared" si="61"/>
        <v>technology</v>
      </c>
      <c r="R691" s="25" t="str">
        <f t="shared" si="62"/>
        <v>web</v>
      </c>
      <c r="S691" s="37">
        <f t="shared" si="63"/>
        <v>41576.208333333336</v>
      </c>
      <c r="T691" s="37">
        <f t="shared" si="64"/>
        <v>41588.25</v>
      </c>
    </row>
    <row r="692" spans="1:20" x14ac:dyDescent="0.25">
      <c r="A692" s="25">
        <v>690</v>
      </c>
      <c r="B692" s="25" t="s">
        <v>1409</v>
      </c>
      <c r="C692" s="33" t="s">
        <v>1410</v>
      </c>
      <c r="D692" s="34">
        <v>3600</v>
      </c>
      <c r="E692" s="34">
        <v>8158</v>
      </c>
      <c r="F692" s="35">
        <f t="shared" si="60"/>
        <v>227</v>
      </c>
      <c r="G692" s="34" t="s">
        <v>10</v>
      </c>
      <c r="H692" s="34">
        <v>190</v>
      </c>
      <c r="I692" s="36">
        <f t="shared" si="65"/>
        <v>42.94</v>
      </c>
      <c r="J692" s="34" t="s">
        <v>11</v>
      </c>
      <c r="K692" s="34" t="s">
        <v>12</v>
      </c>
      <c r="L692" s="34">
        <v>1322373600</v>
      </c>
      <c r="M692" s="34">
        <v>1322892000</v>
      </c>
      <c r="N692" s="34" t="b">
        <v>0</v>
      </c>
      <c r="O692" s="34" t="b">
        <v>1</v>
      </c>
      <c r="P692" s="34" t="s">
        <v>32</v>
      </c>
      <c r="Q692" s="25" t="str">
        <f t="shared" si="61"/>
        <v>film &amp; video</v>
      </c>
      <c r="R692" s="25" t="str">
        <f t="shared" si="62"/>
        <v>documentary</v>
      </c>
      <c r="S692" s="37">
        <f t="shared" si="63"/>
        <v>40874.25</v>
      </c>
      <c r="T692" s="37">
        <f t="shared" si="64"/>
        <v>40880.25</v>
      </c>
    </row>
    <row r="693" spans="1:20" x14ac:dyDescent="0.25">
      <c r="A693" s="25">
        <v>691</v>
      </c>
      <c r="B693" s="25" t="s">
        <v>1411</v>
      </c>
      <c r="C693" s="33" t="s">
        <v>1412</v>
      </c>
      <c r="D693" s="34">
        <v>5000</v>
      </c>
      <c r="E693" s="34">
        <v>7119</v>
      </c>
      <c r="F693" s="35">
        <f t="shared" si="60"/>
        <v>142</v>
      </c>
      <c r="G693" s="34" t="s">
        <v>10</v>
      </c>
      <c r="H693" s="34">
        <v>237</v>
      </c>
      <c r="I693" s="36">
        <f t="shared" si="65"/>
        <v>30.04</v>
      </c>
      <c r="J693" s="34" t="s">
        <v>11</v>
      </c>
      <c r="K693" s="34" t="s">
        <v>12</v>
      </c>
      <c r="L693" s="34">
        <v>1349240400</v>
      </c>
      <c r="M693" s="34">
        <v>1350709200</v>
      </c>
      <c r="N693" s="34" t="b">
        <v>1</v>
      </c>
      <c r="O693" s="34" t="b">
        <v>1</v>
      </c>
      <c r="P693" s="34" t="s">
        <v>32</v>
      </c>
      <c r="Q693" s="25" t="str">
        <f t="shared" si="61"/>
        <v>film &amp; video</v>
      </c>
      <c r="R693" s="25" t="str">
        <f t="shared" si="62"/>
        <v>documentary</v>
      </c>
      <c r="S693" s="37">
        <f t="shared" si="63"/>
        <v>41185.208333333336</v>
      </c>
      <c r="T693" s="37">
        <f t="shared" si="64"/>
        <v>41202.208333333336</v>
      </c>
    </row>
    <row r="694" spans="1:20" x14ac:dyDescent="0.25">
      <c r="A694" s="25">
        <v>692</v>
      </c>
      <c r="B694" s="25" t="s">
        <v>1413</v>
      </c>
      <c r="C694" s="33" t="s">
        <v>1414</v>
      </c>
      <c r="D694" s="34">
        <v>6000</v>
      </c>
      <c r="E694" s="34">
        <v>5438</v>
      </c>
      <c r="F694" s="35">
        <f t="shared" si="60"/>
        <v>91</v>
      </c>
      <c r="G694" s="34" t="s">
        <v>4</v>
      </c>
      <c r="H694" s="34">
        <v>77</v>
      </c>
      <c r="I694" s="36">
        <f t="shared" si="65"/>
        <v>70.62</v>
      </c>
      <c r="J694" s="34" t="s">
        <v>30</v>
      </c>
      <c r="K694" s="34" t="s">
        <v>31</v>
      </c>
      <c r="L694" s="34">
        <v>1562648400</v>
      </c>
      <c r="M694" s="34">
        <v>1564203600</v>
      </c>
      <c r="N694" s="34" t="b">
        <v>0</v>
      </c>
      <c r="O694" s="34" t="b">
        <v>0</v>
      </c>
      <c r="P694" s="34" t="s">
        <v>13</v>
      </c>
      <c r="Q694" s="25" t="str">
        <f t="shared" si="61"/>
        <v>music</v>
      </c>
      <c r="R694" s="25" t="str">
        <f t="shared" si="62"/>
        <v>rock</v>
      </c>
      <c r="S694" s="37">
        <f t="shared" si="63"/>
        <v>43655.208333333328</v>
      </c>
      <c r="T694" s="37">
        <f t="shared" si="64"/>
        <v>43673.208333333328</v>
      </c>
    </row>
    <row r="695" spans="1:20" x14ac:dyDescent="0.25">
      <c r="A695" s="25">
        <v>693</v>
      </c>
      <c r="B695" s="25" t="s">
        <v>1415</v>
      </c>
      <c r="C695" s="33" t="s">
        <v>1416</v>
      </c>
      <c r="D695" s="34">
        <v>180400</v>
      </c>
      <c r="E695" s="34">
        <v>115396</v>
      </c>
      <c r="F695" s="35">
        <f t="shared" si="60"/>
        <v>64</v>
      </c>
      <c r="G695" s="34" t="s">
        <v>4</v>
      </c>
      <c r="H695" s="34">
        <v>1748</v>
      </c>
      <c r="I695" s="36">
        <f t="shared" si="65"/>
        <v>66.02</v>
      </c>
      <c r="J695" s="34" t="s">
        <v>11</v>
      </c>
      <c r="K695" s="34" t="s">
        <v>12</v>
      </c>
      <c r="L695" s="34">
        <v>1508216400</v>
      </c>
      <c r="M695" s="34">
        <v>1509685200</v>
      </c>
      <c r="N695" s="34" t="b">
        <v>0</v>
      </c>
      <c r="O695" s="34" t="b">
        <v>0</v>
      </c>
      <c r="P695" s="34" t="s">
        <v>23</v>
      </c>
      <c r="Q695" s="25" t="str">
        <f t="shared" si="61"/>
        <v>theater</v>
      </c>
      <c r="R695" s="25" t="str">
        <f t="shared" si="62"/>
        <v>plays</v>
      </c>
      <c r="S695" s="37">
        <f t="shared" si="63"/>
        <v>43025.208333333328</v>
      </c>
      <c r="T695" s="37">
        <f t="shared" si="64"/>
        <v>43042.208333333328</v>
      </c>
    </row>
    <row r="696" spans="1:20" x14ac:dyDescent="0.25">
      <c r="A696" s="25">
        <v>694</v>
      </c>
      <c r="B696" s="25" t="s">
        <v>1417</v>
      </c>
      <c r="C696" s="33" t="s">
        <v>1418</v>
      </c>
      <c r="D696" s="34">
        <v>9100</v>
      </c>
      <c r="E696" s="34">
        <v>7656</v>
      </c>
      <c r="F696" s="35">
        <f t="shared" si="60"/>
        <v>84</v>
      </c>
      <c r="G696" s="34" t="s">
        <v>4</v>
      </c>
      <c r="H696" s="34">
        <v>79</v>
      </c>
      <c r="I696" s="36">
        <f t="shared" si="65"/>
        <v>96.91</v>
      </c>
      <c r="J696" s="34" t="s">
        <v>11</v>
      </c>
      <c r="K696" s="34" t="s">
        <v>12</v>
      </c>
      <c r="L696" s="34">
        <v>1511762400</v>
      </c>
      <c r="M696" s="34">
        <v>1514959200</v>
      </c>
      <c r="N696" s="34" t="b">
        <v>0</v>
      </c>
      <c r="O696" s="34" t="b">
        <v>0</v>
      </c>
      <c r="P696" s="34" t="s">
        <v>23</v>
      </c>
      <c r="Q696" s="25" t="str">
        <f t="shared" si="61"/>
        <v>theater</v>
      </c>
      <c r="R696" s="25" t="str">
        <f t="shared" si="62"/>
        <v>plays</v>
      </c>
      <c r="S696" s="37">
        <f t="shared" si="63"/>
        <v>43066.25</v>
      </c>
      <c r="T696" s="37">
        <f t="shared" si="64"/>
        <v>43103.25</v>
      </c>
    </row>
    <row r="697" spans="1:20" x14ac:dyDescent="0.25">
      <c r="A697" s="25">
        <v>695</v>
      </c>
      <c r="B697" s="25" t="s">
        <v>1419</v>
      </c>
      <c r="C697" s="33" t="s">
        <v>1420</v>
      </c>
      <c r="D697" s="34">
        <v>9200</v>
      </c>
      <c r="E697" s="34">
        <v>12322</v>
      </c>
      <c r="F697" s="35">
        <f t="shared" si="60"/>
        <v>134</v>
      </c>
      <c r="G697" s="34" t="s">
        <v>10</v>
      </c>
      <c r="H697" s="34">
        <v>196</v>
      </c>
      <c r="I697" s="36">
        <f t="shared" si="65"/>
        <v>62.87</v>
      </c>
      <c r="J697" s="34" t="s">
        <v>97</v>
      </c>
      <c r="K697" s="34" t="s">
        <v>98</v>
      </c>
      <c r="L697" s="34">
        <v>1447480800</v>
      </c>
      <c r="M697" s="34">
        <v>1448863200</v>
      </c>
      <c r="N697" s="34" t="b">
        <v>1</v>
      </c>
      <c r="O697" s="34" t="b">
        <v>0</v>
      </c>
      <c r="P697" s="34" t="s">
        <v>13</v>
      </c>
      <c r="Q697" s="25" t="str">
        <f t="shared" si="61"/>
        <v>music</v>
      </c>
      <c r="R697" s="25" t="str">
        <f t="shared" si="62"/>
        <v>rock</v>
      </c>
      <c r="S697" s="37">
        <f t="shared" si="63"/>
        <v>42322.25</v>
      </c>
      <c r="T697" s="37">
        <f t="shared" si="64"/>
        <v>42338.25</v>
      </c>
    </row>
    <row r="698" spans="1:20" x14ac:dyDescent="0.25">
      <c r="A698" s="25">
        <v>696</v>
      </c>
      <c r="B698" s="25" t="s">
        <v>1421</v>
      </c>
      <c r="C698" s="33" t="s">
        <v>1422</v>
      </c>
      <c r="D698" s="34">
        <v>164100</v>
      </c>
      <c r="E698" s="34">
        <v>96888</v>
      </c>
      <c r="F698" s="35">
        <f t="shared" si="60"/>
        <v>59</v>
      </c>
      <c r="G698" s="34" t="s">
        <v>4</v>
      </c>
      <c r="H698" s="34">
        <v>889</v>
      </c>
      <c r="I698" s="36">
        <f t="shared" si="65"/>
        <v>108.99</v>
      </c>
      <c r="J698" s="34" t="s">
        <v>11</v>
      </c>
      <c r="K698" s="34" t="s">
        <v>12</v>
      </c>
      <c r="L698" s="34">
        <v>1429506000</v>
      </c>
      <c r="M698" s="34">
        <v>1429592400</v>
      </c>
      <c r="N698" s="34" t="b">
        <v>0</v>
      </c>
      <c r="O698" s="34" t="b">
        <v>1</v>
      </c>
      <c r="P698" s="34" t="s">
        <v>23</v>
      </c>
      <c r="Q698" s="25" t="str">
        <f t="shared" si="61"/>
        <v>theater</v>
      </c>
      <c r="R698" s="25" t="str">
        <f t="shared" si="62"/>
        <v>plays</v>
      </c>
      <c r="S698" s="37">
        <f t="shared" si="63"/>
        <v>42114.208333333328</v>
      </c>
      <c r="T698" s="37">
        <f t="shared" si="64"/>
        <v>42115.208333333328</v>
      </c>
    </row>
    <row r="699" spans="1:20" x14ac:dyDescent="0.25">
      <c r="A699" s="25">
        <v>697</v>
      </c>
      <c r="B699" s="25" t="s">
        <v>1423</v>
      </c>
      <c r="C699" s="33" t="s">
        <v>1424</v>
      </c>
      <c r="D699" s="34">
        <v>128900</v>
      </c>
      <c r="E699" s="34">
        <v>196960</v>
      </c>
      <c r="F699" s="35">
        <f t="shared" si="60"/>
        <v>153</v>
      </c>
      <c r="G699" s="34" t="s">
        <v>10</v>
      </c>
      <c r="H699" s="34">
        <v>7295</v>
      </c>
      <c r="I699" s="36">
        <f t="shared" si="65"/>
        <v>27</v>
      </c>
      <c r="J699" s="34" t="s">
        <v>11</v>
      </c>
      <c r="K699" s="34" t="s">
        <v>12</v>
      </c>
      <c r="L699" s="34">
        <v>1522472400</v>
      </c>
      <c r="M699" s="34">
        <v>1522645200</v>
      </c>
      <c r="N699" s="34" t="b">
        <v>0</v>
      </c>
      <c r="O699" s="34" t="b">
        <v>0</v>
      </c>
      <c r="P699" s="34" t="s">
        <v>40</v>
      </c>
      <c r="Q699" s="25" t="str">
        <f t="shared" si="61"/>
        <v>music</v>
      </c>
      <c r="R699" s="25" t="str">
        <f t="shared" si="62"/>
        <v>electric music</v>
      </c>
      <c r="S699" s="37">
        <f t="shared" si="63"/>
        <v>43190.208333333328</v>
      </c>
      <c r="T699" s="37">
        <f t="shared" si="64"/>
        <v>43192.208333333328</v>
      </c>
    </row>
    <row r="700" spans="1:20" x14ac:dyDescent="0.25">
      <c r="A700" s="25">
        <v>698</v>
      </c>
      <c r="B700" s="25" t="s">
        <v>1425</v>
      </c>
      <c r="C700" s="33" t="s">
        <v>1426</v>
      </c>
      <c r="D700" s="34">
        <v>42100</v>
      </c>
      <c r="E700" s="34">
        <v>188057</v>
      </c>
      <c r="F700" s="35">
        <f t="shared" si="60"/>
        <v>447</v>
      </c>
      <c r="G700" s="34" t="s">
        <v>10</v>
      </c>
      <c r="H700" s="34">
        <v>2893</v>
      </c>
      <c r="I700" s="36">
        <f t="shared" si="65"/>
        <v>65</v>
      </c>
      <c r="J700" s="34" t="s">
        <v>5</v>
      </c>
      <c r="K700" s="34" t="s">
        <v>6</v>
      </c>
      <c r="L700" s="34">
        <v>1322114400</v>
      </c>
      <c r="M700" s="34">
        <v>1323324000</v>
      </c>
      <c r="N700" s="34" t="b">
        <v>0</v>
      </c>
      <c r="O700" s="34" t="b">
        <v>0</v>
      </c>
      <c r="P700" s="34" t="s">
        <v>55</v>
      </c>
      <c r="Q700" s="25" t="str">
        <f t="shared" si="61"/>
        <v>technology</v>
      </c>
      <c r="R700" s="25" t="str">
        <f t="shared" si="62"/>
        <v>wearables</v>
      </c>
      <c r="S700" s="37">
        <f t="shared" si="63"/>
        <v>40871.25</v>
      </c>
      <c r="T700" s="37">
        <f t="shared" si="64"/>
        <v>40885.25</v>
      </c>
    </row>
    <row r="701" spans="1:20" x14ac:dyDescent="0.25">
      <c r="A701" s="25">
        <v>699</v>
      </c>
      <c r="B701" s="25" t="s">
        <v>434</v>
      </c>
      <c r="C701" s="33" t="s">
        <v>1427</v>
      </c>
      <c r="D701" s="34">
        <v>7400</v>
      </c>
      <c r="E701" s="34">
        <v>6245</v>
      </c>
      <c r="F701" s="35">
        <f t="shared" si="60"/>
        <v>84</v>
      </c>
      <c r="G701" s="34" t="s">
        <v>4</v>
      </c>
      <c r="H701" s="34">
        <v>56</v>
      </c>
      <c r="I701" s="36">
        <f t="shared" si="65"/>
        <v>111.52</v>
      </c>
      <c r="J701" s="34" t="s">
        <v>11</v>
      </c>
      <c r="K701" s="34" t="s">
        <v>12</v>
      </c>
      <c r="L701" s="34">
        <v>1561438800</v>
      </c>
      <c r="M701" s="34">
        <v>1561525200</v>
      </c>
      <c r="N701" s="34" t="b">
        <v>0</v>
      </c>
      <c r="O701" s="34" t="b">
        <v>0</v>
      </c>
      <c r="P701" s="34" t="s">
        <v>43</v>
      </c>
      <c r="Q701" s="25" t="str">
        <f t="shared" si="61"/>
        <v>film &amp; video</v>
      </c>
      <c r="R701" s="25" t="str">
        <f t="shared" si="62"/>
        <v>drama</v>
      </c>
      <c r="S701" s="37">
        <f t="shared" si="63"/>
        <v>43641.208333333328</v>
      </c>
      <c r="T701" s="37">
        <f t="shared" si="64"/>
        <v>43642.208333333328</v>
      </c>
    </row>
    <row r="702" spans="1:20" x14ac:dyDescent="0.25">
      <c r="A702" s="25">
        <v>700</v>
      </c>
      <c r="B702" s="25" t="s">
        <v>1428</v>
      </c>
      <c r="C702" s="33" t="s">
        <v>1429</v>
      </c>
      <c r="D702" s="34">
        <v>100</v>
      </c>
      <c r="E702" s="34">
        <v>3</v>
      </c>
      <c r="F702" s="35">
        <f t="shared" si="60"/>
        <v>3</v>
      </c>
      <c r="G702" s="34" t="s">
        <v>4</v>
      </c>
      <c r="H702" s="34">
        <v>1</v>
      </c>
      <c r="I702" s="36">
        <f t="shared" si="65"/>
        <v>3</v>
      </c>
      <c r="J702" s="34" t="s">
        <v>11</v>
      </c>
      <c r="K702" s="34" t="s">
        <v>12</v>
      </c>
      <c r="L702" s="34">
        <v>1264399200</v>
      </c>
      <c r="M702" s="34">
        <v>1265695200</v>
      </c>
      <c r="N702" s="34" t="b">
        <v>0</v>
      </c>
      <c r="O702" s="34" t="b">
        <v>0</v>
      </c>
      <c r="P702" s="34" t="s">
        <v>55</v>
      </c>
      <c r="Q702" s="25" t="str">
        <f t="shared" si="61"/>
        <v>technology</v>
      </c>
      <c r="R702" s="25" t="str">
        <f t="shared" si="62"/>
        <v>wearables</v>
      </c>
      <c r="S702" s="37">
        <f t="shared" si="63"/>
        <v>40203.25</v>
      </c>
      <c r="T702" s="37">
        <f t="shared" si="64"/>
        <v>40218.25</v>
      </c>
    </row>
    <row r="703" spans="1:20" x14ac:dyDescent="0.25">
      <c r="A703" s="25">
        <v>701</v>
      </c>
      <c r="B703" s="25" t="s">
        <v>1430</v>
      </c>
      <c r="C703" s="33" t="s">
        <v>1431</v>
      </c>
      <c r="D703" s="34">
        <v>52000</v>
      </c>
      <c r="E703" s="34">
        <v>91014</v>
      </c>
      <c r="F703" s="35">
        <f t="shared" si="60"/>
        <v>175</v>
      </c>
      <c r="G703" s="34" t="s">
        <v>10</v>
      </c>
      <c r="H703" s="34">
        <v>820</v>
      </c>
      <c r="I703" s="36">
        <f t="shared" si="65"/>
        <v>110.99</v>
      </c>
      <c r="J703" s="34" t="s">
        <v>11</v>
      </c>
      <c r="K703" s="34" t="s">
        <v>12</v>
      </c>
      <c r="L703" s="34">
        <v>1301202000</v>
      </c>
      <c r="M703" s="34">
        <v>1301806800</v>
      </c>
      <c r="N703" s="34" t="b">
        <v>1</v>
      </c>
      <c r="O703" s="34" t="b">
        <v>0</v>
      </c>
      <c r="P703" s="34" t="s">
        <v>23</v>
      </c>
      <c r="Q703" s="25" t="str">
        <f t="shared" si="61"/>
        <v>theater</v>
      </c>
      <c r="R703" s="25" t="str">
        <f t="shared" si="62"/>
        <v>plays</v>
      </c>
      <c r="S703" s="37">
        <f t="shared" si="63"/>
        <v>40629.208333333336</v>
      </c>
      <c r="T703" s="37">
        <f t="shared" si="64"/>
        <v>40636.208333333336</v>
      </c>
    </row>
    <row r="704" spans="1:20" x14ac:dyDescent="0.25">
      <c r="A704" s="25">
        <v>702</v>
      </c>
      <c r="B704" s="25" t="s">
        <v>1432</v>
      </c>
      <c r="C704" s="33" t="s">
        <v>1433</v>
      </c>
      <c r="D704" s="34">
        <v>8700</v>
      </c>
      <c r="E704" s="34">
        <v>4710</v>
      </c>
      <c r="F704" s="35">
        <f t="shared" si="60"/>
        <v>54</v>
      </c>
      <c r="G704" s="34" t="s">
        <v>4</v>
      </c>
      <c r="H704" s="34">
        <v>83</v>
      </c>
      <c r="I704" s="36">
        <f t="shared" si="65"/>
        <v>56.75</v>
      </c>
      <c r="J704" s="34" t="s">
        <v>11</v>
      </c>
      <c r="K704" s="34" t="s">
        <v>12</v>
      </c>
      <c r="L704" s="34">
        <v>1374469200</v>
      </c>
      <c r="M704" s="34">
        <v>1374901200</v>
      </c>
      <c r="N704" s="34" t="b">
        <v>0</v>
      </c>
      <c r="O704" s="34" t="b">
        <v>0</v>
      </c>
      <c r="P704" s="34" t="s">
        <v>55</v>
      </c>
      <c r="Q704" s="25" t="str">
        <f t="shared" si="61"/>
        <v>technology</v>
      </c>
      <c r="R704" s="25" t="str">
        <f t="shared" si="62"/>
        <v>wearables</v>
      </c>
      <c r="S704" s="37">
        <f t="shared" si="63"/>
        <v>41477.208333333336</v>
      </c>
      <c r="T704" s="37">
        <f t="shared" si="64"/>
        <v>41482.208333333336</v>
      </c>
    </row>
    <row r="705" spans="1:20" x14ac:dyDescent="0.25">
      <c r="A705" s="25">
        <v>703</v>
      </c>
      <c r="B705" s="25" t="s">
        <v>1434</v>
      </c>
      <c r="C705" s="33" t="s">
        <v>1435</v>
      </c>
      <c r="D705" s="34">
        <v>63400</v>
      </c>
      <c r="E705" s="34">
        <v>197728</v>
      </c>
      <c r="F705" s="35">
        <f t="shared" si="60"/>
        <v>312</v>
      </c>
      <c r="G705" s="34" t="s">
        <v>10</v>
      </c>
      <c r="H705" s="34">
        <v>2038</v>
      </c>
      <c r="I705" s="36">
        <f t="shared" si="65"/>
        <v>97.02</v>
      </c>
      <c r="J705" s="34" t="s">
        <v>11</v>
      </c>
      <c r="K705" s="34" t="s">
        <v>12</v>
      </c>
      <c r="L705" s="34">
        <v>1334984400</v>
      </c>
      <c r="M705" s="34">
        <v>1336453200</v>
      </c>
      <c r="N705" s="34" t="b">
        <v>1</v>
      </c>
      <c r="O705" s="34" t="b">
        <v>1</v>
      </c>
      <c r="P705" s="34" t="s">
        <v>196</v>
      </c>
      <c r="Q705" s="25" t="str">
        <f t="shared" si="61"/>
        <v>publishing</v>
      </c>
      <c r="R705" s="25" t="str">
        <f t="shared" si="62"/>
        <v>translations</v>
      </c>
      <c r="S705" s="37">
        <f t="shared" si="63"/>
        <v>41020.208333333336</v>
      </c>
      <c r="T705" s="37">
        <f t="shared" si="64"/>
        <v>41037.208333333336</v>
      </c>
    </row>
    <row r="706" spans="1:20" x14ac:dyDescent="0.25">
      <c r="A706" s="25">
        <v>704</v>
      </c>
      <c r="B706" s="25" t="s">
        <v>1436</v>
      </c>
      <c r="C706" s="33" t="s">
        <v>1437</v>
      </c>
      <c r="D706" s="34">
        <v>8700</v>
      </c>
      <c r="E706" s="34">
        <v>10682</v>
      </c>
      <c r="F706" s="35">
        <f t="shared" si="60"/>
        <v>123</v>
      </c>
      <c r="G706" s="34" t="s">
        <v>10</v>
      </c>
      <c r="H706" s="34">
        <v>116</v>
      </c>
      <c r="I706" s="36">
        <f t="shared" si="65"/>
        <v>92.09</v>
      </c>
      <c r="J706" s="34" t="s">
        <v>11</v>
      </c>
      <c r="K706" s="34" t="s">
        <v>12</v>
      </c>
      <c r="L706" s="34">
        <v>1467608400</v>
      </c>
      <c r="M706" s="34">
        <v>1468904400</v>
      </c>
      <c r="N706" s="34" t="b">
        <v>0</v>
      </c>
      <c r="O706" s="34" t="b">
        <v>0</v>
      </c>
      <c r="P706" s="34" t="s">
        <v>61</v>
      </c>
      <c r="Q706" s="25" t="str">
        <f t="shared" si="61"/>
        <v>film &amp; video</v>
      </c>
      <c r="R706" s="25" t="str">
        <f t="shared" si="62"/>
        <v>animation</v>
      </c>
      <c r="S706" s="37">
        <f t="shared" si="63"/>
        <v>42555.208333333328</v>
      </c>
      <c r="T706" s="37">
        <f t="shared" si="64"/>
        <v>42570.208333333328</v>
      </c>
    </row>
    <row r="707" spans="1:20" x14ac:dyDescent="0.25">
      <c r="A707" s="25">
        <v>705</v>
      </c>
      <c r="B707" s="25" t="s">
        <v>1438</v>
      </c>
      <c r="C707" s="33" t="s">
        <v>1439</v>
      </c>
      <c r="D707" s="34">
        <v>169700</v>
      </c>
      <c r="E707" s="34">
        <v>168048</v>
      </c>
      <c r="F707" s="35">
        <f t="shared" ref="F707:F770" si="66">ROUND(E707*100/D707,0)</f>
        <v>99</v>
      </c>
      <c r="G707" s="34" t="s">
        <v>4</v>
      </c>
      <c r="H707" s="34">
        <v>2025</v>
      </c>
      <c r="I707" s="36">
        <f t="shared" si="65"/>
        <v>82.99</v>
      </c>
      <c r="J707" s="34" t="s">
        <v>30</v>
      </c>
      <c r="K707" s="34" t="s">
        <v>31</v>
      </c>
      <c r="L707" s="34">
        <v>1386741600</v>
      </c>
      <c r="M707" s="34">
        <v>1387087200</v>
      </c>
      <c r="N707" s="34" t="b">
        <v>0</v>
      </c>
      <c r="O707" s="34" t="b">
        <v>0</v>
      </c>
      <c r="P707" s="34" t="s">
        <v>58</v>
      </c>
      <c r="Q707" s="25" t="str">
        <f t="shared" ref="Q707:Q770" si="67">LEFT(P707,FIND("/",P707)-1)</f>
        <v>publishing</v>
      </c>
      <c r="R707" s="25" t="str">
        <f t="shared" ref="R707:R770" si="68">RIGHT(P707,LEN(P707)-FIND("/",P707))</f>
        <v>nonfiction</v>
      </c>
      <c r="S707" s="37">
        <f t="shared" ref="S707:S770" si="69">(((L707/60)/60)/24)+DATE(1970,1,1)</f>
        <v>41619.25</v>
      </c>
      <c r="T707" s="37">
        <f t="shared" ref="T707:T770" si="70">(((M707/60)/60)/24)+DATE(1970,1,1)</f>
        <v>41623.25</v>
      </c>
    </row>
    <row r="708" spans="1:20" x14ac:dyDescent="0.25">
      <c r="A708" s="25">
        <v>706</v>
      </c>
      <c r="B708" s="25" t="s">
        <v>1440</v>
      </c>
      <c r="C708" s="33" t="s">
        <v>1441</v>
      </c>
      <c r="D708" s="34">
        <v>108400</v>
      </c>
      <c r="E708" s="34">
        <v>138586</v>
      </c>
      <c r="F708" s="35">
        <f t="shared" si="66"/>
        <v>128</v>
      </c>
      <c r="G708" s="34" t="s">
        <v>10</v>
      </c>
      <c r="H708" s="34">
        <v>1345</v>
      </c>
      <c r="I708" s="36">
        <f t="shared" ref="I708:I771" si="71">IF(H708=0,0,ROUND(E708/H708,2))</f>
        <v>103.04</v>
      </c>
      <c r="J708" s="34" t="s">
        <v>16</v>
      </c>
      <c r="K708" s="34" t="s">
        <v>17</v>
      </c>
      <c r="L708" s="34">
        <v>1546754400</v>
      </c>
      <c r="M708" s="34">
        <v>1547445600</v>
      </c>
      <c r="N708" s="34" t="b">
        <v>0</v>
      </c>
      <c r="O708" s="34" t="b">
        <v>1</v>
      </c>
      <c r="P708" s="34" t="s">
        <v>18</v>
      </c>
      <c r="Q708" s="25" t="str">
        <f t="shared" si="67"/>
        <v>technology</v>
      </c>
      <c r="R708" s="25" t="str">
        <f t="shared" si="68"/>
        <v>web</v>
      </c>
      <c r="S708" s="37">
        <f t="shared" si="69"/>
        <v>43471.25</v>
      </c>
      <c r="T708" s="37">
        <f t="shared" si="70"/>
        <v>43479.25</v>
      </c>
    </row>
    <row r="709" spans="1:20" x14ac:dyDescent="0.25">
      <c r="A709" s="25">
        <v>707</v>
      </c>
      <c r="B709" s="25" t="s">
        <v>1442</v>
      </c>
      <c r="C709" s="33" t="s">
        <v>1443</v>
      </c>
      <c r="D709" s="34">
        <v>7300</v>
      </c>
      <c r="E709" s="34">
        <v>11579</v>
      </c>
      <c r="F709" s="35">
        <f t="shared" si="66"/>
        <v>159</v>
      </c>
      <c r="G709" s="34" t="s">
        <v>10</v>
      </c>
      <c r="H709" s="34">
        <v>168</v>
      </c>
      <c r="I709" s="36">
        <f t="shared" si="71"/>
        <v>68.92</v>
      </c>
      <c r="J709" s="34" t="s">
        <v>11</v>
      </c>
      <c r="K709" s="34" t="s">
        <v>12</v>
      </c>
      <c r="L709" s="34">
        <v>1544248800</v>
      </c>
      <c r="M709" s="34">
        <v>1547359200</v>
      </c>
      <c r="N709" s="34" t="b">
        <v>0</v>
      </c>
      <c r="O709" s="34" t="b">
        <v>0</v>
      </c>
      <c r="P709" s="34" t="s">
        <v>43</v>
      </c>
      <c r="Q709" s="25" t="str">
        <f t="shared" si="67"/>
        <v>film &amp; video</v>
      </c>
      <c r="R709" s="25" t="str">
        <f t="shared" si="68"/>
        <v>drama</v>
      </c>
      <c r="S709" s="37">
        <f t="shared" si="69"/>
        <v>43442.25</v>
      </c>
      <c r="T709" s="37">
        <f t="shared" si="70"/>
        <v>43478.25</v>
      </c>
    </row>
    <row r="710" spans="1:20" x14ac:dyDescent="0.25">
      <c r="A710" s="25">
        <v>708</v>
      </c>
      <c r="B710" s="25" t="s">
        <v>1444</v>
      </c>
      <c r="C710" s="33" t="s">
        <v>1445</v>
      </c>
      <c r="D710" s="34">
        <v>1700</v>
      </c>
      <c r="E710" s="34">
        <v>12020</v>
      </c>
      <c r="F710" s="35">
        <f t="shared" si="66"/>
        <v>707</v>
      </c>
      <c r="G710" s="34" t="s">
        <v>10</v>
      </c>
      <c r="H710" s="34">
        <v>137</v>
      </c>
      <c r="I710" s="36">
        <f t="shared" si="71"/>
        <v>87.74</v>
      </c>
      <c r="J710" s="34" t="s">
        <v>88</v>
      </c>
      <c r="K710" s="34" t="s">
        <v>89</v>
      </c>
      <c r="L710" s="34">
        <v>1495429200</v>
      </c>
      <c r="M710" s="34">
        <v>1496293200</v>
      </c>
      <c r="N710" s="34" t="b">
        <v>0</v>
      </c>
      <c r="O710" s="34" t="b">
        <v>0</v>
      </c>
      <c r="P710" s="34" t="s">
        <v>23</v>
      </c>
      <c r="Q710" s="25" t="str">
        <f t="shared" si="67"/>
        <v>theater</v>
      </c>
      <c r="R710" s="25" t="str">
        <f t="shared" si="68"/>
        <v>plays</v>
      </c>
      <c r="S710" s="37">
        <f t="shared" si="69"/>
        <v>42877.208333333328</v>
      </c>
      <c r="T710" s="37">
        <f t="shared" si="70"/>
        <v>42887.208333333328</v>
      </c>
    </row>
    <row r="711" spans="1:20" x14ac:dyDescent="0.25">
      <c r="A711" s="25">
        <v>709</v>
      </c>
      <c r="B711" s="25" t="s">
        <v>1446</v>
      </c>
      <c r="C711" s="33" t="s">
        <v>1447</v>
      </c>
      <c r="D711" s="34">
        <v>9800</v>
      </c>
      <c r="E711" s="34">
        <v>13954</v>
      </c>
      <c r="F711" s="35">
        <f t="shared" si="66"/>
        <v>142</v>
      </c>
      <c r="G711" s="34" t="s">
        <v>10</v>
      </c>
      <c r="H711" s="34">
        <v>186</v>
      </c>
      <c r="I711" s="36">
        <f t="shared" si="71"/>
        <v>75.02</v>
      </c>
      <c r="J711" s="34" t="s">
        <v>97</v>
      </c>
      <c r="K711" s="34" t="s">
        <v>98</v>
      </c>
      <c r="L711" s="34">
        <v>1334811600</v>
      </c>
      <c r="M711" s="34">
        <v>1335416400</v>
      </c>
      <c r="N711" s="34" t="b">
        <v>0</v>
      </c>
      <c r="O711" s="34" t="b">
        <v>0</v>
      </c>
      <c r="P711" s="34" t="s">
        <v>23</v>
      </c>
      <c r="Q711" s="25" t="str">
        <f t="shared" si="67"/>
        <v>theater</v>
      </c>
      <c r="R711" s="25" t="str">
        <f t="shared" si="68"/>
        <v>plays</v>
      </c>
      <c r="S711" s="37">
        <f t="shared" si="69"/>
        <v>41018.208333333336</v>
      </c>
      <c r="T711" s="37">
        <f t="shared" si="70"/>
        <v>41025.208333333336</v>
      </c>
    </row>
    <row r="712" spans="1:20" x14ac:dyDescent="0.25">
      <c r="A712" s="25">
        <v>710</v>
      </c>
      <c r="B712" s="25" t="s">
        <v>1448</v>
      </c>
      <c r="C712" s="33" t="s">
        <v>1449</v>
      </c>
      <c r="D712" s="34">
        <v>4300</v>
      </c>
      <c r="E712" s="34">
        <v>6358</v>
      </c>
      <c r="F712" s="35">
        <f t="shared" si="66"/>
        <v>148</v>
      </c>
      <c r="G712" s="34" t="s">
        <v>10</v>
      </c>
      <c r="H712" s="34">
        <v>125</v>
      </c>
      <c r="I712" s="36">
        <f t="shared" si="71"/>
        <v>50.86</v>
      </c>
      <c r="J712" s="34" t="s">
        <v>11</v>
      </c>
      <c r="K712" s="34" t="s">
        <v>12</v>
      </c>
      <c r="L712" s="34">
        <v>1531544400</v>
      </c>
      <c r="M712" s="34">
        <v>1532149200</v>
      </c>
      <c r="N712" s="34" t="b">
        <v>0</v>
      </c>
      <c r="O712" s="34" t="b">
        <v>1</v>
      </c>
      <c r="P712" s="34" t="s">
        <v>23</v>
      </c>
      <c r="Q712" s="25" t="str">
        <f t="shared" si="67"/>
        <v>theater</v>
      </c>
      <c r="R712" s="25" t="str">
        <f t="shared" si="68"/>
        <v>plays</v>
      </c>
      <c r="S712" s="37">
        <f t="shared" si="69"/>
        <v>43295.208333333328</v>
      </c>
      <c r="T712" s="37">
        <f t="shared" si="70"/>
        <v>43302.208333333328</v>
      </c>
    </row>
    <row r="713" spans="1:20" x14ac:dyDescent="0.25">
      <c r="A713" s="25">
        <v>711</v>
      </c>
      <c r="B713" s="25" t="s">
        <v>1450</v>
      </c>
      <c r="C713" s="33" t="s">
        <v>1451</v>
      </c>
      <c r="D713" s="34">
        <v>6200</v>
      </c>
      <c r="E713" s="34">
        <v>1260</v>
      </c>
      <c r="F713" s="35">
        <f t="shared" si="66"/>
        <v>20</v>
      </c>
      <c r="G713" s="34" t="s">
        <v>4</v>
      </c>
      <c r="H713" s="34">
        <v>14</v>
      </c>
      <c r="I713" s="36">
        <f t="shared" si="71"/>
        <v>90</v>
      </c>
      <c r="J713" s="34" t="s">
        <v>97</v>
      </c>
      <c r="K713" s="34" t="s">
        <v>98</v>
      </c>
      <c r="L713" s="34">
        <v>1453615200</v>
      </c>
      <c r="M713" s="34">
        <v>1453788000</v>
      </c>
      <c r="N713" s="34" t="b">
        <v>1</v>
      </c>
      <c r="O713" s="34" t="b">
        <v>1</v>
      </c>
      <c r="P713" s="34" t="s">
        <v>23</v>
      </c>
      <c r="Q713" s="25" t="str">
        <f t="shared" si="67"/>
        <v>theater</v>
      </c>
      <c r="R713" s="25" t="str">
        <f t="shared" si="68"/>
        <v>plays</v>
      </c>
      <c r="S713" s="37">
        <f t="shared" si="69"/>
        <v>42393.25</v>
      </c>
      <c r="T713" s="37">
        <f t="shared" si="70"/>
        <v>42395.25</v>
      </c>
    </row>
    <row r="714" spans="1:20" x14ac:dyDescent="0.25">
      <c r="A714" s="25">
        <v>712</v>
      </c>
      <c r="B714" s="25" t="s">
        <v>1452</v>
      </c>
      <c r="C714" s="33" t="s">
        <v>1453</v>
      </c>
      <c r="D714" s="34">
        <v>800</v>
      </c>
      <c r="E714" s="34">
        <v>14725</v>
      </c>
      <c r="F714" s="35">
        <f t="shared" si="66"/>
        <v>1841</v>
      </c>
      <c r="G714" s="34" t="s">
        <v>10</v>
      </c>
      <c r="H714" s="34">
        <v>202</v>
      </c>
      <c r="I714" s="36">
        <f t="shared" si="71"/>
        <v>72.900000000000006</v>
      </c>
      <c r="J714" s="34" t="s">
        <v>11</v>
      </c>
      <c r="K714" s="34" t="s">
        <v>12</v>
      </c>
      <c r="L714" s="34">
        <v>1467954000</v>
      </c>
      <c r="M714" s="34">
        <v>1471496400</v>
      </c>
      <c r="N714" s="34" t="b">
        <v>0</v>
      </c>
      <c r="O714" s="34" t="b">
        <v>0</v>
      </c>
      <c r="P714" s="34" t="s">
        <v>23</v>
      </c>
      <c r="Q714" s="25" t="str">
        <f t="shared" si="67"/>
        <v>theater</v>
      </c>
      <c r="R714" s="25" t="str">
        <f t="shared" si="68"/>
        <v>plays</v>
      </c>
      <c r="S714" s="37">
        <f t="shared" si="69"/>
        <v>42559.208333333328</v>
      </c>
      <c r="T714" s="37">
        <f t="shared" si="70"/>
        <v>42600.208333333328</v>
      </c>
    </row>
    <row r="715" spans="1:20" x14ac:dyDescent="0.25">
      <c r="A715" s="25">
        <v>713</v>
      </c>
      <c r="B715" s="25" t="s">
        <v>1454</v>
      </c>
      <c r="C715" s="33" t="s">
        <v>1455</v>
      </c>
      <c r="D715" s="34">
        <v>6900</v>
      </c>
      <c r="E715" s="34">
        <v>11174</v>
      </c>
      <c r="F715" s="35">
        <f t="shared" si="66"/>
        <v>162</v>
      </c>
      <c r="G715" s="34" t="s">
        <v>10</v>
      </c>
      <c r="H715" s="34">
        <v>103</v>
      </c>
      <c r="I715" s="36">
        <f t="shared" si="71"/>
        <v>108.49</v>
      </c>
      <c r="J715" s="34" t="s">
        <v>11</v>
      </c>
      <c r="K715" s="34" t="s">
        <v>12</v>
      </c>
      <c r="L715" s="34">
        <v>1471842000</v>
      </c>
      <c r="M715" s="34">
        <v>1472878800</v>
      </c>
      <c r="N715" s="34" t="b">
        <v>0</v>
      </c>
      <c r="O715" s="34" t="b">
        <v>0</v>
      </c>
      <c r="P715" s="34" t="s">
        <v>123</v>
      </c>
      <c r="Q715" s="25" t="str">
        <f t="shared" si="67"/>
        <v>publishing</v>
      </c>
      <c r="R715" s="25" t="str">
        <f t="shared" si="68"/>
        <v>radio &amp; podcasts</v>
      </c>
      <c r="S715" s="37">
        <f t="shared" si="69"/>
        <v>42604.208333333328</v>
      </c>
      <c r="T715" s="37">
        <f t="shared" si="70"/>
        <v>42616.208333333328</v>
      </c>
    </row>
    <row r="716" spans="1:20" x14ac:dyDescent="0.25">
      <c r="A716" s="25">
        <v>714</v>
      </c>
      <c r="B716" s="25" t="s">
        <v>1456</v>
      </c>
      <c r="C716" s="33" t="s">
        <v>1457</v>
      </c>
      <c r="D716" s="34">
        <v>38500</v>
      </c>
      <c r="E716" s="34">
        <v>182036</v>
      </c>
      <c r="F716" s="35">
        <f t="shared" si="66"/>
        <v>473</v>
      </c>
      <c r="G716" s="34" t="s">
        <v>10</v>
      </c>
      <c r="H716" s="34">
        <v>1785</v>
      </c>
      <c r="I716" s="36">
        <f t="shared" si="71"/>
        <v>101.98</v>
      </c>
      <c r="J716" s="34" t="s">
        <v>11</v>
      </c>
      <c r="K716" s="34" t="s">
        <v>12</v>
      </c>
      <c r="L716" s="34">
        <v>1408424400</v>
      </c>
      <c r="M716" s="34">
        <v>1408510800</v>
      </c>
      <c r="N716" s="34" t="b">
        <v>0</v>
      </c>
      <c r="O716" s="34" t="b">
        <v>0</v>
      </c>
      <c r="P716" s="34" t="s">
        <v>13</v>
      </c>
      <c r="Q716" s="25" t="str">
        <f t="shared" si="67"/>
        <v>music</v>
      </c>
      <c r="R716" s="25" t="str">
        <f t="shared" si="68"/>
        <v>rock</v>
      </c>
      <c r="S716" s="37">
        <f t="shared" si="69"/>
        <v>41870.208333333336</v>
      </c>
      <c r="T716" s="37">
        <f t="shared" si="70"/>
        <v>41871.208333333336</v>
      </c>
    </row>
    <row r="717" spans="1:20" x14ac:dyDescent="0.25">
      <c r="A717" s="25">
        <v>715</v>
      </c>
      <c r="B717" s="25" t="s">
        <v>1458</v>
      </c>
      <c r="C717" s="33" t="s">
        <v>1459</v>
      </c>
      <c r="D717" s="34">
        <v>118000</v>
      </c>
      <c r="E717" s="34">
        <v>28870</v>
      </c>
      <c r="F717" s="35">
        <f t="shared" si="66"/>
        <v>24</v>
      </c>
      <c r="G717" s="34" t="s">
        <v>4</v>
      </c>
      <c r="H717" s="34">
        <v>656</v>
      </c>
      <c r="I717" s="36">
        <f t="shared" si="71"/>
        <v>44.01</v>
      </c>
      <c r="J717" s="34" t="s">
        <v>11</v>
      </c>
      <c r="K717" s="34" t="s">
        <v>12</v>
      </c>
      <c r="L717" s="34">
        <v>1281157200</v>
      </c>
      <c r="M717" s="34">
        <v>1281589200</v>
      </c>
      <c r="N717" s="34" t="b">
        <v>0</v>
      </c>
      <c r="O717" s="34" t="b">
        <v>0</v>
      </c>
      <c r="P717" s="34" t="s">
        <v>282</v>
      </c>
      <c r="Q717" s="25" t="str">
        <f t="shared" si="67"/>
        <v>games</v>
      </c>
      <c r="R717" s="25" t="str">
        <f t="shared" si="68"/>
        <v>mobile games</v>
      </c>
      <c r="S717" s="37">
        <f t="shared" si="69"/>
        <v>40397.208333333336</v>
      </c>
      <c r="T717" s="37">
        <f t="shared" si="70"/>
        <v>40402.208333333336</v>
      </c>
    </row>
    <row r="718" spans="1:20" x14ac:dyDescent="0.25">
      <c r="A718" s="25">
        <v>716</v>
      </c>
      <c r="B718" s="25" t="s">
        <v>1460</v>
      </c>
      <c r="C718" s="33" t="s">
        <v>1461</v>
      </c>
      <c r="D718" s="34">
        <v>2000</v>
      </c>
      <c r="E718" s="34">
        <v>10353</v>
      </c>
      <c r="F718" s="35">
        <f t="shared" si="66"/>
        <v>518</v>
      </c>
      <c r="G718" s="34" t="s">
        <v>10</v>
      </c>
      <c r="H718" s="34">
        <v>157</v>
      </c>
      <c r="I718" s="36">
        <f t="shared" si="71"/>
        <v>65.94</v>
      </c>
      <c r="J718" s="34" t="s">
        <v>11</v>
      </c>
      <c r="K718" s="34" t="s">
        <v>12</v>
      </c>
      <c r="L718" s="34">
        <v>1373432400</v>
      </c>
      <c r="M718" s="34">
        <v>1375851600</v>
      </c>
      <c r="N718" s="34" t="b">
        <v>0</v>
      </c>
      <c r="O718" s="34" t="b">
        <v>1</v>
      </c>
      <c r="P718" s="34" t="s">
        <v>23</v>
      </c>
      <c r="Q718" s="25" t="str">
        <f t="shared" si="67"/>
        <v>theater</v>
      </c>
      <c r="R718" s="25" t="str">
        <f t="shared" si="68"/>
        <v>plays</v>
      </c>
      <c r="S718" s="37">
        <f t="shared" si="69"/>
        <v>41465.208333333336</v>
      </c>
      <c r="T718" s="37">
        <f t="shared" si="70"/>
        <v>41493.208333333336</v>
      </c>
    </row>
    <row r="719" spans="1:20" x14ac:dyDescent="0.25">
      <c r="A719" s="25">
        <v>717</v>
      </c>
      <c r="B719" s="25" t="s">
        <v>1462</v>
      </c>
      <c r="C719" s="33" t="s">
        <v>1463</v>
      </c>
      <c r="D719" s="34">
        <v>5600</v>
      </c>
      <c r="E719" s="34">
        <v>13868</v>
      </c>
      <c r="F719" s="35">
        <f t="shared" si="66"/>
        <v>248</v>
      </c>
      <c r="G719" s="34" t="s">
        <v>10</v>
      </c>
      <c r="H719" s="34">
        <v>555</v>
      </c>
      <c r="I719" s="36">
        <f t="shared" si="71"/>
        <v>24.99</v>
      </c>
      <c r="J719" s="34" t="s">
        <v>11</v>
      </c>
      <c r="K719" s="34" t="s">
        <v>12</v>
      </c>
      <c r="L719" s="34">
        <v>1313989200</v>
      </c>
      <c r="M719" s="34">
        <v>1315803600</v>
      </c>
      <c r="N719" s="34" t="b">
        <v>0</v>
      </c>
      <c r="O719" s="34" t="b">
        <v>0</v>
      </c>
      <c r="P719" s="34" t="s">
        <v>32</v>
      </c>
      <c r="Q719" s="25" t="str">
        <f t="shared" si="67"/>
        <v>film &amp; video</v>
      </c>
      <c r="R719" s="25" t="str">
        <f t="shared" si="68"/>
        <v>documentary</v>
      </c>
      <c r="S719" s="37">
        <f t="shared" si="69"/>
        <v>40777.208333333336</v>
      </c>
      <c r="T719" s="37">
        <f t="shared" si="70"/>
        <v>40798.208333333336</v>
      </c>
    </row>
    <row r="720" spans="1:20" x14ac:dyDescent="0.25">
      <c r="A720" s="25">
        <v>718</v>
      </c>
      <c r="B720" s="25" t="s">
        <v>1464</v>
      </c>
      <c r="C720" s="33" t="s">
        <v>1465</v>
      </c>
      <c r="D720" s="34">
        <v>8300</v>
      </c>
      <c r="E720" s="34">
        <v>8317</v>
      </c>
      <c r="F720" s="35">
        <f t="shared" si="66"/>
        <v>100</v>
      </c>
      <c r="G720" s="34" t="s">
        <v>10</v>
      </c>
      <c r="H720" s="34">
        <v>297</v>
      </c>
      <c r="I720" s="36">
        <f t="shared" si="71"/>
        <v>28</v>
      </c>
      <c r="J720" s="34" t="s">
        <v>11</v>
      </c>
      <c r="K720" s="34" t="s">
        <v>12</v>
      </c>
      <c r="L720" s="34">
        <v>1371445200</v>
      </c>
      <c r="M720" s="34">
        <v>1373691600</v>
      </c>
      <c r="N720" s="34" t="b">
        <v>0</v>
      </c>
      <c r="O720" s="34" t="b">
        <v>0</v>
      </c>
      <c r="P720" s="34" t="s">
        <v>55</v>
      </c>
      <c r="Q720" s="25" t="str">
        <f t="shared" si="67"/>
        <v>technology</v>
      </c>
      <c r="R720" s="25" t="str">
        <f t="shared" si="68"/>
        <v>wearables</v>
      </c>
      <c r="S720" s="37">
        <f t="shared" si="69"/>
        <v>41442.208333333336</v>
      </c>
      <c r="T720" s="37">
        <f t="shared" si="70"/>
        <v>41468.208333333336</v>
      </c>
    </row>
    <row r="721" spans="1:20" x14ac:dyDescent="0.25">
      <c r="A721" s="25">
        <v>719</v>
      </c>
      <c r="B721" s="25" t="s">
        <v>1466</v>
      </c>
      <c r="C721" s="33" t="s">
        <v>1467</v>
      </c>
      <c r="D721" s="34">
        <v>6900</v>
      </c>
      <c r="E721" s="34">
        <v>10557</v>
      </c>
      <c r="F721" s="35">
        <f t="shared" si="66"/>
        <v>153</v>
      </c>
      <c r="G721" s="34" t="s">
        <v>10</v>
      </c>
      <c r="H721" s="34">
        <v>123</v>
      </c>
      <c r="I721" s="36">
        <f t="shared" si="71"/>
        <v>85.83</v>
      </c>
      <c r="J721" s="34" t="s">
        <v>11</v>
      </c>
      <c r="K721" s="34" t="s">
        <v>12</v>
      </c>
      <c r="L721" s="34">
        <v>1338267600</v>
      </c>
      <c r="M721" s="34">
        <v>1339218000</v>
      </c>
      <c r="N721" s="34" t="b">
        <v>0</v>
      </c>
      <c r="O721" s="34" t="b">
        <v>0</v>
      </c>
      <c r="P721" s="34" t="s">
        <v>109</v>
      </c>
      <c r="Q721" s="25" t="str">
        <f t="shared" si="67"/>
        <v>publishing</v>
      </c>
      <c r="R721" s="25" t="str">
        <f t="shared" si="68"/>
        <v>fiction</v>
      </c>
      <c r="S721" s="37">
        <f t="shared" si="69"/>
        <v>41058.208333333336</v>
      </c>
      <c r="T721" s="37">
        <f t="shared" si="70"/>
        <v>41069.208333333336</v>
      </c>
    </row>
    <row r="722" spans="1:20" x14ac:dyDescent="0.25">
      <c r="A722" s="25">
        <v>720</v>
      </c>
      <c r="B722" s="25" t="s">
        <v>1468</v>
      </c>
      <c r="C722" s="33" t="s">
        <v>1469</v>
      </c>
      <c r="D722" s="34">
        <v>8700</v>
      </c>
      <c r="E722" s="34">
        <v>3227</v>
      </c>
      <c r="F722" s="35">
        <f t="shared" si="66"/>
        <v>37</v>
      </c>
      <c r="G722" s="34" t="s">
        <v>64</v>
      </c>
      <c r="H722" s="34">
        <v>38</v>
      </c>
      <c r="I722" s="36">
        <f t="shared" si="71"/>
        <v>84.92</v>
      </c>
      <c r="J722" s="34" t="s">
        <v>26</v>
      </c>
      <c r="K722" s="34" t="s">
        <v>27</v>
      </c>
      <c r="L722" s="34">
        <v>1519192800</v>
      </c>
      <c r="M722" s="34">
        <v>1520402400</v>
      </c>
      <c r="N722" s="34" t="b">
        <v>0</v>
      </c>
      <c r="O722" s="34" t="b">
        <v>1</v>
      </c>
      <c r="P722" s="34" t="s">
        <v>23</v>
      </c>
      <c r="Q722" s="25" t="str">
        <f t="shared" si="67"/>
        <v>theater</v>
      </c>
      <c r="R722" s="25" t="str">
        <f t="shared" si="68"/>
        <v>plays</v>
      </c>
      <c r="S722" s="37">
        <f t="shared" si="69"/>
        <v>43152.25</v>
      </c>
      <c r="T722" s="37">
        <f t="shared" si="70"/>
        <v>43166.25</v>
      </c>
    </row>
    <row r="723" spans="1:20" x14ac:dyDescent="0.25">
      <c r="A723" s="25">
        <v>721</v>
      </c>
      <c r="B723" s="25" t="s">
        <v>1470</v>
      </c>
      <c r="C723" s="33" t="s">
        <v>1471</v>
      </c>
      <c r="D723" s="34">
        <v>123600</v>
      </c>
      <c r="E723" s="34">
        <v>5429</v>
      </c>
      <c r="F723" s="35">
        <f t="shared" si="66"/>
        <v>4</v>
      </c>
      <c r="G723" s="34" t="s">
        <v>64</v>
      </c>
      <c r="H723" s="34">
        <v>60</v>
      </c>
      <c r="I723" s="36">
        <f t="shared" si="71"/>
        <v>90.48</v>
      </c>
      <c r="J723" s="34" t="s">
        <v>11</v>
      </c>
      <c r="K723" s="34" t="s">
        <v>12</v>
      </c>
      <c r="L723" s="34">
        <v>1522818000</v>
      </c>
      <c r="M723" s="34">
        <v>1523336400</v>
      </c>
      <c r="N723" s="34" t="b">
        <v>0</v>
      </c>
      <c r="O723" s="34" t="b">
        <v>0</v>
      </c>
      <c r="P723" s="34" t="s">
        <v>13</v>
      </c>
      <c r="Q723" s="25" t="str">
        <f t="shared" si="67"/>
        <v>music</v>
      </c>
      <c r="R723" s="25" t="str">
        <f t="shared" si="68"/>
        <v>rock</v>
      </c>
      <c r="S723" s="37">
        <f t="shared" si="69"/>
        <v>43194.208333333328</v>
      </c>
      <c r="T723" s="37">
        <f t="shared" si="70"/>
        <v>43200.208333333328</v>
      </c>
    </row>
    <row r="724" spans="1:20" x14ac:dyDescent="0.25">
      <c r="A724" s="25">
        <v>722</v>
      </c>
      <c r="B724" s="25" t="s">
        <v>1472</v>
      </c>
      <c r="C724" s="33" t="s">
        <v>1473</v>
      </c>
      <c r="D724" s="34">
        <v>48500</v>
      </c>
      <c r="E724" s="34">
        <v>75906</v>
      </c>
      <c r="F724" s="35">
        <f t="shared" si="66"/>
        <v>157</v>
      </c>
      <c r="G724" s="34" t="s">
        <v>10</v>
      </c>
      <c r="H724" s="34">
        <v>3036</v>
      </c>
      <c r="I724" s="36">
        <f t="shared" si="71"/>
        <v>25</v>
      </c>
      <c r="J724" s="34" t="s">
        <v>11</v>
      </c>
      <c r="K724" s="34" t="s">
        <v>12</v>
      </c>
      <c r="L724" s="34">
        <v>1509948000</v>
      </c>
      <c r="M724" s="34">
        <v>1512280800</v>
      </c>
      <c r="N724" s="34" t="b">
        <v>0</v>
      </c>
      <c r="O724" s="34" t="b">
        <v>0</v>
      </c>
      <c r="P724" s="34" t="s">
        <v>32</v>
      </c>
      <c r="Q724" s="25" t="str">
        <f t="shared" si="67"/>
        <v>film &amp; video</v>
      </c>
      <c r="R724" s="25" t="str">
        <f t="shared" si="68"/>
        <v>documentary</v>
      </c>
      <c r="S724" s="37">
        <f t="shared" si="69"/>
        <v>43045.25</v>
      </c>
      <c r="T724" s="37">
        <f t="shared" si="70"/>
        <v>43072.25</v>
      </c>
    </row>
    <row r="725" spans="1:20" x14ac:dyDescent="0.25">
      <c r="A725" s="25">
        <v>723</v>
      </c>
      <c r="B725" s="25" t="s">
        <v>1474</v>
      </c>
      <c r="C725" s="33" t="s">
        <v>1475</v>
      </c>
      <c r="D725" s="34">
        <v>4900</v>
      </c>
      <c r="E725" s="34">
        <v>13250</v>
      </c>
      <c r="F725" s="35">
        <f t="shared" si="66"/>
        <v>270</v>
      </c>
      <c r="G725" s="34" t="s">
        <v>10</v>
      </c>
      <c r="H725" s="34">
        <v>144</v>
      </c>
      <c r="I725" s="36">
        <f t="shared" si="71"/>
        <v>92.01</v>
      </c>
      <c r="J725" s="34" t="s">
        <v>16</v>
      </c>
      <c r="K725" s="34" t="s">
        <v>17</v>
      </c>
      <c r="L725" s="34">
        <v>1456898400</v>
      </c>
      <c r="M725" s="34">
        <v>1458709200</v>
      </c>
      <c r="N725" s="34" t="b">
        <v>0</v>
      </c>
      <c r="O725" s="34" t="b">
        <v>0</v>
      </c>
      <c r="P725" s="34" t="s">
        <v>23</v>
      </c>
      <c r="Q725" s="25" t="str">
        <f t="shared" si="67"/>
        <v>theater</v>
      </c>
      <c r="R725" s="25" t="str">
        <f t="shared" si="68"/>
        <v>plays</v>
      </c>
      <c r="S725" s="37">
        <f t="shared" si="69"/>
        <v>42431.25</v>
      </c>
      <c r="T725" s="37">
        <f t="shared" si="70"/>
        <v>42452.208333333328</v>
      </c>
    </row>
    <row r="726" spans="1:20" x14ac:dyDescent="0.25">
      <c r="A726" s="25">
        <v>724</v>
      </c>
      <c r="B726" s="25" t="s">
        <v>1476</v>
      </c>
      <c r="C726" s="33" t="s">
        <v>1477</v>
      </c>
      <c r="D726" s="34">
        <v>8400</v>
      </c>
      <c r="E726" s="34">
        <v>11261</v>
      </c>
      <c r="F726" s="35">
        <f t="shared" si="66"/>
        <v>134</v>
      </c>
      <c r="G726" s="34" t="s">
        <v>10</v>
      </c>
      <c r="H726" s="34">
        <v>121</v>
      </c>
      <c r="I726" s="36">
        <f t="shared" si="71"/>
        <v>93.07</v>
      </c>
      <c r="J726" s="34" t="s">
        <v>30</v>
      </c>
      <c r="K726" s="34" t="s">
        <v>31</v>
      </c>
      <c r="L726" s="34">
        <v>1413954000</v>
      </c>
      <c r="M726" s="34">
        <v>1414126800</v>
      </c>
      <c r="N726" s="34" t="b">
        <v>0</v>
      </c>
      <c r="O726" s="34" t="b">
        <v>1</v>
      </c>
      <c r="P726" s="34" t="s">
        <v>23</v>
      </c>
      <c r="Q726" s="25" t="str">
        <f t="shared" si="67"/>
        <v>theater</v>
      </c>
      <c r="R726" s="25" t="str">
        <f t="shared" si="68"/>
        <v>plays</v>
      </c>
      <c r="S726" s="37">
        <f t="shared" si="69"/>
        <v>41934.208333333336</v>
      </c>
      <c r="T726" s="37">
        <f t="shared" si="70"/>
        <v>41936.208333333336</v>
      </c>
    </row>
    <row r="727" spans="1:20" x14ac:dyDescent="0.25">
      <c r="A727" s="25">
        <v>725</v>
      </c>
      <c r="B727" s="25" t="s">
        <v>1478</v>
      </c>
      <c r="C727" s="33" t="s">
        <v>1479</v>
      </c>
      <c r="D727" s="34">
        <v>193200</v>
      </c>
      <c r="E727" s="34">
        <v>97369</v>
      </c>
      <c r="F727" s="35">
        <f t="shared" si="66"/>
        <v>50</v>
      </c>
      <c r="G727" s="34" t="s">
        <v>4</v>
      </c>
      <c r="H727" s="34">
        <v>1596</v>
      </c>
      <c r="I727" s="36">
        <f t="shared" si="71"/>
        <v>61.01</v>
      </c>
      <c r="J727" s="34" t="s">
        <v>11</v>
      </c>
      <c r="K727" s="34" t="s">
        <v>12</v>
      </c>
      <c r="L727" s="34">
        <v>1416031200</v>
      </c>
      <c r="M727" s="34">
        <v>1416204000</v>
      </c>
      <c r="N727" s="34" t="b">
        <v>0</v>
      </c>
      <c r="O727" s="34" t="b">
        <v>0</v>
      </c>
      <c r="P727" s="34" t="s">
        <v>282</v>
      </c>
      <c r="Q727" s="25" t="str">
        <f t="shared" si="67"/>
        <v>games</v>
      </c>
      <c r="R727" s="25" t="str">
        <f t="shared" si="68"/>
        <v>mobile games</v>
      </c>
      <c r="S727" s="37">
        <f t="shared" si="69"/>
        <v>41958.25</v>
      </c>
      <c r="T727" s="37">
        <f t="shared" si="70"/>
        <v>41960.25</v>
      </c>
    </row>
    <row r="728" spans="1:20" x14ac:dyDescent="0.25">
      <c r="A728" s="25">
        <v>726</v>
      </c>
      <c r="B728" s="25" t="s">
        <v>1480</v>
      </c>
      <c r="C728" s="33" t="s">
        <v>1481</v>
      </c>
      <c r="D728" s="34">
        <v>54300</v>
      </c>
      <c r="E728" s="34">
        <v>48227</v>
      </c>
      <c r="F728" s="35">
        <f t="shared" si="66"/>
        <v>89</v>
      </c>
      <c r="G728" s="34" t="s">
        <v>64</v>
      </c>
      <c r="H728" s="34">
        <v>524</v>
      </c>
      <c r="I728" s="36">
        <f t="shared" si="71"/>
        <v>92.04</v>
      </c>
      <c r="J728" s="34" t="s">
        <v>11</v>
      </c>
      <c r="K728" s="34" t="s">
        <v>12</v>
      </c>
      <c r="L728" s="34">
        <v>1287982800</v>
      </c>
      <c r="M728" s="34">
        <v>1288501200</v>
      </c>
      <c r="N728" s="34" t="b">
        <v>0</v>
      </c>
      <c r="O728" s="34" t="b">
        <v>1</v>
      </c>
      <c r="P728" s="34" t="s">
        <v>23</v>
      </c>
      <c r="Q728" s="25" t="str">
        <f t="shared" si="67"/>
        <v>theater</v>
      </c>
      <c r="R728" s="25" t="str">
        <f t="shared" si="68"/>
        <v>plays</v>
      </c>
      <c r="S728" s="37">
        <f t="shared" si="69"/>
        <v>40476.208333333336</v>
      </c>
      <c r="T728" s="37">
        <f t="shared" si="70"/>
        <v>40482.208333333336</v>
      </c>
    </row>
    <row r="729" spans="1:20" x14ac:dyDescent="0.25">
      <c r="A729" s="25">
        <v>727</v>
      </c>
      <c r="B729" s="25" t="s">
        <v>1482</v>
      </c>
      <c r="C729" s="33" t="s">
        <v>1483</v>
      </c>
      <c r="D729" s="34">
        <v>8900</v>
      </c>
      <c r="E729" s="34">
        <v>14685</v>
      </c>
      <c r="F729" s="35">
        <f t="shared" si="66"/>
        <v>165</v>
      </c>
      <c r="G729" s="34" t="s">
        <v>10</v>
      </c>
      <c r="H729" s="34">
        <v>181</v>
      </c>
      <c r="I729" s="36">
        <f t="shared" si="71"/>
        <v>81.13</v>
      </c>
      <c r="J729" s="34" t="s">
        <v>11</v>
      </c>
      <c r="K729" s="34" t="s">
        <v>12</v>
      </c>
      <c r="L729" s="34">
        <v>1547964000</v>
      </c>
      <c r="M729" s="34">
        <v>1552971600</v>
      </c>
      <c r="N729" s="34" t="b">
        <v>0</v>
      </c>
      <c r="O729" s="34" t="b">
        <v>0</v>
      </c>
      <c r="P729" s="34" t="s">
        <v>18</v>
      </c>
      <c r="Q729" s="25" t="str">
        <f t="shared" si="67"/>
        <v>technology</v>
      </c>
      <c r="R729" s="25" t="str">
        <f t="shared" si="68"/>
        <v>web</v>
      </c>
      <c r="S729" s="37">
        <f t="shared" si="69"/>
        <v>43485.25</v>
      </c>
      <c r="T729" s="37">
        <f t="shared" si="70"/>
        <v>43543.208333333328</v>
      </c>
    </row>
    <row r="730" spans="1:20" x14ac:dyDescent="0.25">
      <c r="A730" s="25">
        <v>728</v>
      </c>
      <c r="B730" s="25" t="s">
        <v>1484</v>
      </c>
      <c r="C730" s="33" t="s">
        <v>1485</v>
      </c>
      <c r="D730" s="34">
        <v>4200</v>
      </c>
      <c r="E730" s="34">
        <v>735</v>
      </c>
      <c r="F730" s="35">
        <f t="shared" si="66"/>
        <v>18</v>
      </c>
      <c r="G730" s="34" t="s">
        <v>4</v>
      </c>
      <c r="H730" s="34">
        <v>10</v>
      </c>
      <c r="I730" s="36">
        <f t="shared" si="71"/>
        <v>73.5</v>
      </c>
      <c r="J730" s="34" t="s">
        <v>11</v>
      </c>
      <c r="K730" s="34" t="s">
        <v>12</v>
      </c>
      <c r="L730" s="34">
        <v>1464152400</v>
      </c>
      <c r="M730" s="34">
        <v>1465102800</v>
      </c>
      <c r="N730" s="34" t="b">
        <v>0</v>
      </c>
      <c r="O730" s="34" t="b">
        <v>0</v>
      </c>
      <c r="P730" s="34" t="s">
        <v>23</v>
      </c>
      <c r="Q730" s="25" t="str">
        <f t="shared" si="67"/>
        <v>theater</v>
      </c>
      <c r="R730" s="25" t="str">
        <f t="shared" si="68"/>
        <v>plays</v>
      </c>
      <c r="S730" s="37">
        <f t="shared" si="69"/>
        <v>42515.208333333328</v>
      </c>
      <c r="T730" s="37">
        <f t="shared" si="70"/>
        <v>42526.208333333328</v>
      </c>
    </row>
    <row r="731" spans="1:20" x14ac:dyDescent="0.25">
      <c r="A731" s="25">
        <v>729</v>
      </c>
      <c r="B731" s="25" t="s">
        <v>1486</v>
      </c>
      <c r="C731" s="33" t="s">
        <v>1487</v>
      </c>
      <c r="D731" s="34">
        <v>5600</v>
      </c>
      <c r="E731" s="34">
        <v>10397</v>
      </c>
      <c r="F731" s="35">
        <f t="shared" si="66"/>
        <v>186</v>
      </c>
      <c r="G731" s="34" t="s">
        <v>10</v>
      </c>
      <c r="H731" s="34">
        <v>122</v>
      </c>
      <c r="I731" s="36">
        <f t="shared" si="71"/>
        <v>85.22</v>
      </c>
      <c r="J731" s="34" t="s">
        <v>11</v>
      </c>
      <c r="K731" s="34" t="s">
        <v>12</v>
      </c>
      <c r="L731" s="34">
        <v>1359957600</v>
      </c>
      <c r="M731" s="34">
        <v>1360130400</v>
      </c>
      <c r="N731" s="34" t="b">
        <v>0</v>
      </c>
      <c r="O731" s="34" t="b">
        <v>0</v>
      </c>
      <c r="P731" s="34" t="s">
        <v>43</v>
      </c>
      <c r="Q731" s="25" t="str">
        <f t="shared" si="67"/>
        <v>film &amp; video</v>
      </c>
      <c r="R731" s="25" t="str">
        <f t="shared" si="68"/>
        <v>drama</v>
      </c>
      <c r="S731" s="37">
        <f t="shared" si="69"/>
        <v>41309.25</v>
      </c>
      <c r="T731" s="37">
        <f t="shared" si="70"/>
        <v>41311.25</v>
      </c>
    </row>
    <row r="732" spans="1:20" x14ac:dyDescent="0.25">
      <c r="A732" s="25">
        <v>730</v>
      </c>
      <c r="B732" s="25" t="s">
        <v>1488</v>
      </c>
      <c r="C732" s="33" t="s">
        <v>1489</v>
      </c>
      <c r="D732" s="34">
        <v>28800</v>
      </c>
      <c r="E732" s="34">
        <v>118847</v>
      </c>
      <c r="F732" s="35">
        <f t="shared" si="66"/>
        <v>413</v>
      </c>
      <c r="G732" s="34" t="s">
        <v>10</v>
      </c>
      <c r="H732" s="34">
        <v>1071</v>
      </c>
      <c r="I732" s="36">
        <f t="shared" si="71"/>
        <v>110.97</v>
      </c>
      <c r="J732" s="34" t="s">
        <v>5</v>
      </c>
      <c r="K732" s="34" t="s">
        <v>6</v>
      </c>
      <c r="L732" s="34">
        <v>1432357200</v>
      </c>
      <c r="M732" s="34">
        <v>1432875600</v>
      </c>
      <c r="N732" s="34" t="b">
        <v>0</v>
      </c>
      <c r="O732" s="34" t="b">
        <v>0</v>
      </c>
      <c r="P732" s="34" t="s">
        <v>55</v>
      </c>
      <c r="Q732" s="25" t="str">
        <f t="shared" si="67"/>
        <v>technology</v>
      </c>
      <c r="R732" s="25" t="str">
        <f t="shared" si="68"/>
        <v>wearables</v>
      </c>
      <c r="S732" s="37">
        <f t="shared" si="69"/>
        <v>42147.208333333328</v>
      </c>
      <c r="T732" s="37">
        <f t="shared" si="70"/>
        <v>42153.208333333328</v>
      </c>
    </row>
    <row r="733" spans="1:20" x14ac:dyDescent="0.25">
      <c r="A733" s="25">
        <v>731</v>
      </c>
      <c r="B733" s="25" t="s">
        <v>1490</v>
      </c>
      <c r="C733" s="33" t="s">
        <v>1491</v>
      </c>
      <c r="D733" s="34">
        <v>8000</v>
      </c>
      <c r="E733" s="34">
        <v>7220</v>
      </c>
      <c r="F733" s="35">
        <f t="shared" si="66"/>
        <v>90</v>
      </c>
      <c r="G733" s="34" t="s">
        <v>64</v>
      </c>
      <c r="H733" s="34">
        <v>219</v>
      </c>
      <c r="I733" s="36">
        <f t="shared" si="71"/>
        <v>32.97</v>
      </c>
      <c r="J733" s="34" t="s">
        <v>11</v>
      </c>
      <c r="K733" s="34" t="s">
        <v>12</v>
      </c>
      <c r="L733" s="34">
        <v>1500786000</v>
      </c>
      <c r="M733" s="34">
        <v>1500872400</v>
      </c>
      <c r="N733" s="34" t="b">
        <v>0</v>
      </c>
      <c r="O733" s="34" t="b">
        <v>0</v>
      </c>
      <c r="P733" s="34" t="s">
        <v>18</v>
      </c>
      <c r="Q733" s="25" t="str">
        <f t="shared" si="67"/>
        <v>technology</v>
      </c>
      <c r="R733" s="25" t="str">
        <f t="shared" si="68"/>
        <v>web</v>
      </c>
      <c r="S733" s="37">
        <f t="shared" si="69"/>
        <v>42939.208333333328</v>
      </c>
      <c r="T733" s="37">
        <f t="shared" si="70"/>
        <v>42940.208333333328</v>
      </c>
    </row>
    <row r="734" spans="1:20" x14ac:dyDescent="0.25">
      <c r="A734" s="25">
        <v>732</v>
      </c>
      <c r="B734" s="25" t="s">
        <v>1492</v>
      </c>
      <c r="C734" s="33" t="s">
        <v>1493</v>
      </c>
      <c r="D734" s="34">
        <v>117000</v>
      </c>
      <c r="E734" s="34">
        <v>107622</v>
      </c>
      <c r="F734" s="35">
        <f t="shared" si="66"/>
        <v>92</v>
      </c>
      <c r="G734" s="34" t="s">
        <v>4</v>
      </c>
      <c r="H734" s="34">
        <v>1121</v>
      </c>
      <c r="I734" s="36">
        <f t="shared" si="71"/>
        <v>96.01</v>
      </c>
      <c r="J734" s="34" t="s">
        <v>11</v>
      </c>
      <c r="K734" s="34" t="s">
        <v>12</v>
      </c>
      <c r="L734" s="34">
        <v>1490158800</v>
      </c>
      <c r="M734" s="34">
        <v>1492146000</v>
      </c>
      <c r="N734" s="34" t="b">
        <v>0</v>
      </c>
      <c r="O734" s="34" t="b">
        <v>1</v>
      </c>
      <c r="P734" s="34" t="s">
        <v>13</v>
      </c>
      <c r="Q734" s="25" t="str">
        <f t="shared" si="67"/>
        <v>music</v>
      </c>
      <c r="R734" s="25" t="str">
        <f t="shared" si="68"/>
        <v>rock</v>
      </c>
      <c r="S734" s="37">
        <f t="shared" si="69"/>
        <v>42816.208333333328</v>
      </c>
      <c r="T734" s="37">
        <f t="shared" si="70"/>
        <v>42839.208333333328</v>
      </c>
    </row>
    <row r="735" spans="1:20" x14ac:dyDescent="0.25">
      <c r="A735" s="25">
        <v>733</v>
      </c>
      <c r="B735" s="25" t="s">
        <v>1494</v>
      </c>
      <c r="C735" s="33" t="s">
        <v>1495</v>
      </c>
      <c r="D735" s="34">
        <v>15800</v>
      </c>
      <c r="E735" s="34">
        <v>83267</v>
      </c>
      <c r="F735" s="35">
        <f t="shared" si="66"/>
        <v>527</v>
      </c>
      <c r="G735" s="34" t="s">
        <v>10</v>
      </c>
      <c r="H735" s="34">
        <v>980</v>
      </c>
      <c r="I735" s="36">
        <f t="shared" si="71"/>
        <v>84.97</v>
      </c>
      <c r="J735" s="34" t="s">
        <v>11</v>
      </c>
      <c r="K735" s="34" t="s">
        <v>12</v>
      </c>
      <c r="L735" s="34">
        <v>1406178000</v>
      </c>
      <c r="M735" s="34">
        <v>1407301200</v>
      </c>
      <c r="N735" s="34" t="b">
        <v>0</v>
      </c>
      <c r="O735" s="34" t="b">
        <v>0</v>
      </c>
      <c r="P735" s="34" t="s">
        <v>138</v>
      </c>
      <c r="Q735" s="25" t="str">
        <f t="shared" si="67"/>
        <v>music</v>
      </c>
      <c r="R735" s="25" t="str">
        <f t="shared" si="68"/>
        <v>metal</v>
      </c>
      <c r="S735" s="37">
        <f t="shared" si="69"/>
        <v>41844.208333333336</v>
      </c>
      <c r="T735" s="37">
        <f t="shared" si="70"/>
        <v>41857.208333333336</v>
      </c>
    </row>
    <row r="736" spans="1:20" x14ac:dyDescent="0.25">
      <c r="A736" s="25">
        <v>734</v>
      </c>
      <c r="B736" s="25" t="s">
        <v>1496</v>
      </c>
      <c r="C736" s="33" t="s">
        <v>1497</v>
      </c>
      <c r="D736" s="34">
        <v>4200</v>
      </c>
      <c r="E736" s="34">
        <v>13404</v>
      </c>
      <c r="F736" s="35">
        <f t="shared" si="66"/>
        <v>319</v>
      </c>
      <c r="G736" s="34" t="s">
        <v>10</v>
      </c>
      <c r="H736" s="34">
        <v>536</v>
      </c>
      <c r="I736" s="36">
        <f t="shared" si="71"/>
        <v>25.01</v>
      </c>
      <c r="J736" s="34" t="s">
        <v>11</v>
      </c>
      <c r="K736" s="34" t="s">
        <v>12</v>
      </c>
      <c r="L736" s="34">
        <v>1485583200</v>
      </c>
      <c r="M736" s="34">
        <v>1486620000</v>
      </c>
      <c r="N736" s="34" t="b">
        <v>0</v>
      </c>
      <c r="O736" s="34" t="b">
        <v>1</v>
      </c>
      <c r="P736" s="34" t="s">
        <v>23</v>
      </c>
      <c r="Q736" s="25" t="str">
        <f t="shared" si="67"/>
        <v>theater</v>
      </c>
      <c r="R736" s="25" t="str">
        <f t="shared" si="68"/>
        <v>plays</v>
      </c>
      <c r="S736" s="37">
        <f t="shared" si="69"/>
        <v>42763.25</v>
      </c>
      <c r="T736" s="37">
        <f t="shared" si="70"/>
        <v>42775.25</v>
      </c>
    </row>
    <row r="737" spans="1:20" x14ac:dyDescent="0.25">
      <c r="A737" s="25">
        <v>735</v>
      </c>
      <c r="B737" s="25" t="s">
        <v>1498</v>
      </c>
      <c r="C737" s="33" t="s">
        <v>1499</v>
      </c>
      <c r="D737" s="34">
        <v>37100</v>
      </c>
      <c r="E737" s="34">
        <v>131404</v>
      </c>
      <c r="F737" s="35">
        <f t="shared" si="66"/>
        <v>354</v>
      </c>
      <c r="G737" s="34" t="s">
        <v>10</v>
      </c>
      <c r="H737" s="34">
        <v>1991</v>
      </c>
      <c r="I737" s="36">
        <f t="shared" si="71"/>
        <v>66</v>
      </c>
      <c r="J737" s="34" t="s">
        <v>11</v>
      </c>
      <c r="K737" s="34" t="s">
        <v>12</v>
      </c>
      <c r="L737" s="34">
        <v>1459314000</v>
      </c>
      <c r="M737" s="34">
        <v>1459918800</v>
      </c>
      <c r="N737" s="34" t="b">
        <v>0</v>
      </c>
      <c r="O737" s="34" t="b">
        <v>0</v>
      </c>
      <c r="P737" s="34" t="s">
        <v>112</v>
      </c>
      <c r="Q737" s="25" t="str">
        <f t="shared" si="67"/>
        <v>photography</v>
      </c>
      <c r="R737" s="25" t="str">
        <f t="shared" si="68"/>
        <v>photography books</v>
      </c>
      <c r="S737" s="37">
        <f t="shared" si="69"/>
        <v>42459.208333333328</v>
      </c>
      <c r="T737" s="37">
        <f t="shared" si="70"/>
        <v>42466.208333333328</v>
      </c>
    </row>
    <row r="738" spans="1:20" x14ac:dyDescent="0.25">
      <c r="A738" s="25">
        <v>736</v>
      </c>
      <c r="B738" s="25" t="s">
        <v>1500</v>
      </c>
      <c r="C738" s="33" t="s">
        <v>1501</v>
      </c>
      <c r="D738" s="34">
        <v>7700</v>
      </c>
      <c r="E738" s="34">
        <v>2533</v>
      </c>
      <c r="F738" s="35">
        <f t="shared" si="66"/>
        <v>33</v>
      </c>
      <c r="G738" s="34" t="s">
        <v>64</v>
      </c>
      <c r="H738" s="34">
        <v>29</v>
      </c>
      <c r="I738" s="36">
        <f t="shared" si="71"/>
        <v>87.34</v>
      </c>
      <c r="J738" s="34" t="s">
        <v>11</v>
      </c>
      <c r="K738" s="34" t="s">
        <v>12</v>
      </c>
      <c r="L738" s="34">
        <v>1424412000</v>
      </c>
      <c r="M738" s="34">
        <v>1424757600</v>
      </c>
      <c r="N738" s="34" t="b">
        <v>0</v>
      </c>
      <c r="O738" s="34" t="b">
        <v>0</v>
      </c>
      <c r="P738" s="34" t="s">
        <v>58</v>
      </c>
      <c r="Q738" s="25" t="str">
        <f t="shared" si="67"/>
        <v>publishing</v>
      </c>
      <c r="R738" s="25" t="str">
        <f t="shared" si="68"/>
        <v>nonfiction</v>
      </c>
      <c r="S738" s="37">
        <f t="shared" si="69"/>
        <v>42055.25</v>
      </c>
      <c r="T738" s="37">
        <f t="shared" si="70"/>
        <v>42059.25</v>
      </c>
    </row>
    <row r="739" spans="1:20" x14ac:dyDescent="0.25">
      <c r="A739" s="25">
        <v>737</v>
      </c>
      <c r="B739" s="25" t="s">
        <v>1502</v>
      </c>
      <c r="C739" s="33" t="s">
        <v>1503</v>
      </c>
      <c r="D739" s="34">
        <v>3700</v>
      </c>
      <c r="E739" s="34">
        <v>5028</v>
      </c>
      <c r="F739" s="35">
        <f t="shared" si="66"/>
        <v>136</v>
      </c>
      <c r="G739" s="34" t="s">
        <v>10</v>
      </c>
      <c r="H739" s="34">
        <v>180</v>
      </c>
      <c r="I739" s="36">
        <f t="shared" si="71"/>
        <v>27.93</v>
      </c>
      <c r="J739" s="34" t="s">
        <v>11</v>
      </c>
      <c r="K739" s="34" t="s">
        <v>12</v>
      </c>
      <c r="L739" s="34">
        <v>1478844000</v>
      </c>
      <c r="M739" s="34">
        <v>1479880800</v>
      </c>
      <c r="N739" s="34" t="b">
        <v>0</v>
      </c>
      <c r="O739" s="34" t="b">
        <v>0</v>
      </c>
      <c r="P739" s="34" t="s">
        <v>50</v>
      </c>
      <c r="Q739" s="25" t="str">
        <f t="shared" si="67"/>
        <v>music</v>
      </c>
      <c r="R739" s="25" t="str">
        <f t="shared" si="68"/>
        <v>indie rock</v>
      </c>
      <c r="S739" s="37">
        <f t="shared" si="69"/>
        <v>42685.25</v>
      </c>
      <c r="T739" s="37">
        <f t="shared" si="70"/>
        <v>42697.25</v>
      </c>
    </row>
    <row r="740" spans="1:20" x14ac:dyDescent="0.25">
      <c r="A740" s="25">
        <v>738</v>
      </c>
      <c r="B740" s="25" t="s">
        <v>1022</v>
      </c>
      <c r="C740" s="33" t="s">
        <v>1504</v>
      </c>
      <c r="D740" s="34">
        <v>74700</v>
      </c>
      <c r="E740" s="34">
        <v>1557</v>
      </c>
      <c r="F740" s="35">
        <f t="shared" si="66"/>
        <v>2</v>
      </c>
      <c r="G740" s="34" t="s">
        <v>4</v>
      </c>
      <c r="H740" s="34">
        <v>15</v>
      </c>
      <c r="I740" s="36">
        <f t="shared" si="71"/>
        <v>103.8</v>
      </c>
      <c r="J740" s="34" t="s">
        <v>11</v>
      </c>
      <c r="K740" s="34" t="s">
        <v>12</v>
      </c>
      <c r="L740" s="34">
        <v>1416117600</v>
      </c>
      <c r="M740" s="34">
        <v>1418018400</v>
      </c>
      <c r="N740" s="34" t="b">
        <v>0</v>
      </c>
      <c r="O740" s="34" t="b">
        <v>1</v>
      </c>
      <c r="P740" s="34" t="s">
        <v>23</v>
      </c>
      <c r="Q740" s="25" t="str">
        <f t="shared" si="67"/>
        <v>theater</v>
      </c>
      <c r="R740" s="25" t="str">
        <f t="shared" si="68"/>
        <v>plays</v>
      </c>
      <c r="S740" s="37">
        <f t="shared" si="69"/>
        <v>41959.25</v>
      </c>
      <c r="T740" s="37">
        <f t="shared" si="70"/>
        <v>41981.25</v>
      </c>
    </row>
    <row r="741" spans="1:20" x14ac:dyDescent="0.25">
      <c r="A741" s="25">
        <v>739</v>
      </c>
      <c r="B741" s="25" t="s">
        <v>1505</v>
      </c>
      <c r="C741" s="33" t="s">
        <v>1506</v>
      </c>
      <c r="D741" s="34">
        <v>10000</v>
      </c>
      <c r="E741" s="34">
        <v>6100</v>
      </c>
      <c r="F741" s="35">
        <f t="shared" si="66"/>
        <v>61</v>
      </c>
      <c r="G741" s="34" t="s">
        <v>4</v>
      </c>
      <c r="H741" s="34">
        <v>191</v>
      </c>
      <c r="I741" s="36">
        <f t="shared" si="71"/>
        <v>31.94</v>
      </c>
      <c r="J741" s="34" t="s">
        <v>11</v>
      </c>
      <c r="K741" s="34" t="s">
        <v>12</v>
      </c>
      <c r="L741" s="34">
        <v>1340946000</v>
      </c>
      <c r="M741" s="34">
        <v>1341032400</v>
      </c>
      <c r="N741" s="34" t="b">
        <v>0</v>
      </c>
      <c r="O741" s="34" t="b">
        <v>0</v>
      </c>
      <c r="P741" s="34" t="s">
        <v>50</v>
      </c>
      <c r="Q741" s="25" t="str">
        <f t="shared" si="67"/>
        <v>music</v>
      </c>
      <c r="R741" s="25" t="str">
        <f t="shared" si="68"/>
        <v>indie rock</v>
      </c>
      <c r="S741" s="37">
        <f t="shared" si="69"/>
        <v>41089.208333333336</v>
      </c>
      <c r="T741" s="37">
        <f t="shared" si="70"/>
        <v>41090.208333333336</v>
      </c>
    </row>
    <row r="742" spans="1:20" x14ac:dyDescent="0.25">
      <c r="A742" s="25">
        <v>740</v>
      </c>
      <c r="B742" s="25" t="s">
        <v>1507</v>
      </c>
      <c r="C742" s="33" t="s">
        <v>1508</v>
      </c>
      <c r="D742" s="34">
        <v>5300</v>
      </c>
      <c r="E742" s="34">
        <v>1592</v>
      </c>
      <c r="F742" s="35">
        <f t="shared" si="66"/>
        <v>30</v>
      </c>
      <c r="G742" s="34" t="s">
        <v>4</v>
      </c>
      <c r="H742" s="34">
        <v>16</v>
      </c>
      <c r="I742" s="36">
        <f t="shared" si="71"/>
        <v>99.5</v>
      </c>
      <c r="J742" s="34" t="s">
        <v>11</v>
      </c>
      <c r="K742" s="34" t="s">
        <v>12</v>
      </c>
      <c r="L742" s="34">
        <v>1486101600</v>
      </c>
      <c r="M742" s="34">
        <v>1486360800</v>
      </c>
      <c r="N742" s="34" t="b">
        <v>0</v>
      </c>
      <c r="O742" s="34" t="b">
        <v>0</v>
      </c>
      <c r="P742" s="34" t="s">
        <v>23</v>
      </c>
      <c r="Q742" s="25" t="str">
        <f t="shared" si="67"/>
        <v>theater</v>
      </c>
      <c r="R742" s="25" t="str">
        <f t="shared" si="68"/>
        <v>plays</v>
      </c>
      <c r="S742" s="37">
        <f t="shared" si="69"/>
        <v>42769.25</v>
      </c>
      <c r="T742" s="37">
        <f t="shared" si="70"/>
        <v>42772.25</v>
      </c>
    </row>
    <row r="743" spans="1:20" x14ac:dyDescent="0.25">
      <c r="A743" s="25">
        <v>741</v>
      </c>
      <c r="B743" s="25" t="s">
        <v>618</v>
      </c>
      <c r="C743" s="33" t="s">
        <v>1509</v>
      </c>
      <c r="D743" s="34">
        <v>1200</v>
      </c>
      <c r="E743" s="34">
        <v>14150</v>
      </c>
      <c r="F743" s="35">
        <f t="shared" si="66"/>
        <v>1179</v>
      </c>
      <c r="G743" s="34" t="s">
        <v>10</v>
      </c>
      <c r="H743" s="34">
        <v>130</v>
      </c>
      <c r="I743" s="36">
        <f t="shared" si="71"/>
        <v>108.85</v>
      </c>
      <c r="J743" s="34" t="s">
        <v>11</v>
      </c>
      <c r="K743" s="34" t="s">
        <v>12</v>
      </c>
      <c r="L743" s="34">
        <v>1274590800</v>
      </c>
      <c r="M743" s="34">
        <v>1274677200</v>
      </c>
      <c r="N743" s="34" t="b">
        <v>0</v>
      </c>
      <c r="O743" s="34" t="b">
        <v>0</v>
      </c>
      <c r="P743" s="34" t="s">
        <v>23</v>
      </c>
      <c r="Q743" s="25" t="str">
        <f t="shared" si="67"/>
        <v>theater</v>
      </c>
      <c r="R743" s="25" t="str">
        <f t="shared" si="68"/>
        <v>plays</v>
      </c>
      <c r="S743" s="37">
        <f t="shared" si="69"/>
        <v>40321.208333333336</v>
      </c>
      <c r="T743" s="37">
        <f t="shared" si="70"/>
        <v>40322.208333333336</v>
      </c>
    </row>
    <row r="744" spans="1:20" x14ac:dyDescent="0.25">
      <c r="A744" s="25">
        <v>742</v>
      </c>
      <c r="B744" s="25" t="s">
        <v>1510</v>
      </c>
      <c r="C744" s="33" t="s">
        <v>1511</v>
      </c>
      <c r="D744" s="34">
        <v>1200</v>
      </c>
      <c r="E744" s="34">
        <v>13513</v>
      </c>
      <c r="F744" s="35">
        <f t="shared" si="66"/>
        <v>1126</v>
      </c>
      <c r="G744" s="34" t="s">
        <v>10</v>
      </c>
      <c r="H744" s="34">
        <v>122</v>
      </c>
      <c r="I744" s="36">
        <f t="shared" si="71"/>
        <v>110.76</v>
      </c>
      <c r="J744" s="34" t="s">
        <v>11</v>
      </c>
      <c r="K744" s="34" t="s">
        <v>12</v>
      </c>
      <c r="L744" s="34">
        <v>1263880800</v>
      </c>
      <c r="M744" s="34">
        <v>1267509600</v>
      </c>
      <c r="N744" s="34" t="b">
        <v>0</v>
      </c>
      <c r="O744" s="34" t="b">
        <v>0</v>
      </c>
      <c r="P744" s="34" t="s">
        <v>40</v>
      </c>
      <c r="Q744" s="25" t="str">
        <f t="shared" si="67"/>
        <v>music</v>
      </c>
      <c r="R744" s="25" t="str">
        <f t="shared" si="68"/>
        <v>electric music</v>
      </c>
      <c r="S744" s="37">
        <f t="shared" si="69"/>
        <v>40197.25</v>
      </c>
      <c r="T744" s="37">
        <f t="shared" si="70"/>
        <v>40239.25</v>
      </c>
    </row>
    <row r="745" spans="1:20" x14ac:dyDescent="0.25">
      <c r="A745" s="25">
        <v>743</v>
      </c>
      <c r="B745" s="25" t="s">
        <v>1512</v>
      </c>
      <c r="C745" s="33" t="s">
        <v>1513</v>
      </c>
      <c r="D745" s="34">
        <v>3900</v>
      </c>
      <c r="E745" s="34">
        <v>504</v>
      </c>
      <c r="F745" s="35">
        <f t="shared" si="66"/>
        <v>13</v>
      </c>
      <c r="G745" s="34" t="s">
        <v>4</v>
      </c>
      <c r="H745" s="34">
        <v>17</v>
      </c>
      <c r="I745" s="36">
        <f t="shared" si="71"/>
        <v>29.65</v>
      </c>
      <c r="J745" s="34" t="s">
        <v>11</v>
      </c>
      <c r="K745" s="34" t="s">
        <v>12</v>
      </c>
      <c r="L745" s="34">
        <v>1445403600</v>
      </c>
      <c r="M745" s="34">
        <v>1445922000</v>
      </c>
      <c r="N745" s="34" t="b">
        <v>0</v>
      </c>
      <c r="O745" s="34" t="b">
        <v>1</v>
      </c>
      <c r="P745" s="34" t="s">
        <v>23</v>
      </c>
      <c r="Q745" s="25" t="str">
        <f t="shared" si="67"/>
        <v>theater</v>
      </c>
      <c r="R745" s="25" t="str">
        <f t="shared" si="68"/>
        <v>plays</v>
      </c>
      <c r="S745" s="37">
        <f t="shared" si="69"/>
        <v>42298.208333333328</v>
      </c>
      <c r="T745" s="37">
        <f t="shared" si="70"/>
        <v>42304.208333333328</v>
      </c>
    </row>
    <row r="746" spans="1:20" x14ac:dyDescent="0.25">
      <c r="A746" s="25">
        <v>744</v>
      </c>
      <c r="B746" s="25" t="s">
        <v>1514</v>
      </c>
      <c r="C746" s="33" t="s">
        <v>1515</v>
      </c>
      <c r="D746" s="34">
        <v>2000</v>
      </c>
      <c r="E746" s="34">
        <v>14240</v>
      </c>
      <c r="F746" s="35">
        <f t="shared" si="66"/>
        <v>712</v>
      </c>
      <c r="G746" s="34" t="s">
        <v>10</v>
      </c>
      <c r="H746" s="34">
        <v>140</v>
      </c>
      <c r="I746" s="36">
        <f t="shared" si="71"/>
        <v>101.71</v>
      </c>
      <c r="J746" s="34" t="s">
        <v>11</v>
      </c>
      <c r="K746" s="34" t="s">
        <v>12</v>
      </c>
      <c r="L746" s="34">
        <v>1533877200</v>
      </c>
      <c r="M746" s="34">
        <v>1534050000</v>
      </c>
      <c r="N746" s="34" t="b">
        <v>0</v>
      </c>
      <c r="O746" s="34" t="b">
        <v>1</v>
      </c>
      <c r="P746" s="34" t="s">
        <v>23</v>
      </c>
      <c r="Q746" s="25" t="str">
        <f t="shared" si="67"/>
        <v>theater</v>
      </c>
      <c r="R746" s="25" t="str">
        <f t="shared" si="68"/>
        <v>plays</v>
      </c>
      <c r="S746" s="37">
        <f t="shared" si="69"/>
        <v>43322.208333333328</v>
      </c>
      <c r="T746" s="37">
        <f t="shared" si="70"/>
        <v>43324.208333333328</v>
      </c>
    </row>
    <row r="747" spans="1:20" x14ac:dyDescent="0.25">
      <c r="A747" s="25">
        <v>745</v>
      </c>
      <c r="B747" s="25" t="s">
        <v>1516</v>
      </c>
      <c r="C747" s="33" t="s">
        <v>1517</v>
      </c>
      <c r="D747" s="34">
        <v>6900</v>
      </c>
      <c r="E747" s="34">
        <v>2091</v>
      </c>
      <c r="F747" s="35">
        <f t="shared" si="66"/>
        <v>30</v>
      </c>
      <c r="G747" s="34" t="s">
        <v>4</v>
      </c>
      <c r="H747" s="34">
        <v>34</v>
      </c>
      <c r="I747" s="36">
        <f t="shared" si="71"/>
        <v>61.5</v>
      </c>
      <c r="J747" s="34" t="s">
        <v>11</v>
      </c>
      <c r="K747" s="34" t="s">
        <v>12</v>
      </c>
      <c r="L747" s="34">
        <v>1275195600</v>
      </c>
      <c r="M747" s="34">
        <v>1277528400</v>
      </c>
      <c r="N747" s="34" t="b">
        <v>0</v>
      </c>
      <c r="O747" s="34" t="b">
        <v>0</v>
      </c>
      <c r="P747" s="34" t="s">
        <v>55</v>
      </c>
      <c r="Q747" s="25" t="str">
        <f t="shared" si="67"/>
        <v>technology</v>
      </c>
      <c r="R747" s="25" t="str">
        <f t="shared" si="68"/>
        <v>wearables</v>
      </c>
      <c r="S747" s="37">
        <f t="shared" si="69"/>
        <v>40328.208333333336</v>
      </c>
      <c r="T747" s="37">
        <f t="shared" si="70"/>
        <v>40355.208333333336</v>
      </c>
    </row>
    <row r="748" spans="1:20" x14ac:dyDescent="0.25">
      <c r="A748" s="25">
        <v>746</v>
      </c>
      <c r="B748" s="25" t="s">
        <v>1518</v>
      </c>
      <c r="C748" s="33" t="s">
        <v>1519</v>
      </c>
      <c r="D748" s="34">
        <v>55800</v>
      </c>
      <c r="E748" s="34">
        <v>118580</v>
      </c>
      <c r="F748" s="35">
        <f t="shared" si="66"/>
        <v>213</v>
      </c>
      <c r="G748" s="34" t="s">
        <v>10</v>
      </c>
      <c r="H748" s="34">
        <v>3388</v>
      </c>
      <c r="I748" s="36">
        <f t="shared" si="71"/>
        <v>35</v>
      </c>
      <c r="J748" s="34" t="s">
        <v>11</v>
      </c>
      <c r="K748" s="34" t="s">
        <v>12</v>
      </c>
      <c r="L748" s="34">
        <v>1318136400</v>
      </c>
      <c r="M748" s="34">
        <v>1318568400</v>
      </c>
      <c r="N748" s="34" t="b">
        <v>0</v>
      </c>
      <c r="O748" s="34" t="b">
        <v>0</v>
      </c>
      <c r="P748" s="34" t="s">
        <v>18</v>
      </c>
      <c r="Q748" s="25" t="str">
        <f t="shared" si="67"/>
        <v>technology</v>
      </c>
      <c r="R748" s="25" t="str">
        <f t="shared" si="68"/>
        <v>web</v>
      </c>
      <c r="S748" s="37">
        <f t="shared" si="69"/>
        <v>40825.208333333336</v>
      </c>
      <c r="T748" s="37">
        <f t="shared" si="70"/>
        <v>40830.208333333336</v>
      </c>
    </row>
    <row r="749" spans="1:20" x14ac:dyDescent="0.25">
      <c r="A749" s="25">
        <v>747</v>
      </c>
      <c r="B749" s="25" t="s">
        <v>1520</v>
      </c>
      <c r="C749" s="33" t="s">
        <v>1521</v>
      </c>
      <c r="D749" s="34">
        <v>4900</v>
      </c>
      <c r="E749" s="34">
        <v>11214</v>
      </c>
      <c r="F749" s="35">
        <f t="shared" si="66"/>
        <v>229</v>
      </c>
      <c r="G749" s="34" t="s">
        <v>10</v>
      </c>
      <c r="H749" s="34">
        <v>280</v>
      </c>
      <c r="I749" s="36">
        <f t="shared" si="71"/>
        <v>40.049999999999997</v>
      </c>
      <c r="J749" s="34" t="s">
        <v>11</v>
      </c>
      <c r="K749" s="34" t="s">
        <v>12</v>
      </c>
      <c r="L749" s="34">
        <v>1283403600</v>
      </c>
      <c r="M749" s="34">
        <v>1284354000</v>
      </c>
      <c r="N749" s="34" t="b">
        <v>0</v>
      </c>
      <c r="O749" s="34" t="b">
        <v>0</v>
      </c>
      <c r="P749" s="34" t="s">
        <v>23</v>
      </c>
      <c r="Q749" s="25" t="str">
        <f t="shared" si="67"/>
        <v>theater</v>
      </c>
      <c r="R749" s="25" t="str">
        <f t="shared" si="68"/>
        <v>plays</v>
      </c>
      <c r="S749" s="37">
        <f t="shared" si="69"/>
        <v>40423.208333333336</v>
      </c>
      <c r="T749" s="37">
        <f t="shared" si="70"/>
        <v>40434.208333333336</v>
      </c>
    </row>
    <row r="750" spans="1:20" x14ac:dyDescent="0.25">
      <c r="A750" s="25">
        <v>748</v>
      </c>
      <c r="B750" s="25" t="s">
        <v>1522</v>
      </c>
      <c r="C750" s="33" t="s">
        <v>1523</v>
      </c>
      <c r="D750" s="34">
        <v>194900</v>
      </c>
      <c r="E750" s="34">
        <v>68137</v>
      </c>
      <c r="F750" s="35">
        <f t="shared" si="66"/>
        <v>35</v>
      </c>
      <c r="G750" s="34" t="s">
        <v>64</v>
      </c>
      <c r="H750" s="34">
        <v>614</v>
      </c>
      <c r="I750" s="36">
        <f t="shared" si="71"/>
        <v>110.97</v>
      </c>
      <c r="J750" s="34" t="s">
        <v>11</v>
      </c>
      <c r="K750" s="34" t="s">
        <v>12</v>
      </c>
      <c r="L750" s="34">
        <v>1267423200</v>
      </c>
      <c r="M750" s="34">
        <v>1269579600</v>
      </c>
      <c r="N750" s="34" t="b">
        <v>0</v>
      </c>
      <c r="O750" s="34" t="b">
        <v>1</v>
      </c>
      <c r="P750" s="34" t="s">
        <v>61</v>
      </c>
      <c r="Q750" s="25" t="str">
        <f t="shared" si="67"/>
        <v>film &amp; video</v>
      </c>
      <c r="R750" s="25" t="str">
        <f t="shared" si="68"/>
        <v>animation</v>
      </c>
      <c r="S750" s="37">
        <f t="shared" si="69"/>
        <v>40238.25</v>
      </c>
      <c r="T750" s="37">
        <f t="shared" si="70"/>
        <v>40263.208333333336</v>
      </c>
    </row>
    <row r="751" spans="1:20" x14ac:dyDescent="0.25">
      <c r="A751" s="25">
        <v>749</v>
      </c>
      <c r="B751" s="25" t="s">
        <v>1524</v>
      </c>
      <c r="C751" s="33" t="s">
        <v>1525</v>
      </c>
      <c r="D751" s="34">
        <v>8600</v>
      </c>
      <c r="E751" s="34">
        <v>13527</v>
      </c>
      <c r="F751" s="35">
        <f t="shared" si="66"/>
        <v>157</v>
      </c>
      <c r="G751" s="34" t="s">
        <v>10</v>
      </c>
      <c r="H751" s="34">
        <v>366</v>
      </c>
      <c r="I751" s="36">
        <f t="shared" si="71"/>
        <v>36.96</v>
      </c>
      <c r="J751" s="34" t="s">
        <v>97</v>
      </c>
      <c r="K751" s="34" t="s">
        <v>98</v>
      </c>
      <c r="L751" s="34">
        <v>1412744400</v>
      </c>
      <c r="M751" s="34">
        <v>1413781200</v>
      </c>
      <c r="N751" s="34" t="b">
        <v>0</v>
      </c>
      <c r="O751" s="34" t="b">
        <v>1</v>
      </c>
      <c r="P751" s="34" t="s">
        <v>55</v>
      </c>
      <c r="Q751" s="25" t="str">
        <f t="shared" si="67"/>
        <v>technology</v>
      </c>
      <c r="R751" s="25" t="str">
        <f t="shared" si="68"/>
        <v>wearables</v>
      </c>
      <c r="S751" s="37">
        <f t="shared" si="69"/>
        <v>41920.208333333336</v>
      </c>
      <c r="T751" s="37">
        <f t="shared" si="70"/>
        <v>41932.208333333336</v>
      </c>
    </row>
    <row r="752" spans="1:20" x14ac:dyDescent="0.25">
      <c r="A752" s="25">
        <v>750</v>
      </c>
      <c r="B752" s="25" t="s">
        <v>1526</v>
      </c>
      <c r="C752" s="33" t="s">
        <v>1527</v>
      </c>
      <c r="D752" s="34">
        <v>100</v>
      </c>
      <c r="E752" s="34">
        <v>1</v>
      </c>
      <c r="F752" s="35">
        <f t="shared" si="66"/>
        <v>1</v>
      </c>
      <c r="G752" s="34" t="s">
        <v>4</v>
      </c>
      <c r="H752" s="34">
        <v>1</v>
      </c>
      <c r="I752" s="36">
        <f t="shared" si="71"/>
        <v>1</v>
      </c>
      <c r="J752" s="34" t="s">
        <v>30</v>
      </c>
      <c r="K752" s="34" t="s">
        <v>31</v>
      </c>
      <c r="L752" s="34">
        <v>1277960400</v>
      </c>
      <c r="M752" s="34">
        <v>1280120400</v>
      </c>
      <c r="N752" s="34" t="b">
        <v>0</v>
      </c>
      <c r="O752" s="34" t="b">
        <v>0</v>
      </c>
      <c r="P752" s="34" t="s">
        <v>40</v>
      </c>
      <c r="Q752" s="25" t="str">
        <f t="shared" si="67"/>
        <v>music</v>
      </c>
      <c r="R752" s="25" t="str">
        <f t="shared" si="68"/>
        <v>electric music</v>
      </c>
      <c r="S752" s="37">
        <f t="shared" si="69"/>
        <v>40360.208333333336</v>
      </c>
      <c r="T752" s="37">
        <f t="shared" si="70"/>
        <v>40385.208333333336</v>
      </c>
    </row>
    <row r="753" spans="1:20" x14ac:dyDescent="0.25">
      <c r="A753" s="25">
        <v>751</v>
      </c>
      <c r="B753" s="25" t="s">
        <v>1528</v>
      </c>
      <c r="C753" s="33" t="s">
        <v>1529</v>
      </c>
      <c r="D753" s="34">
        <v>3600</v>
      </c>
      <c r="E753" s="34">
        <v>8363</v>
      </c>
      <c r="F753" s="35">
        <f t="shared" si="66"/>
        <v>232</v>
      </c>
      <c r="G753" s="34" t="s">
        <v>10</v>
      </c>
      <c r="H753" s="34">
        <v>270</v>
      </c>
      <c r="I753" s="36">
        <f t="shared" si="71"/>
        <v>30.97</v>
      </c>
      <c r="J753" s="34" t="s">
        <v>11</v>
      </c>
      <c r="K753" s="34" t="s">
        <v>12</v>
      </c>
      <c r="L753" s="34">
        <v>1458190800</v>
      </c>
      <c r="M753" s="34">
        <v>1459486800</v>
      </c>
      <c r="N753" s="34" t="b">
        <v>1</v>
      </c>
      <c r="O753" s="34" t="b">
        <v>1</v>
      </c>
      <c r="P753" s="34" t="s">
        <v>58</v>
      </c>
      <c r="Q753" s="25" t="str">
        <f t="shared" si="67"/>
        <v>publishing</v>
      </c>
      <c r="R753" s="25" t="str">
        <f t="shared" si="68"/>
        <v>nonfiction</v>
      </c>
      <c r="S753" s="37">
        <f t="shared" si="69"/>
        <v>42446.208333333328</v>
      </c>
      <c r="T753" s="37">
        <f t="shared" si="70"/>
        <v>42461.208333333328</v>
      </c>
    </row>
    <row r="754" spans="1:20" x14ac:dyDescent="0.25">
      <c r="A754" s="25">
        <v>752</v>
      </c>
      <c r="B754" s="25" t="s">
        <v>1530</v>
      </c>
      <c r="C754" s="33" t="s">
        <v>1531</v>
      </c>
      <c r="D754" s="34">
        <v>5800</v>
      </c>
      <c r="E754" s="34">
        <v>5362</v>
      </c>
      <c r="F754" s="35">
        <f t="shared" si="66"/>
        <v>92</v>
      </c>
      <c r="G754" s="34" t="s">
        <v>64</v>
      </c>
      <c r="H754" s="34">
        <v>114</v>
      </c>
      <c r="I754" s="36">
        <f t="shared" si="71"/>
        <v>47.04</v>
      </c>
      <c r="J754" s="34" t="s">
        <v>11</v>
      </c>
      <c r="K754" s="34" t="s">
        <v>12</v>
      </c>
      <c r="L754" s="34">
        <v>1280984400</v>
      </c>
      <c r="M754" s="34">
        <v>1282539600</v>
      </c>
      <c r="N754" s="34" t="b">
        <v>0</v>
      </c>
      <c r="O754" s="34" t="b">
        <v>1</v>
      </c>
      <c r="P754" s="34" t="s">
        <v>23</v>
      </c>
      <c r="Q754" s="25" t="str">
        <f t="shared" si="67"/>
        <v>theater</v>
      </c>
      <c r="R754" s="25" t="str">
        <f t="shared" si="68"/>
        <v>plays</v>
      </c>
      <c r="S754" s="37">
        <f t="shared" si="69"/>
        <v>40395.208333333336</v>
      </c>
      <c r="T754" s="37">
        <f t="shared" si="70"/>
        <v>40413.208333333336</v>
      </c>
    </row>
    <row r="755" spans="1:20" x14ac:dyDescent="0.25">
      <c r="A755" s="25">
        <v>753</v>
      </c>
      <c r="B755" s="25" t="s">
        <v>1532</v>
      </c>
      <c r="C755" s="33" t="s">
        <v>1533</v>
      </c>
      <c r="D755" s="34">
        <v>4700</v>
      </c>
      <c r="E755" s="34">
        <v>12065</v>
      </c>
      <c r="F755" s="35">
        <f t="shared" si="66"/>
        <v>257</v>
      </c>
      <c r="G755" s="34" t="s">
        <v>10</v>
      </c>
      <c r="H755" s="34">
        <v>137</v>
      </c>
      <c r="I755" s="36">
        <f t="shared" si="71"/>
        <v>88.07</v>
      </c>
      <c r="J755" s="34" t="s">
        <v>11</v>
      </c>
      <c r="K755" s="34" t="s">
        <v>12</v>
      </c>
      <c r="L755" s="34">
        <v>1274590800</v>
      </c>
      <c r="M755" s="34">
        <v>1275886800</v>
      </c>
      <c r="N755" s="34" t="b">
        <v>0</v>
      </c>
      <c r="O755" s="34" t="b">
        <v>0</v>
      </c>
      <c r="P755" s="34" t="s">
        <v>112</v>
      </c>
      <c r="Q755" s="25" t="str">
        <f t="shared" si="67"/>
        <v>photography</v>
      </c>
      <c r="R755" s="25" t="str">
        <f t="shared" si="68"/>
        <v>photography books</v>
      </c>
      <c r="S755" s="37">
        <f t="shared" si="69"/>
        <v>40321.208333333336</v>
      </c>
      <c r="T755" s="37">
        <f t="shared" si="70"/>
        <v>40336.208333333336</v>
      </c>
    </row>
    <row r="756" spans="1:20" x14ac:dyDescent="0.25">
      <c r="A756" s="25">
        <v>754</v>
      </c>
      <c r="B756" s="25" t="s">
        <v>1534</v>
      </c>
      <c r="C756" s="33" t="s">
        <v>1535</v>
      </c>
      <c r="D756" s="34">
        <v>70400</v>
      </c>
      <c r="E756" s="34">
        <v>118603</v>
      </c>
      <c r="F756" s="35">
        <f t="shared" si="66"/>
        <v>168</v>
      </c>
      <c r="G756" s="34" t="s">
        <v>10</v>
      </c>
      <c r="H756" s="34">
        <v>3205</v>
      </c>
      <c r="I756" s="36">
        <f t="shared" si="71"/>
        <v>37.01</v>
      </c>
      <c r="J756" s="34" t="s">
        <v>11</v>
      </c>
      <c r="K756" s="34" t="s">
        <v>12</v>
      </c>
      <c r="L756" s="34">
        <v>1351400400</v>
      </c>
      <c r="M756" s="34">
        <v>1355983200</v>
      </c>
      <c r="N756" s="34" t="b">
        <v>0</v>
      </c>
      <c r="O756" s="34" t="b">
        <v>0</v>
      </c>
      <c r="P756" s="34" t="s">
        <v>23</v>
      </c>
      <c r="Q756" s="25" t="str">
        <f t="shared" si="67"/>
        <v>theater</v>
      </c>
      <c r="R756" s="25" t="str">
        <f t="shared" si="68"/>
        <v>plays</v>
      </c>
      <c r="S756" s="37">
        <f t="shared" si="69"/>
        <v>41210.208333333336</v>
      </c>
      <c r="T756" s="37">
        <f t="shared" si="70"/>
        <v>41263.25</v>
      </c>
    </row>
    <row r="757" spans="1:20" x14ac:dyDescent="0.25">
      <c r="A757" s="25">
        <v>755</v>
      </c>
      <c r="B757" s="25" t="s">
        <v>1536</v>
      </c>
      <c r="C757" s="33" t="s">
        <v>1537</v>
      </c>
      <c r="D757" s="34">
        <v>4500</v>
      </c>
      <c r="E757" s="34">
        <v>7496</v>
      </c>
      <c r="F757" s="35">
        <f t="shared" si="66"/>
        <v>167</v>
      </c>
      <c r="G757" s="34" t="s">
        <v>10</v>
      </c>
      <c r="H757" s="34">
        <v>288</v>
      </c>
      <c r="I757" s="36">
        <f t="shared" si="71"/>
        <v>26.03</v>
      </c>
      <c r="J757" s="34" t="s">
        <v>26</v>
      </c>
      <c r="K757" s="34" t="s">
        <v>27</v>
      </c>
      <c r="L757" s="34">
        <v>1514354400</v>
      </c>
      <c r="M757" s="34">
        <v>1515391200</v>
      </c>
      <c r="N757" s="34" t="b">
        <v>0</v>
      </c>
      <c r="O757" s="34" t="b">
        <v>1</v>
      </c>
      <c r="P757" s="34" t="s">
        <v>23</v>
      </c>
      <c r="Q757" s="25" t="str">
        <f t="shared" si="67"/>
        <v>theater</v>
      </c>
      <c r="R757" s="25" t="str">
        <f t="shared" si="68"/>
        <v>plays</v>
      </c>
      <c r="S757" s="37">
        <f t="shared" si="69"/>
        <v>43096.25</v>
      </c>
      <c r="T757" s="37">
        <f t="shared" si="70"/>
        <v>43108.25</v>
      </c>
    </row>
    <row r="758" spans="1:20" x14ac:dyDescent="0.25">
      <c r="A758" s="25">
        <v>756</v>
      </c>
      <c r="B758" s="25" t="s">
        <v>1538</v>
      </c>
      <c r="C758" s="33" t="s">
        <v>1539</v>
      </c>
      <c r="D758" s="34">
        <v>1300</v>
      </c>
      <c r="E758" s="34">
        <v>10037</v>
      </c>
      <c r="F758" s="35">
        <f t="shared" si="66"/>
        <v>772</v>
      </c>
      <c r="G758" s="34" t="s">
        <v>10</v>
      </c>
      <c r="H758" s="34">
        <v>148</v>
      </c>
      <c r="I758" s="36">
        <f t="shared" si="71"/>
        <v>67.819999999999993</v>
      </c>
      <c r="J758" s="34" t="s">
        <v>11</v>
      </c>
      <c r="K758" s="34" t="s">
        <v>12</v>
      </c>
      <c r="L758" s="34">
        <v>1421733600</v>
      </c>
      <c r="M758" s="34">
        <v>1422252000</v>
      </c>
      <c r="N758" s="34" t="b">
        <v>0</v>
      </c>
      <c r="O758" s="34" t="b">
        <v>0</v>
      </c>
      <c r="P758" s="34" t="s">
        <v>23</v>
      </c>
      <c r="Q758" s="25" t="str">
        <f t="shared" si="67"/>
        <v>theater</v>
      </c>
      <c r="R758" s="25" t="str">
        <f t="shared" si="68"/>
        <v>plays</v>
      </c>
      <c r="S758" s="37">
        <f t="shared" si="69"/>
        <v>42024.25</v>
      </c>
      <c r="T758" s="37">
        <f t="shared" si="70"/>
        <v>42030.25</v>
      </c>
    </row>
    <row r="759" spans="1:20" x14ac:dyDescent="0.25">
      <c r="A759" s="25">
        <v>757</v>
      </c>
      <c r="B759" s="25" t="s">
        <v>1540</v>
      </c>
      <c r="C759" s="33" t="s">
        <v>1541</v>
      </c>
      <c r="D759" s="34">
        <v>1400</v>
      </c>
      <c r="E759" s="34">
        <v>5696</v>
      </c>
      <c r="F759" s="35">
        <f t="shared" si="66"/>
        <v>407</v>
      </c>
      <c r="G759" s="34" t="s">
        <v>10</v>
      </c>
      <c r="H759" s="34">
        <v>114</v>
      </c>
      <c r="I759" s="36">
        <f t="shared" si="71"/>
        <v>49.96</v>
      </c>
      <c r="J759" s="34" t="s">
        <v>11</v>
      </c>
      <c r="K759" s="34" t="s">
        <v>12</v>
      </c>
      <c r="L759" s="34">
        <v>1305176400</v>
      </c>
      <c r="M759" s="34">
        <v>1305522000</v>
      </c>
      <c r="N759" s="34" t="b">
        <v>0</v>
      </c>
      <c r="O759" s="34" t="b">
        <v>0</v>
      </c>
      <c r="P759" s="34" t="s">
        <v>43</v>
      </c>
      <c r="Q759" s="25" t="str">
        <f t="shared" si="67"/>
        <v>film &amp; video</v>
      </c>
      <c r="R759" s="25" t="str">
        <f t="shared" si="68"/>
        <v>drama</v>
      </c>
      <c r="S759" s="37">
        <f t="shared" si="69"/>
        <v>40675.208333333336</v>
      </c>
      <c r="T759" s="37">
        <f t="shared" si="70"/>
        <v>40679.208333333336</v>
      </c>
    </row>
    <row r="760" spans="1:20" x14ac:dyDescent="0.25">
      <c r="A760" s="25">
        <v>758</v>
      </c>
      <c r="B760" s="25" t="s">
        <v>1542</v>
      </c>
      <c r="C760" s="33" t="s">
        <v>1543</v>
      </c>
      <c r="D760" s="34">
        <v>29600</v>
      </c>
      <c r="E760" s="34">
        <v>167005</v>
      </c>
      <c r="F760" s="35">
        <f t="shared" si="66"/>
        <v>564</v>
      </c>
      <c r="G760" s="34" t="s">
        <v>10</v>
      </c>
      <c r="H760" s="34">
        <v>1518</v>
      </c>
      <c r="I760" s="36">
        <f t="shared" si="71"/>
        <v>110.02</v>
      </c>
      <c r="J760" s="34" t="s">
        <v>5</v>
      </c>
      <c r="K760" s="34" t="s">
        <v>6</v>
      </c>
      <c r="L760" s="34">
        <v>1414126800</v>
      </c>
      <c r="M760" s="34">
        <v>1414904400</v>
      </c>
      <c r="N760" s="34" t="b">
        <v>0</v>
      </c>
      <c r="O760" s="34" t="b">
        <v>0</v>
      </c>
      <c r="P760" s="34" t="s">
        <v>13</v>
      </c>
      <c r="Q760" s="25" t="str">
        <f t="shared" si="67"/>
        <v>music</v>
      </c>
      <c r="R760" s="25" t="str">
        <f t="shared" si="68"/>
        <v>rock</v>
      </c>
      <c r="S760" s="37">
        <f t="shared" si="69"/>
        <v>41936.208333333336</v>
      </c>
      <c r="T760" s="37">
        <f t="shared" si="70"/>
        <v>41945.208333333336</v>
      </c>
    </row>
    <row r="761" spans="1:20" x14ac:dyDescent="0.25">
      <c r="A761" s="25">
        <v>759</v>
      </c>
      <c r="B761" s="25" t="s">
        <v>1544</v>
      </c>
      <c r="C761" s="33" t="s">
        <v>1545</v>
      </c>
      <c r="D761" s="34">
        <v>167500</v>
      </c>
      <c r="E761" s="34">
        <v>114615</v>
      </c>
      <c r="F761" s="35">
        <f t="shared" si="66"/>
        <v>68</v>
      </c>
      <c r="G761" s="34" t="s">
        <v>4</v>
      </c>
      <c r="H761" s="34">
        <v>1274</v>
      </c>
      <c r="I761" s="36">
        <f t="shared" si="71"/>
        <v>89.96</v>
      </c>
      <c r="J761" s="34" t="s">
        <v>11</v>
      </c>
      <c r="K761" s="34" t="s">
        <v>12</v>
      </c>
      <c r="L761" s="34">
        <v>1517810400</v>
      </c>
      <c r="M761" s="34">
        <v>1520402400</v>
      </c>
      <c r="N761" s="34" t="b">
        <v>0</v>
      </c>
      <c r="O761" s="34" t="b">
        <v>0</v>
      </c>
      <c r="P761" s="34" t="s">
        <v>40</v>
      </c>
      <c r="Q761" s="25" t="str">
        <f t="shared" si="67"/>
        <v>music</v>
      </c>
      <c r="R761" s="25" t="str">
        <f t="shared" si="68"/>
        <v>electric music</v>
      </c>
      <c r="S761" s="37">
        <f t="shared" si="69"/>
        <v>43136.25</v>
      </c>
      <c r="T761" s="37">
        <f t="shared" si="70"/>
        <v>43166.25</v>
      </c>
    </row>
    <row r="762" spans="1:20" x14ac:dyDescent="0.25">
      <c r="A762" s="25">
        <v>760</v>
      </c>
      <c r="B762" s="25" t="s">
        <v>1546</v>
      </c>
      <c r="C762" s="33" t="s">
        <v>1547</v>
      </c>
      <c r="D762" s="34">
        <v>48300</v>
      </c>
      <c r="E762" s="34">
        <v>16592</v>
      </c>
      <c r="F762" s="35">
        <f t="shared" si="66"/>
        <v>34</v>
      </c>
      <c r="G762" s="34" t="s">
        <v>4</v>
      </c>
      <c r="H762" s="34">
        <v>210</v>
      </c>
      <c r="I762" s="36">
        <f t="shared" si="71"/>
        <v>79.010000000000005</v>
      </c>
      <c r="J762" s="34" t="s">
        <v>97</v>
      </c>
      <c r="K762" s="34" t="s">
        <v>98</v>
      </c>
      <c r="L762" s="34">
        <v>1564635600</v>
      </c>
      <c r="M762" s="34">
        <v>1567141200</v>
      </c>
      <c r="N762" s="34" t="b">
        <v>0</v>
      </c>
      <c r="O762" s="34" t="b">
        <v>1</v>
      </c>
      <c r="P762" s="34" t="s">
        <v>79</v>
      </c>
      <c r="Q762" s="25" t="str">
        <f t="shared" si="67"/>
        <v>games</v>
      </c>
      <c r="R762" s="25" t="str">
        <f t="shared" si="68"/>
        <v>video games</v>
      </c>
      <c r="S762" s="37">
        <f t="shared" si="69"/>
        <v>43678.208333333328</v>
      </c>
      <c r="T762" s="37">
        <f t="shared" si="70"/>
        <v>43707.208333333328</v>
      </c>
    </row>
    <row r="763" spans="1:20" x14ac:dyDescent="0.25">
      <c r="A763" s="25">
        <v>761</v>
      </c>
      <c r="B763" s="25" t="s">
        <v>1548</v>
      </c>
      <c r="C763" s="33" t="s">
        <v>1549</v>
      </c>
      <c r="D763" s="34">
        <v>2200</v>
      </c>
      <c r="E763" s="34">
        <v>14420</v>
      </c>
      <c r="F763" s="35">
        <f t="shared" si="66"/>
        <v>655</v>
      </c>
      <c r="G763" s="34" t="s">
        <v>10</v>
      </c>
      <c r="H763" s="34">
        <v>166</v>
      </c>
      <c r="I763" s="36">
        <f t="shared" si="71"/>
        <v>86.87</v>
      </c>
      <c r="J763" s="34" t="s">
        <v>11</v>
      </c>
      <c r="K763" s="34" t="s">
        <v>12</v>
      </c>
      <c r="L763" s="34">
        <v>1500699600</v>
      </c>
      <c r="M763" s="34">
        <v>1501131600</v>
      </c>
      <c r="N763" s="34" t="b">
        <v>0</v>
      </c>
      <c r="O763" s="34" t="b">
        <v>0</v>
      </c>
      <c r="P763" s="34" t="s">
        <v>13</v>
      </c>
      <c r="Q763" s="25" t="str">
        <f t="shared" si="67"/>
        <v>music</v>
      </c>
      <c r="R763" s="25" t="str">
        <f t="shared" si="68"/>
        <v>rock</v>
      </c>
      <c r="S763" s="37">
        <f t="shared" si="69"/>
        <v>42938.208333333328</v>
      </c>
      <c r="T763" s="37">
        <f t="shared" si="70"/>
        <v>42943.208333333328</v>
      </c>
    </row>
    <row r="764" spans="1:20" x14ac:dyDescent="0.25">
      <c r="A764" s="25">
        <v>762</v>
      </c>
      <c r="B764" s="25" t="s">
        <v>658</v>
      </c>
      <c r="C764" s="33" t="s">
        <v>1550</v>
      </c>
      <c r="D764" s="34">
        <v>3500</v>
      </c>
      <c r="E764" s="34">
        <v>6204</v>
      </c>
      <c r="F764" s="35">
        <f t="shared" si="66"/>
        <v>177</v>
      </c>
      <c r="G764" s="34" t="s">
        <v>10</v>
      </c>
      <c r="H764" s="34">
        <v>100</v>
      </c>
      <c r="I764" s="36">
        <f t="shared" si="71"/>
        <v>62.04</v>
      </c>
      <c r="J764" s="34" t="s">
        <v>16</v>
      </c>
      <c r="K764" s="34" t="s">
        <v>17</v>
      </c>
      <c r="L764" s="34">
        <v>1354082400</v>
      </c>
      <c r="M764" s="34">
        <v>1355032800</v>
      </c>
      <c r="N764" s="34" t="b">
        <v>0</v>
      </c>
      <c r="O764" s="34" t="b">
        <v>0</v>
      </c>
      <c r="P764" s="34" t="s">
        <v>149</v>
      </c>
      <c r="Q764" s="25" t="str">
        <f t="shared" si="67"/>
        <v>music</v>
      </c>
      <c r="R764" s="25" t="str">
        <f t="shared" si="68"/>
        <v>jazz</v>
      </c>
      <c r="S764" s="37">
        <f t="shared" si="69"/>
        <v>41241.25</v>
      </c>
      <c r="T764" s="37">
        <f t="shared" si="70"/>
        <v>41252.25</v>
      </c>
    </row>
    <row r="765" spans="1:20" x14ac:dyDescent="0.25">
      <c r="A765" s="25">
        <v>763</v>
      </c>
      <c r="B765" s="25" t="s">
        <v>1551</v>
      </c>
      <c r="C765" s="33" t="s">
        <v>1552</v>
      </c>
      <c r="D765" s="34">
        <v>5600</v>
      </c>
      <c r="E765" s="34">
        <v>6338</v>
      </c>
      <c r="F765" s="35">
        <f t="shared" si="66"/>
        <v>113</v>
      </c>
      <c r="G765" s="34" t="s">
        <v>10</v>
      </c>
      <c r="H765" s="34">
        <v>235</v>
      </c>
      <c r="I765" s="36">
        <f t="shared" si="71"/>
        <v>26.97</v>
      </c>
      <c r="J765" s="34" t="s">
        <v>11</v>
      </c>
      <c r="K765" s="34" t="s">
        <v>12</v>
      </c>
      <c r="L765" s="34">
        <v>1336453200</v>
      </c>
      <c r="M765" s="34">
        <v>1339477200</v>
      </c>
      <c r="N765" s="34" t="b">
        <v>0</v>
      </c>
      <c r="O765" s="34" t="b">
        <v>1</v>
      </c>
      <c r="P765" s="34" t="s">
        <v>23</v>
      </c>
      <c r="Q765" s="25" t="str">
        <f t="shared" si="67"/>
        <v>theater</v>
      </c>
      <c r="R765" s="25" t="str">
        <f t="shared" si="68"/>
        <v>plays</v>
      </c>
      <c r="S765" s="37">
        <f t="shared" si="69"/>
        <v>41037.208333333336</v>
      </c>
      <c r="T765" s="37">
        <f t="shared" si="70"/>
        <v>41072.208333333336</v>
      </c>
    </row>
    <row r="766" spans="1:20" x14ac:dyDescent="0.25">
      <c r="A766" s="25">
        <v>764</v>
      </c>
      <c r="B766" s="25" t="s">
        <v>1553</v>
      </c>
      <c r="C766" s="33" t="s">
        <v>1554</v>
      </c>
      <c r="D766" s="34">
        <v>1100</v>
      </c>
      <c r="E766" s="34">
        <v>8010</v>
      </c>
      <c r="F766" s="35">
        <f t="shared" si="66"/>
        <v>728</v>
      </c>
      <c r="G766" s="34" t="s">
        <v>10</v>
      </c>
      <c r="H766" s="34">
        <v>148</v>
      </c>
      <c r="I766" s="36">
        <f t="shared" si="71"/>
        <v>54.12</v>
      </c>
      <c r="J766" s="34" t="s">
        <v>11</v>
      </c>
      <c r="K766" s="34" t="s">
        <v>12</v>
      </c>
      <c r="L766" s="34">
        <v>1305262800</v>
      </c>
      <c r="M766" s="34">
        <v>1305954000</v>
      </c>
      <c r="N766" s="34" t="b">
        <v>0</v>
      </c>
      <c r="O766" s="34" t="b">
        <v>0</v>
      </c>
      <c r="P766" s="34" t="s">
        <v>13</v>
      </c>
      <c r="Q766" s="25" t="str">
        <f t="shared" si="67"/>
        <v>music</v>
      </c>
      <c r="R766" s="25" t="str">
        <f t="shared" si="68"/>
        <v>rock</v>
      </c>
      <c r="S766" s="37">
        <f t="shared" si="69"/>
        <v>40676.208333333336</v>
      </c>
      <c r="T766" s="37">
        <f t="shared" si="70"/>
        <v>40684.208333333336</v>
      </c>
    </row>
    <row r="767" spans="1:20" x14ac:dyDescent="0.25">
      <c r="A767" s="25">
        <v>765</v>
      </c>
      <c r="B767" s="25" t="s">
        <v>1555</v>
      </c>
      <c r="C767" s="33" t="s">
        <v>1556</v>
      </c>
      <c r="D767" s="34">
        <v>3900</v>
      </c>
      <c r="E767" s="34">
        <v>8125</v>
      </c>
      <c r="F767" s="35">
        <f t="shared" si="66"/>
        <v>208</v>
      </c>
      <c r="G767" s="34" t="s">
        <v>10</v>
      </c>
      <c r="H767" s="34">
        <v>198</v>
      </c>
      <c r="I767" s="36">
        <f t="shared" si="71"/>
        <v>41.04</v>
      </c>
      <c r="J767" s="34" t="s">
        <v>11</v>
      </c>
      <c r="K767" s="34" t="s">
        <v>12</v>
      </c>
      <c r="L767" s="34">
        <v>1492232400</v>
      </c>
      <c r="M767" s="34">
        <v>1494392400</v>
      </c>
      <c r="N767" s="34" t="b">
        <v>1</v>
      </c>
      <c r="O767" s="34" t="b">
        <v>1</v>
      </c>
      <c r="P767" s="34" t="s">
        <v>50</v>
      </c>
      <c r="Q767" s="25" t="str">
        <f t="shared" si="67"/>
        <v>music</v>
      </c>
      <c r="R767" s="25" t="str">
        <f t="shared" si="68"/>
        <v>indie rock</v>
      </c>
      <c r="S767" s="37">
        <f t="shared" si="69"/>
        <v>42840.208333333328</v>
      </c>
      <c r="T767" s="37">
        <f t="shared" si="70"/>
        <v>42865.208333333328</v>
      </c>
    </row>
    <row r="768" spans="1:20" x14ac:dyDescent="0.25">
      <c r="A768" s="25">
        <v>766</v>
      </c>
      <c r="B768" s="25" t="s">
        <v>1557</v>
      </c>
      <c r="C768" s="33" t="s">
        <v>1558</v>
      </c>
      <c r="D768" s="34">
        <v>43800</v>
      </c>
      <c r="E768" s="34">
        <v>13653</v>
      </c>
      <c r="F768" s="35">
        <f t="shared" si="66"/>
        <v>31</v>
      </c>
      <c r="G768" s="34" t="s">
        <v>4</v>
      </c>
      <c r="H768" s="34">
        <v>248</v>
      </c>
      <c r="I768" s="36">
        <f t="shared" si="71"/>
        <v>55.05</v>
      </c>
      <c r="J768" s="34" t="s">
        <v>16</v>
      </c>
      <c r="K768" s="34" t="s">
        <v>17</v>
      </c>
      <c r="L768" s="34">
        <v>1537333200</v>
      </c>
      <c r="M768" s="34">
        <v>1537419600</v>
      </c>
      <c r="N768" s="34" t="b">
        <v>0</v>
      </c>
      <c r="O768" s="34" t="b">
        <v>0</v>
      </c>
      <c r="P768" s="34" t="s">
        <v>464</v>
      </c>
      <c r="Q768" s="25" t="str">
        <f t="shared" si="67"/>
        <v>film &amp; video</v>
      </c>
      <c r="R768" s="25" t="str">
        <f t="shared" si="68"/>
        <v>science fiction</v>
      </c>
      <c r="S768" s="37">
        <f t="shared" si="69"/>
        <v>43362.208333333328</v>
      </c>
      <c r="T768" s="37">
        <f t="shared" si="70"/>
        <v>43363.208333333328</v>
      </c>
    </row>
    <row r="769" spans="1:20" x14ac:dyDescent="0.25">
      <c r="A769" s="25">
        <v>767</v>
      </c>
      <c r="B769" s="25" t="s">
        <v>1559</v>
      </c>
      <c r="C769" s="33" t="s">
        <v>1560</v>
      </c>
      <c r="D769" s="34">
        <v>97200</v>
      </c>
      <c r="E769" s="34">
        <v>55372</v>
      </c>
      <c r="F769" s="35">
        <f t="shared" si="66"/>
        <v>57</v>
      </c>
      <c r="G769" s="34" t="s">
        <v>4</v>
      </c>
      <c r="H769" s="34">
        <v>513</v>
      </c>
      <c r="I769" s="36">
        <f t="shared" si="71"/>
        <v>107.94</v>
      </c>
      <c r="J769" s="34" t="s">
        <v>11</v>
      </c>
      <c r="K769" s="34" t="s">
        <v>12</v>
      </c>
      <c r="L769" s="34">
        <v>1444107600</v>
      </c>
      <c r="M769" s="34">
        <v>1447999200</v>
      </c>
      <c r="N769" s="34" t="b">
        <v>0</v>
      </c>
      <c r="O769" s="34" t="b">
        <v>0</v>
      </c>
      <c r="P769" s="34" t="s">
        <v>196</v>
      </c>
      <c r="Q769" s="25" t="str">
        <f t="shared" si="67"/>
        <v>publishing</v>
      </c>
      <c r="R769" s="25" t="str">
        <f t="shared" si="68"/>
        <v>translations</v>
      </c>
      <c r="S769" s="37">
        <f t="shared" si="69"/>
        <v>42283.208333333328</v>
      </c>
      <c r="T769" s="37">
        <f t="shared" si="70"/>
        <v>42328.25</v>
      </c>
    </row>
    <row r="770" spans="1:20" x14ac:dyDescent="0.25">
      <c r="A770" s="25">
        <v>768</v>
      </c>
      <c r="B770" s="25" t="s">
        <v>1561</v>
      </c>
      <c r="C770" s="33" t="s">
        <v>1562</v>
      </c>
      <c r="D770" s="34">
        <v>4800</v>
      </c>
      <c r="E770" s="34">
        <v>11088</v>
      </c>
      <c r="F770" s="35">
        <f t="shared" si="66"/>
        <v>231</v>
      </c>
      <c r="G770" s="34" t="s">
        <v>10</v>
      </c>
      <c r="H770" s="34">
        <v>150</v>
      </c>
      <c r="I770" s="36">
        <f t="shared" si="71"/>
        <v>73.92</v>
      </c>
      <c r="J770" s="34" t="s">
        <v>11</v>
      </c>
      <c r="K770" s="34" t="s">
        <v>12</v>
      </c>
      <c r="L770" s="34">
        <v>1386741600</v>
      </c>
      <c r="M770" s="34">
        <v>1388037600</v>
      </c>
      <c r="N770" s="34" t="b">
        <v>0</v>
      </c>
      <c r="O770" s="34" t="b">
        <v>0</v>
      </c>
      <c r="P770" s="34" t="s">
        <v>23</v>
      </c>
      <c r="Q770" s="25" t="str">
        <f t="shared" si="67"/>
        <v>theater</v>
      </c>
      <c r="R770" s="25" t="str">
        <f t="shared" si="68"/>
        <v>plays</v>
      </c>
      <c r="S770" s="37">
        <f t="shared" si="69"/>
        <v>41619.25</v>
      </c>
      <c r="T770" s="37">
        <f t="shared" si="70"/>
        <v>41634.25</v>
      </c>
    </row>
    <row r="771" spans="1:20" x14ac:dyDescent="0.25">
      <c r="A771" s="25">
        <v>769</v>
      </c>
      <c r="B771" s="25" t="s">
        <v>1563</v>
      </c>
      <c r="C771" s="33" t="s">
        <v>1564</v>
      </c>
      <c r="D771" s="34">
        <v>125600</v>
      </c>
      <c r="E771" s="34">
        <v>109106</v>
      </c>
      <c r="F771" s="35">
        <f t="shared" ref="F771:F834" si="72">ROUND(E771*100/D771,0)</f>
        <v>87</v>
      </c>
      <c r="G771" s="34" t="s">
        <v>4</v>
      </c>
      <c r="H771" s="34">
        <v>3410</v>
      </c>
      <c r="I771" s="36">
        <f t="shared" si="71"/>
        <v>32</v>
      </c>
      <c r="J771" s="34" t="s">
        <v>11</v>
      </c>
      <c r="K771" s="34" t="s">
        <v>12</v>
      </c>
      <c r="L771" s="34">
        <v>1376542800</v>
      </c>
      <c r="M771" s="34">
        <v>1378789200</v>
      </c>
      <c r="N771" s="34" t="b">
        <v>0</v>
      </c>
      <c r="O771" s="34" t="b">
        <v>0</v>
      </c>
      <c r="P771" s="34" t="s">
        <v>79</v>
      </c>
      <c r="Q771" s="25" t="str">
        <f t="shared" ref="Q771:Q834" si="73">LEFT(P771,FIND("/",P771)-1)</f>
        <v>games</v>
      </c>
      <c r="R771" s="25" t="str">
        <f t="shared" ref="R771:R834" si="74">RIGHT(P771,LEN(P771)-FIND("/",P771))</f>
        <v>video games</v>
      </c>
      <c r="S771" s="37">
        <f t="shared" ref="S771:S834" si="75">(((L771/60)/60)/24)+DATE(1970,1,1)</f>
        <v>41501.208333333336</v>
      </c>
      <c r="T771" s="37">
        <f t="shared" ref="T771:T834" si="76">(((M771/60)/60)/24)+DATE(1970,1,1)</f>
        <v>41527.208333333336</v>
      </c>
    </row>
    <row r="772" spans="1:20" x14ac:dyDescent="0.25">
      <c r="A772" s="25">
        <v>770</v>
      </c>
      <c r="B772" s="25" t="s">
        <v>1565</v>
      </c>
      <c r="C772" s="33" t="s">
        <v>1566</v>
      </c>
      <c r="D772" s="34">
        <v>4300</v>
      </c>
      <c r="E772" s="34">
        <v>11642</v>
      </c>
      <c r="F772" s="35">
        <f t="shared" si="72"/>
        <v>271</v>
      </c>
      <c r="G772" s="34" t="s">
        <v>10</v>
      </c>
      <c r="H772" s="34">
        <v>216</v>
      </c>
      <c r="I772" s="36">
        <f t="shared" ref="I772:I835" si="77">IF(H772=0,0,ROUND(E772/H772,2))</f>
        <v>53.9</v>
      </c>
      <c r="J772" s="34" t="s">
        <v>97</v>
      </c>
      <c r="K772" s="34" t="s">
        <v>98</v>
      </c>
      <c r="L772" s="34">
        <v>1397451600</v>
      </c>
      <c r="M772" s="34">
        <v>1398056400</v>
      </c>
      <c r="N772" s="34" t="b">
        <v>0</v>
      </c>
      <c r="O772" s="34" t="b">
        <v>1</v>
      </c>
      <c r="P772" s="34" t="s">
        <v>23</v>
      </c>
      <c r="Q772" s="25" t="str">
        <f t="shared" si="73"/>
        <v>theater</v>
      </c>
      <c r="R772" s="25" t="str">
        <f t="shared" si="74"/>
        <v>plays</v>
      </c>
      <c r="S772" s="37">
        <f t="shared" si="75"/>
        <v>41743.208333333336</v>
      </c>
      <c r="T772" s="37">
        <f t="shared" si="76"/>
        <v>41750.208333333336</v>
      </c>
    </row>
    <row r="773" spans="1:20" x14ac:dyDescent="0.25">
      <c r="A773" s="25">
        <v>771</v>
      </c>
      <c r="B773" s="25" t="s">
        <v>1567</v>
      </c>
      <c r="C773" s="33" t="s">
        <v>1568</v>
      </c>
      <c r="D773" s="34">
        <v>5600</v>
      </c>
      <c r="E773" s="34">
        <v>2769</v>
      </c>
      <c r="F773" s="35">
        <f t="shared" si="72"/>
        <v>49</v>
      </c>
      <c r="G773" s="34" t="s">
        <v>64</v>
      </c>
      <c r="H773" s="34">
        <v>26</v>
      </c>
      <c r="I773" s="36">
        <f t="shared" si="77"/>
        <v>106.5</v>
      </c>
      <c r="J773" s="34" t="s">
        <v>11</v>
      </c>
      <c r="K773" s="34" t="s">
        <v>12</v>
      </c>
      <c r="L773" s="34">
        <v>1548482400</v>
      </c>
      <c r="M773" s="34">
        <v>1550815200</v>
      </c>
      <c r="N773" s="34" t="b">
        <v>0</v>
      </c>
      <c r="O773" s="34" t="b">
        <v>0</v>
      </c>
      <c r="P773" s="34" t="s">
        <v>23</v>
      </c>
      <c r="Q773" s="25" t="str">
        <f t="shared" si="73"/>
        <v>theater</v>
      </c>
      <c r="R773" s="25" t="str">
        <f t="shared" si="74"/>
        <v>plays</v>
      </c>
      <c r="S773" s="37">
        <f t="shared" si="75"/>
        <v>43491.25</v>
      </c>
      <c r="T773" s="37">
        <f t="shared" si="76"/>
        <v>43518.25</v>
      </c>
    </row>
    <row r="774" spans="1:20" x14ac:dyDescent="0.25">
      <c r="A774" s="25">
        <v>772</v>
      </c>
      <c r="B774" s="25" t="s">
        <v>1569</v>
      </c>
      <c r="C774" s="33" t="s">
        <v>1570</v>
      </c>
      <c r="D774" s="34">
        <v>149600</v>
      </c>
      <c r="E774" s="34">
        <v>169586</v>
      </c>
      <c r="F774" s="35">
        <f t="shared" si="72"/>
        <v>113</v>
      </c>
      <c r="G774" s="34" t="s">
        <v>10</v>
      </c>
      <c r="H774" s="34">
        <v>5139</v>
      </c>
      <c r="I774" s="36">
        <f t="shared" si="77"/>
        <v>33</v>
      </c>
      <c r="J774" s="34" t="s">
        <v>11</v>
      </c>
      <c r="K774" s="34" t="s">
        <v>12</v>
      </c>
      <c r="L774" s="34">
        <v>1549692000</v>
      </c>
      <c r="M774" s="34">
        <v>1550037600</v>
      </c>
      <c r="N774" s="34" t="b">
        <v>0</v>
      </c>
      <c r="O774" s="34" t="b">
        <v>0</v>
      </c>
      <c r="P774" s="34" t="s">
        <v>50</v>
      </c>
      <c r="Q774" s="25" t="str">
        <f t="shared" si="73"/>
        <v>music</v>
      </c>
      <c r="R774" s="25" t="str">
        <f t="shared" si="74"/>
        <v>indie rock</v>
      </c>
      <c r="S774" s="37">
        <f t="shared" si="75"/>
        <v>43505.25</v>
      </c>
      <c r="T774" s="37">
        <f t="shared" si="76"/>
        <v>43509.25</v>
      </c>
    </row>
    <row r="775" spans="1:20" x14ac:dyDescent="0.25">
      <c r="A775" s="25">
        <v>773</v>
      </c>
      <c r="B775" s="25" t="s">
        <v>1571</v>
      </c>
      <c r="C775" s="33" t="s">
        <v>1572</v>
      </c>
      <c r="D775" s="34">
        <v>53100</v>
      </c>
      <c r="E775" s="34">
        <v>101185</v>
      </c>
      <c r="F775" s="35">
        <f t="shared" si="72"/>
        <v>191</v>
      </c>
      <c r="G775" s="34" t="s">
        <v>10</v>
      </c>
      <c r="H775" s="34">
        <v>2353</v>
      </c>
      <c r="I775" s="36">
        <f t="shared" si="77"/>
        <v>43</v>
      </c>
      <c r="J775" s="34" t="s">
        <v>11</v>
      </c>
      <c r="K775" s="34" t="s">
        <v>12</v>
      </c>
      <c r="L775" s="34">
        <v>1492059600</v>
      </c>
      <c r="M775" s="34">
        <v>1492923600</v>
      </c>
      <c r="N775" s="34" t="b">
        <v>0</v>
      </c>
      <c r="O775" s="34" t="b">
        <v>0</v>
      </c>
      <c r="P775" s="34" t="s">
        <v>23</v>
      </c>
      <c r="Q775" s="25" t="str">
        <f t="shared" si="73"/>
        <v>theater</v>
      </c>
      <c r="R775" s="25" t="str">
        <f t="shared" si="74"/>
        <v>plays</v>
      </c>
      <c r="S775" s="37">
        <f t="shared" si="75"/>
        <v>42838.208333333328</v>
      </c>
      <c r="T775" s="37">
        <f t="shared" si="76"/>
        <v>42848.208333333328</v>
      </c>
    </row>
    <row r="776" spans="1:20" x14ac:dyDescent="0.25">
      <c r="A776" s="25">
        <v>774</v>
      </c>
      <c r="B776" s="25" t="s">
        <v>1573</v>
      </c>
      <c r="C776" s="33" t="s">
        <v>1574</v>
      </c>
      <c r="D776" s="34">
        <v>5000</v>
      </c>
      <c r="E776" s="34">
        <v>6775</v>
      </c>
      <c r="F776" s="35">
        <f t="shared" si="72"/>
        <v>136</v>
      </c>
      <c r="G776" s="34" t="s">
        <v>10</v>
      </c>
      <c r="H776" s="34">
        <v>78</v>
      </c>
      <c r="I776" s="36">
        <f t="shared" si="77"/>
        <v>86.86</v>
      </c>
      <c r="J776" s="34" t="s">
        <v>97</v>
      </c>
      <c r="K776" s="34" t="s">
        <v>98</v>
      </c>
      <c r="L776" s="34">
        <v>1463979600</v>
      </c>
      <c r="M776" s="34">
        <v>1467522000</v>
      </c>
      <c r="N776" s="34" t="b">
        <v>0</v>
      </c>
      <c r="O776" s="34" t="b">
        <v>0</v>
      </c>
      <c r="P776" s="34" t="s">
        <v>18</v>
      </c>
      <c r="Q776" s="25" t="str">
        <f t="shared" si="73"/>
        <v>technology</v>
      </c>
      <c r="R776" s="25" t="str">
        <f t="shared" si="74"/>
        <v>web</v>
      </c>
      <c r="S776" s="37">
        <f t="shared" si="75"/>
        <v>42513.208333333328</v>
      </c>
      <c r="T776" s="37">
        <f t="shared" si="76"/>
        <v>42554.208333333328</v>
      </c>
    </row>
    <row r="777" spans="1:20" x14ac:dyDescent="0.25">
      <c r="A777" s="25">
        <v>775</v>
      </c>
      <c r="B777" s="25" t="s">
        <v>1575</v>
      </c>
      <c r="C777" s="33" t="s">
        <v>1576</v>
      </c>
      <c r="D777" s="34">
        <v>9400</v>
      </c>
      <c r="E777" s="34">
        <v>968</v>
      </c>
      <c r="F777" s="35">
        <f t="shared" si="72"/>
        <v>10</v>
      </c>
      <c r="G777" s="34" t="s">
        <v>4</v>
      </c>
      <c r="H777" s="34">
        <v>10</v>
      </c>
      <c r="I777" s="36">
        <f t="shared" si="77"/>
        <v>96.8</v>
      </c>
      <c r="J777" s="34" t="s">
        <v>11</v>
      </c>
      <c r="K777" s="34" t="s">
        <v>12</v>
      </c>
      <c r="L777" s="34">
        <v>1415253600</v>
      </c>
      <c r="M777" s="34">
        <v>1416117600</v>
      </c>
      <c r="N777" s="34" t="b">
        <v>0</v>
      </c>
      <c r="O777" s="34" t="b">
        <v>0</v>
      </c>
      <c r="P777" s="34" t="s">
        <v>13</v>
      </c>
      <c r="Q777" s="25" t="str">
        <f t="shared" si="73"/>
        <v>music</v>
      </c>
      <c r="R777" s="25" t="str">
        <f t="shared" si="74"/>
        <v>rock</v>
      </c>
      <c r="S777" s="37">
        <f t="shared" si="75"/>
        <v>41949.25</v>
      </c>
      <c r="T777" s="37">
        <f t="shared" si="76"/>
        <v>41959.25</v>
      </c>
    </row>
    <row r="778" spans="1:20" x14ac:dyDescent="0.25">
      <c r="A778" s="25">
        <v>776</v>
      </c>
      <c r="B778" s="25" t="s">
        <v>1577</v>
      </c>
      <c r="C778" s="33" t="s">
        <v>1578</v>
      </c>
      <c r="D778" s="34">
        <v>110800</v>
      </c>
      <c r="E778" s="34">
        <v>72623</v>
      </c>
      <c r="F778" s="35">
        <f t="shared" si="72"/>
        <v>66</v>
      </c>
      <c r="G778" s="34" t="s">
        <v>4</v>
      </c>
      <c r="H778" s="34">
        <v>2201</v>
      </c>
      <c r="I778" s="36">
        <f t="shared" si="77"/>
        <v>33</v>
      </c>
      <c r="J778" s="34" t="s">
        <v>11</v>
      </c>
      <c r="K778" s="34" t="s">
        <v>12</v>
      </c>
      <c r="L778" s="34">
        <v>1562216400</v>
      </c>
      <c r="M778" s="34">
        <v>1563771600</v>
      </c>
      <c r="N778" s="34" t="b">
        <v>0</v>
      </c>
      <c r="O778" s="34" t="b">
        <v>0</v>
      </c>
      <c r="P778" s="34" t="s">
        <v>23</v>
      </c>
      <c r="Q778" s="25" t="str">
        <f t="shared" si="73"/>
        <v>theater</v>
      </c>
      <c r="R778" s="25" t="str">
        <f t="shared" si="74"/>
        <v>plays</v>
      </c>
      <c r="S778" s="37">
        <f t="shared" si="75"/>
        <v>43650.208333333328</v>
      </c>
      <c r="T778" s="37">
        <f t="shared" si="76"/>
        <v>43668.208333333328</v>
      </c>
    </row>
    <row r="779" spans="1:20" x14ac:dyDescent="0.25">
      <c r="A779" s="25">
        <v>777</v>
      </c>
      <c r="B779" s="25" t="s">
        <v>1579</v>
      </c>
      <c r="C779" s="33" t="s">
        <v>1580</v>
      </c>
      <c r="D779" s="34">
        <v>93800</v>
      </c>
      <c r="E779" s="34">
        <v>45987</v>
      </c>
      <c r="F779" s="35">
        <f t="shared" si="72"/>
        <v>49</v>
      </c>
      <c r="G779" s="34" t="s">
        <v>4</v>
      </c>
      <c r="H779" s="34">
        <v>676</v>
      </c>
      <c r="I779" s="36">
        <f t="shared" si="77"/>
        <v>68.03</v>
      </c>
      <c r="J779" s="34" t="s">
        <v>11</v>
      </c>
      <c r="K779" s="34" t="s">
        <v>12</v>
      </c>
      <c r="L779" s="34">
        <v>1316754000</v>
      </c>
      <c r="M779" s="34">
        <v>1319259600</v>
      </c>
      <c r="N779" s="34" t="b">
        <v>0</v>
      </c>
      <c r="O779" s="34" t="b">
        <v>0</v>
      </c>
      <c r="P779" s="34" t="s">
        <v>23</v>
      </c>
      <c r="Q779" s="25" t="str">
        <f t="shared" si="73"/>
        <v>theater</v>
      </c>
      <c r="R779" s="25" t="str">
        <f t="shared" si="74"/>
        <v>plays</v>
      </c>
      <c r="S779" s="37">
        <f t="shared" si="75"/>
        <v>40809.208333333336</v>
      </c>
      <c r="T779" s="37">
        <f t="shared" si="76"/>
        <v>40838.208333333336</v>
      </c>
    </row>
    <row r="780" spans="1:20" x14ac:dyDescent="0.25">
      <c r="A780" s="25">
        <v>778</v>
      </c>
      <c r="B780" s="25" t="s">
        <v>1581</v>
      </c>
      <c r="C780" s="33" t="s">
        <v>1582</v>
      </c>
      <c r="D780" s="34">
        <v>1300</v>
      </c>
      <c r="E780" s="34">
        <v>10243</v>
      </c>
      <c r="F780" s="35">
        <f t="shared" si="72"/>
        <v>788</v>
      </c>
      <c r="G780" s="34" t="s">
        <v>10</v>
      </c>
      <c r="H780" s="34">
        <v>174</v>
      </c>
      <c r="I780" s="36">
        <f t="shared" si="77"/>
        <v>58.87</v>
      </c>
      <c r="J780" s="34" t="s">
        <v>88</v>
      </c>
      <c r="K780" s="34" t="s">
        <v>89</v>
      </c>
      <c r="L780" s="34">
        <v>1313211600</v>
      </c>
      <c r="M780" s="34">
        <v>1313643600</v>
      </c>
      <c r="N780" s="34" t="b">
        <v>0</v>
      </c>
      <c r="O780" s="34" t="b">
        <v>0</v>
      </c>
      <c r="P780" s="34" t="s">
        <v>61</v>
      </c>
      <c r="Q780" s="25" t="str">
        <f t="shared" si="73"/>
        <v>film &amp; video</v>
      </c>
      <c r="R780" s="25" t="str">
        <f t="shared" si="74"/>
        <v>animation</v>
      </c>
      <c r="S780" s="37">
        <f t="shared" si="75"/>
        <v>40768.208333333336</v>
      </c>
      <c r="T780" s="37">
        <f t="shared" si="76"/>
        <v>40773.208333333336</v>
      </c>
    </row>
    <row r="781" spans="1:20" x14ac:dyDescent="0.25">
      <c r="A781" s="25">
        <v>779</v>
      </c>
      <c r="B781" s="25" t="s">
        <v>1583</v>
      </c>
      <c r="C781" s="33" t="s">
        <v>1584</v>
      </c>
      <c r="D781" s="34">
        <v>108700</v>
      </c>
      <c r="E781" s="34">
        <v>87293</v>
      </c>
      <c r="F781" s="35">
        <f t="shared" si="72"/>
        <v>80</v>
      </c>
      <c r="G781" s="34" t="s">
        <v>4</v>
      </c>
      <c r="H781" s="34">
        <v>831</v>
      </c>
      <c r="I781" s="36">
        <f t="shared" si="77"/>
        <v>105.05</v>
      </c>
      <c r="J781" s="34" t="s">
        <v>11</v>
      </c>
      <c r="K781" s="34" t="s">
        <v>12</v>
      </c>
      <c r="L781" s="34">
        <v>1439528400</v>
      </c>
      <c r="M781" s="34">
        <v>1440306000</v>
      </c>
      <c r="N781" s="34" t="b">
        <v>0</v>
      </c>
      <c r="O781" s="34" t="b">
        <v>1</v>
      </c>
      <c r="P781" s="34" t="s">
        <v>23</v>
      </c>
      <c r="Q781" s="25" t="str">
        <f t="shared" si="73"/>
        <v>theater</v>
      </c>
      <c r="R781" s="25" t="str">
        <f t="shared" si="74"/>
        <v>plays</v>
      </c>
      <c r="S781" s="37">
        <f t="shared" si="75"/>
        <v>42230.208333333328</v>
      </c>
      <c r="T781" s="37">
        <f t="shared" si="76"/>
        <v>42239.208333333328</v>
      </c>
    </row>
    <row r="782" spans="1:20" x14ac:dyDescent="0.25">
      <c r="A782" s="25">
        <v>780</v>
      </c>
      <c r="B782" s="25" t="s">
        <v>1585</v>
      </c>
      <c r="C782" s="33" t="s">
        <v>1586</v>
      </c>
      <c r="D782" s="34">
        <v>5100</v>
      </c>
      <c r="E782" s="34">
        <v>5421</v>
      </c>
      <c r="F782" s="35">
        <f t="shared" si="72"/>
        <v>106</v>
      </c>
      <c r="G782" s="34" t="s">
        <v>10</v>
      </c>
      <c r="H782" s="34">
        <v>164</v>
      </c>
      <c r="I782" s="36">
        <f t="shared" si="77"/>
        <v>33.049999999999997</v>
      </c>
      <c r="J782" s="34" t="s">
        <v>11</v>
      </c>
      <c r="K782" s="34" t="s">
        <v>12</v>
      </c>
      <c r="L782" s="34">
        <v>1469163600</v>
      </c>
      <c r="M782" s="34">
        <v>1470805200</v>
      </c>
      <c r="N782" s="34" t="b">
        <v>0</v>
      </c>
      <c r="O782" s="34" t="b">
        <v>1</v>
      </c>
      <c r="P782" s="34" t="s">
        <v>43</v>
      </c>
      <c r="Q782" s="25" t="str">
        <f t="shared" si="73"/>
        <v>film &amp; video</v>
      </c>
      <c r="R782" s="25" t="str">
        <f t="shared" si="74"/>
        <v>drama</v>
      </c>
      <c r="S782" s="37">
        <f t="shared" si="75"/>
        <v>42573.208333333328</v>
      </c>
      <c r="T782" s="37">
        <f t="shared" si="76"/>
        <v>42592.208333333328</v>
      </c>
    </row>
    <row r="783" spans="1:20" x14ac:dyDescent="0.25">
      <c r="A783" s="25">
        <v>781</v>
      </c>
      <c r="B783" s="25" t="s">
        <v>1587</v>
      </c>
      <c r="C783" s="33" t="s">
        <v>1588</v>
      </c>
      <c r="D783" s="34">
        <v>8700</v>
      </c>
      <c r="E783" s="34">
        <v>4414</v>
      </c>
      <c r="F783" s="35">
        <f t="shared" si="72"/>
        <v>51</v>
      </c>
      <c r="G783" s="34" t="s">
        <v>64</v>
      </c>
      <c r="H783" s="34">
        <v>56</v>
      </c>
      <c r="I783" s="36">
        <f t="shared" si="77"/>
        <v>78.819999999999993</v>
      </c>
      <c r="J783" s="34" t="s">
        <v>88</v>
      </c>
      <c r="K783" s="34" t="s">
        <v>89</v>
      </c>
      <c r="L783" s="34">
        <v>1288501200</v>
      </c>
      <c r="M783" s="34">
        <v>1292911200</v>
      </c>
      <c r="N783" s="34" t="b">
        <v>0</v>
      </c>
      <c r="O783" s="34" t="b">
        <v>0</v>
      </c>
      <c r="P783" s="34" t="s">
        <v>23</v>
      </c>
      <c r="Q783" s="25" t="str">
        <f t="shared" si="73"/>
        <v>theater</v>
      </c>
      <c r="R783" s="25" t="str">
        <f t="shared" si="74"/>
        <v>plays</v>
      </c>
      <c r="S783" s="37">
        <f t="shared" si="75"/>
        <v>40482.208333333336</v>
      </c>
      <c r="T783" s="37">
        <f t="shared" si="76"/>
        <v>40533.25</v>
      </c>
    </row>
    <row r="784" spans="1:20" x14ac:dyDescent="0.25">
      <c r="A784" s="25">
        <v>782</v>
      </c>
      <c r="B784" s="25" t="s">
        <v>1589</v>
      </c>
      <c r="C784" s="33" t="s">
        <v>1590</v>
      </c>
      <c r="D784" s="34">
        <v>5100</v>
      </c>
      <c r="E784" s="34">
        <v>10981</v>
      </c>
      <c r="F784" s="35">
        <f t="shared" si="72"/>
        <v>215</v>
      </c>
      <c r="G784" s="34" t="s">
        <v>10</v>
      </c>
      <c r="H784" s="34">
        <v>161</v>
      </c>
      <c r="I784" s="36">
        <f t="shared" si="77"/>
        <v>68.2</v>
      </c>
      <c r="J784" s="34" t="s">
        <v>11</v>
      </c>
      <c r="K784" s="34" t="s">
        <v>12</v>
      </c>
      <c r="L784" s="34">
        <v>1298959200</v>
      </c>
      <c r="M784" s="34">
        <v>1301374800</v>
      </c>
      <c r="N784" s="34" t="b">
        <v>0</v>
      </c>
      <c r="O784" s="34" t="b">
        <v>1</v>
      </c>
      <c r="P784" s="34" t="s">
        <v>61</v>
      </c>
      <c r="Q784" s="25" t="str">
        <f t="shared" si="73"/>
        <v>film &amp; video</v>
      </c>
      <c r="R784" s="25" t="str">
        <f t="shared" si="74"/>
        <v>animation</v>
      </c>
      <c r="S784" s="37">
        <f t="shared" si="75"/>
        <v>40603.25</v>
      </c>
      <c r="T784" s="37">
        <f t="shared" si="76"/>
        <v>40631.208333333336</v>
      </c>
    </row>
    <row r="785" spans="1:20" x14ac:dyDescent="0.25">
      <c r="A785" s="25">
        <v>783</v>
      </c>
      <c r="B785" s="25" t="s">
        <v>1591</v>
      </c>
      <c r="C785" s="33" t="s">
        <v>1592</v>
      </c>
      <c r="D785" s="34">
        <v>7400</v>
      </c>
      <c r="E785" s="34">
        <v>10451</v>
      </c>
      <c r="F785" s="35">
        <f t="shared" si="72"/>
        <v>141</v>
      </c>
      <c r="G785" s="34" t="s">
        <v>10</v>
      </c>
      <c r="H785" s="34">
        <v>138</v>
      </c>
      <c r="I785" s="36">
        <f t="shared" si="77"/>
        <v>75.73</v>
      </c>
      <c r="J785" s="34" t="s">
        <v>11</v>
      </c>
      <c r="K785" s="34" t="s">
        <v>12</v>
      </c>
      <c r="L785" s="34">
        <v>1387260000</v>
      </c>
      <c r="M785" s="34">
        <v>1387864800</v>
      </c>
      <c r="N785" s="34" t="b">
        <v>0</v>
      </c>
      <c r="O785" s="34" t="b">
        <v>0</v>
      </c>
      <c r="P785" s="34" t="s">
        <v>13</v>
      </c>
      <c r="Q785" s="25" t="str">
        <f t="shared" si="73"/>
        <v>music</v>
      </c>
      <c r="R785" s="25" t="str">
        <f t="shared" si="74"/>
        <v>rock</v>
      </c>
      <c r="S785" s="37">
        <f t="shared" si="75"/>
        <v>41625.25</v>
      </c>
      <c r="T785" s="37">
        <f t="shared" si="76"/>
        <v>41632.25</v>
      </c>
    </row>
    <row r="786" spans="1:20" x14ac:dyDescent="0.25">
      <c r="A786" s="25">
        <v>784</v>
      </c>
      <c r="B786" s="25" t="s">
        <v>1593</v>
      </c>
      <c r="C786" s="33" t="s">
        <v>1594</v>
      </c>
      <c r="D786" s="34">
        <v>88900</v>
      </c>
      <c r="E786" s="34">
        <v>102535</v>
      </c>
      <c r="F786" s="35">
        <f t="shared" si="72"/>
        <v>115</v>
      </c>
      <c r="G786" s="34" t="s">
        <v>10</v>
      </c>
      <c r="H786" s="34">
        <v>3308</v>
      </c>
      <c r="I786" s="36">
        <f t="shared" si="77"/>
        <v>31</v>
      </c>
      <c r="J786" s="34" t="s">
        <v>11</v>
      </c>
      <c r="K786" s="34" t="s">
        <v>12</v>
      </c>
      <c r="L786" s="34">
        <v>1457244000</v>
      </c>
      <c r="M786" s="34">
        <v>1458190800</v>
      </c>
      <c r="N786" s="34" t="b">
        <v>0</v>
      </c>
      <c r="O786" s="34" t="b">
        <v>0</v>
      </c>
      <c r="P786" s="34" t="s">
        <v>18</v>
      </c>
      <c r="Q786" s="25" t="str">
        <f t="shared" si="73"/>
        <v>technology</v>
      </c>
      <c r="R786" s="25" t="str">
        <f t="shared" si="74"/>
        <v>web</v>
      </c>
      <c r="S786" s="37">
        <f t="shared" si="75"/>
        <v>42435.25</v>
      </c>
      <c r="T786" s="37">
        <f t="shared" si="76"/>
        <v>42446.208333333328</v>
      </c>
    </row>
    <row r="787" spans="1:20" x14ac:dyDescent="0.25">
      <c r="A787" s="25">
        <v>785</v>
      </c>
      <c r="B787" s="25" t="s">
        <v>1595</v>
      </c>
      <c r="C787" s="33" t="s">
        <v>1596</v>
      </c>
      <c r="D787" s="34">
        <v>6700</v>
      </c>
      <c r="E787" s="34">
        <v>12939</v>
      </c>
      <c r="F787" s="35">
        <f t="shared" si="72"/>
        <v>193</v>
      </c>
      <c r="G787" s="34" t="s">
        <v>10</v>
      </c>
      <c r="H787" s="34">
        <v>127</v>
      </c>
      <c r="I787" s="36">
        <f t="shared" si="77"/>
        <v>101.88</v>
      </c>
      <c r="J787" s="34" t="s">
        <v>16</v>
      </c>
      <c r="K787" s="34" t="s">
        <v>17</v>
      </c>
      <c r="L787" s="34">
        <v>1556341200</v>
      </c>
      <c r="M787" s="34">
        <v>1559278800</v>
      </c>
      <c r="N787" s="34" t="b">
        <v>0</v>
      </c>
      <c r="O787" s="34" t="b">
        <v>1</v>
      </c>
      <c r="P787" s="34" t="s">
        <v>61</v>
      </c>
      <c r="Q787" s="25" t="str">
        <f t="shared" si="73"/>
        <v>film &amp; video</v>
      </c>
      <c r="R787" s="25" t="str">
        <f t="shared" si="74"/>
        <v>animation</v>
      </c>
      <c r="S787" s="37">
        <f t="shared" si="75"/>
        <v>43582.208333333328</v>
      </c>
      <c r="T787" s="37">
        <f t="shared" si="76"/>
        <v>43616.208333333328</v>
      </c>
    </row>
    <row r="788" spans="1:20" x14ac:dyDescent="0.25">
      <c r="A788" s="25">
        <v>786</v>
      </c>
      <c r="B788" s="25" t="s">
        <v>1597</v>
      </c>
      <c r="C788" s="33" t="s">
        <v>1598</v>
      </c>
      <c r="D788" s="34">
        <v>1500</v>
      </c>
      <c r="E788" s="34">
        <v>10946</v>
      </c>
      <c r="F788" s="35">
        <f t="shared" si="72"/>
        <v>730</v>
      </c>
      <c r="G788" s="34" t="s">
        <v>10</v>
      </c>
      <c r="H788" s="34">
        <v>207</v>
      </c>
      <c r="I788" s="36">
        <f t="shared" si="77"/>
        <v>52.88</v>
      </c>
      <c r="J788" s="34" t="s">
        <v>97</v>
      </c>
      <c r="K788" s="34" t="s">
        <v>98</v>
      </c>
      <c r="L788" s="34">
        <v>1522126800</v>
      </c>
      <c r="M788" s="34">
        <v>1522731600</v>
      </c>
      <c r="N788" s="34" t="b">
        <v>0</v>
      </c>
      <c r="O788" s="34" t="b">
        <v>1</v>
      </c>
      <c r="P788" s="34" t="s">
        <v>149</v>
      </c>
      <c r="Q788" s="25" t="str">
        <f t="shared" si="73"/>
        <v>music</v>
      </c>
      <c r="R788" s="25" t="str">
        <f t="shared" si="74"/>
        <v>jazz</v>
      </c>
      <c r="S788" s="37">
        <f t="shared" si="75"/>
        <v>43186.208333333328</v>
      </c>
      <c r="T788" s="37">
        <f t="shared" si="76"/>
        <v>43193.208333333328</v>
      </c>
    </row>
    <row r="789" spans="1:20" x14ac:dyDescent="0.25">
      <c r="A789" s="25">
        <v>787</v>
      </c>
      <c r="B789" s="25" t="s">
        <v>1599</v>
      </c>
      <c r="C789" s="33" t="s">
        <v>1600</v>
      </c>
      <c r="D789" s="34">
        <v>61200</v>
      </c>
      <c r="E789" s="34">
        <v>60994</v>
      </c>
      <c r="F789" s="35">
        <f t="shared" si="72"/>
        <v>100</v>
      </c>
      <c r="G789" s="34" t="s">
        <v>4</v>
      </c>
      <c r="H789" s="34">
        <v>859</v>
      </c>
      <c r="I789" s="36">
        <f t="shared" si="77"/>
        <v>71.010000000000005</v>
      </c>
      <c r="J789" s="34" t="s">
        <v>5</v>
      </c>
      <c r="K789" s="34" t="s">
        <v>6</v>
      </c>
      <c r="L789" s="34">
        <v>1305954000</v>
      </c>
      <c r="M789" s="34">
        <v>1306731600</v>
      </c>
      <c r="N789" s="34" t="b">
        <v>0</v>
      </c>
      <c r="O789" s="34" t="b">
        <v>0</v>
      </c>
      <c r="P789" s="34" t="s">
        <v>13</v>
      </c>
      <c r="Q789" s="25" t="str">
        <f t="shared" si="73"/>
        <v>music</v>
      </c>
      <c r="R789" s="25" t="str">
        <f t="shared" si="74"/>
        <v>rock</v>
      </c>
      <c r="S789" s="37">
        <f t="shared" si="75"/>
        <v>40684.208333333336</v>
      </c>
      <c r="T789" s="37">
        <f t="shared" si="76"/>
        <v>40693.208333333336</v>
      </c>
    </row>
    <row r="790" spans="1:20" x14ac:dyDescent="0.25">
      <c r="A790" s="25">
        <v>788</v>
      </c>
      <c r="B790" s="25" t="s">
        <v>1601</v>
      </c>
      <c r="C790" s="33" t="s">
        <v>1602</v>
      </c>
      <c r="D790" s="34">
        <v>3600</v>
      </c>
      <c r="E790" s="34">
        <v>3174</v>
      </c>
      <c r="F790" s="35">
        <f t="shared" si="72"/>
        <v>88</v>
      </c>
      <c r="G790" s="34" t="s">
        <v>37</v>
      </c>
      <c r="H790" s="34">
        <v>31</v>
      </c>
      <c r="I790" s="36">
        <f t="shared" si="77"/>
        <v>102.39</v>
      </c>
      <c r="J790" s="34" t="s">
        <v>11</v>
      </c>
      <c r="K790" s="34" t="s">
        <v>12</v>
      </c>
      <c r="L790" s="34">
        <v>1350709200</v>
      </c>
      <c r="M790" s="34">
        <v>1352527200</v>
      </c>
      <c r="N790" s="34" t="b">
        <v>0</v>
      </c>
      <c r="O790" s="34" t="b">
        <v>0</v>
      </c>
      <c r="P790" s="34" t="s">
        <v>61</v>
      </c>
      <c r="Q790" s="25" t="str">
        <f t="shared" si="73"/>
        <v>film &amp; video</v>
      </c>
      <c r="R790" s="25" t="str">
        <f t="shared" si="74"/>
        <v>animation</v>
      </c>
      <c r="S790" s="37">
        <f t="shared" si="75"/>
        <v>41202.208333333336</v>
      </c>
      <c r="T790" s="37">
        <f t="shared" si="76"/>
        <v>41223.25</v>
      </c>
    </row>
    <row r="791" spans="1:20" x14ac:dyDescent="0.25">
      <c r="A791" s="25">
        <v>789</v>
      </c>
      <c r="B791" s="25" t="s">
        <v>1603</v>
      </c>
      <c r="C791" s="33" t="s">
        <v>1604</v>
      </c>
      <c r="D791" s="34">
        <v>9000</v>
      </c>
      <c r="E791" s="34">
        <v>3351</v>
      </c>
      <c r="F791" s="35">
        <f t="shared" si="72"/>
        <v>37</v>
      </c>
      <c r="G791" s="34" t="s">
        <v>4</v>
      </c>
      <c r="H791" s="34">
        <v>45</v>
      </c>
      <c r="I791" s="36">
        <f t="shared" si="77"/>
        <v>74.47</v>
      </c>
      <c r="J791" s="34" t="s">
        <v>11</v>
      </c>
      <c r="K791" s="34" t="s">
        <v>12</v>
      </c>
      <c r="L791" s="34">
        <v>1401166800</v>
      </c>
      <c r="M791" s="34">
        <v>1404363600</v>
      </c>
      <c r="N791" s="34" t="b">
        <v>0</v>
      </c>
      <c r="O791" s="34" t="b">
        <v>0</v>
      </c>
      <c r="P791" s="34" t="s">
        <v>23</v>
      </c>
      <c r="Q791" s="25" t="str">
        <f t="shared" si="73"/>
        <v>theater</v>
      </c>
      <c r="R791" s="25" t="str">
        <f t="shared" si="74"/>
        <v>plays</v>
      </c>
      <c r="S791" s="37">
        <f t="shared" si="75"/>
        <v>41786.208333333336</v>
      </c>
      <c r="T791" s="37">
        <f t="shared" si="76"/>
        <v>41823.208333333336</v>
      </c>
    </row>
    <row r="792" spans="1:20" x14ac:dyDescent="0.25">
      <c r="A792" s="25">
        <v>790</v>
      </c>
      <c r="B792" s="25" t="s">
        <v>1605</v>
      </c>
      <c r="C792" s="33" t="s">
        <v>1606</v>
      </c>
      <c r="D792" s="34">
        <v>185900</v>
      </c>
      <c r="E792" s="34">
        <v>56774</v>
      </c>
      <c r="F792" s="35">
        <f t="shared" si="72"/>
        <v>31</v>
      </c>
      <c r="G792" s="34" t="s">
        <v>64</v>
      </c>
      <c r="H792" s="34">
        <v>1113</v>
      </c>
      <c r="I792" s="36">
        <f t="shared" si="77"/>
        <v>51.01</v>
      </c>
      <c r="J792" s="34" t="s">
        <v>11</v>
      </c>
      <c r="K792" s="34" t="s">
        <v>12</v>
      </c>
      <c r="L792" s="34">
        <v>1266127200</v>
      </c>
      <c r="M792" s="34">
        <v>1266645600</v>
      </c>
      <c r="N792" s="34" t="b">
        <v>0</v>
      </c>
      <c r="O792" s="34" t="b">
        <v>0</v>
      </c>
      <c r="P792" s="34" t="s">
        <v>23</v>
      </c>
      <c r="Q792" s="25" t="str">
        <f t="shared" si="73"/>
        <v>theater</v>
      </c>
      <c r="R792" s="25" t="str">
        <f t="shared" si="74"/>
        <v>plays</v>
      </c>
      <c r="S792" s="37">
        <f t="shared" si="75"/>
        <v>40223.25</v>
      </c>
      <c r="T792" s="37">
        <f t="shared" si="76"/>
        <v>40229.25</v>
      </c>
    </row>
    <row r="793" spans="1:20" x14ac:dyDescent="0.25">
      <c r="A793" s="25">
        <v>791</v>
      </c>
      <c r="B793" s="25" t="s">
        <v>1607</v>
      </c>
      <c r="C793" s="33" t="s">
        <v>1608</v>
      </c>
      <c r="D793" s="34">
        <v>2100</v>
      </c>
      <c r="E793" s="34">
        <v>540</v>
      </c>
      <c r="F793" s="35">
        <f t="shared" si="72"/>
        <v>26</v>
      </c>
      <c r="G793" s="34" t="s">
        <v>4</v>
      </c>
      <c r="H793" s="34">
        <v>6</v>
      </c>
      <c r="I793" s="36">
        <f t="shared" si="77"/>
        <v>90</v>
      </c>
      <c r="J793" s="34" t="s">
        <v>11</v>
      </c>
      <c r="K793" s="34" t="s">
        <v>12</v>
      </c>
      <c r="L793" s="34">
        <v>1481436000</v>
      </c>
      <c r="M793" s="34">
        <v>1482818400</v>
      </c>
      <c r="N793" s="34" t="b">
        <v>0</v>
      </c>
      <c r="O793" s="34" t="b">
        <v>0</v>
      </c>
      <c r="P793" s="34" t="s">
        <v>7</v>
      </c>
      <c r="Q793" s="25" t="str">
        <f t="shared" si="73"/>
        <v>food</v>
      </c>
      <c r="R793" s="25" t="str">
        <f t="shared" si="74"/>
        <v>food trucks</v>
      </c>
      <c r="S793" s="37">
        <f t="shared" si="75"/>
        <v>42715.25</v>
      </c>
      <c r="T793" s="37">
        <f t="shared" si="76"/>
        <v>42731.25</v>
      </c>
    </row>
    <row r="794" spans="1:20" x14ac:dyDescent="0.25">
      <c r="A794" s="25">
        <v>792</v>
      </c>
      <c r="B794" s="25" t="s">
        <v>1609</v>
      </c>
      <c r="C794" s="33" t="s">
        <v>1610</v>
      </c>
      <c r="D794" s="34">
        <v>2000</v>
      </c>
      <c r="E794" s="34">
        <v>680</v>
      </c>
      <c r="F794" s="35">
        <f t="shared" si="72"/>
        <v>34</v>
      </c>
      <c r="G794" s="34" t="s">
        <v>4</v>
      </c>
      <c r="H794" s="34">
        <v>7</v>
      </c>
      <c r="I794" s="36">
        <f t="shared" si="77"/>
        <v>97.14</v>
      </c>
      <c r="J794" s="34" t="s">
        <v>11</v>
      </c>
      <c r="K794" s="34" t="s">
        <v>12</v>
      </c>
      <c r="L794" s="34">
        <v>1372222800</v>
      </c>
      <c r="M794" s="34">
        <v>1374642000</v>
      </c>
      <c r="N794" s="34" t="b">
        <v>0</v>
      </c>
      <c r="O794" s="34" t="b">
        <v>1</v>
      </c>
      <c r="P794" s="34" t="s">
        <v>23</v>
      </c>
      <c r="Q794" s="25" t="str">
        <f t="shared" si="73"/>
        <v>theater</v>
      </c>
      <c r="R794" s="25" t="str">
        <f t="shared" si="74"/>
        <v>plays</v>
      </c>
      <c r="S794" s="37">
        <f t="shared" si="75"/>
        <v>41451.208333333336</v>
      </c>
      <c r="T794" s="37">
        <f t="shared" si="76"/>
        <v>41479.208333333336</v>
      </c>
    </row>
    <row r="795" spans="1:20" x14ac:dyDescent="0.25">
      <c r="A795" s="25">
        <v>793</v>
      </c>
      <c r="B795" s="25" t="s">
        <v>1611</v>
      </c>
      <c r="C795" s="33" t="s">
        <v>1612</v>
      </c>
      <c r="D795" s="34">
        <v>1100</v>
      </c>
      <c r="E795" s="34">
        <v>13045</v>
      </c>
      <c r="F795" s="35">
        <f t="shared" si="72"/>
        <v>1186</v>
      </c>
      <c r="G795" s="34" t="s">
        <v>10</v>
      </c>
      <c r="H795" s="34">
        <v>181</v>
      </c>
      <c r="I795" s="36">
        <f t="shared" si="77"/>
        <v>72.069999999999993</v>
      </c>
      <c r="J795" s="34" t="s">
        <v>88</v>
      </c>
      <c r="K795" s="34" t="s">
        <v>89</v>
      </c>
      <c r="L795" s="34">
        <v>1372136400</v>
      </c>
      <c r="M795" s="34">
        <v>1372482000</v>
      </c>
      <c r="N795" s="34" t="b">
        <v>0</v>
      </c>
      <c r="O795" s="34" t="b">
        <v>0</v>
      </c>
      <c r="P795" s="34" t="s">
        <v>58</v>
      </c>
      <c r="Q795" s="25" t="str">
        <f t="shared" si="73"/>
        <v>publishing</v>
      </c>
      <c r="R795" s="25" t="str">
        <f t="shared" si="74"/>
        <v>nonfiction</v>
      </c>
      <c r="S795" s="37">
        <f t="shared" si="75"/>
        <v>41450.208333333336</v>
      </c>
      <c r="T795" s="37">
        <f t="shared" si="76"/>
        <v>41454.208333333336</v>
      </c>
    </row>
    <row r="796" spans="1:20" x14ac:dyDescent="0.25">
      <c r="A796" s="25">
        <v>794</v>
      </c>
      <c r="B796" s="25" t="s">
        <v>1613</v>
      </c>
      <c r="C796" s="33" t="s">
        <v>1614</v>
      </c>
      <c r="D796" s="34">
        <v>6600</v>
      </c>
      <c r="E796" s="34">
        <v>8276</v>
      </c>
      <c r="F796" s="35">
        <f t="shared" si="72"/>
        <v>125</v>
      </c>
      <c r="G796" s="34" t="s">
        <v>10</v>
      </c>
      <c r="H796" s="34">
        <v>110</v>
      </c>
      <c r="I796" s="36">
        <f t="shared" si="77"/>
        <v>75.239999999999995</v>
      </c>
      <c r="J796" s="34" t="s">
        <v>11</v>
      </c>
      <c r="K796" s="34" t="s">
        <v>12</v>
      </c>
      <c r="L796" s="34">
        <v>1513922400</v>
      </c>
      <c r="M796" s="34">
        <v>1514959200</v>
      </c>
      <c r="N796" s="34" t="b">
        <v>0</v>
      </c>
      <c r="O796" s="34" t="b">
        <v>0</v>
      </c>
      <c r="P796" s="34" t="s">
        <v>13</v>
      </c>
      <c r="Q796" s="25" t="str">
        <f t="shared" si="73"/>
        <v>music</v>
      </c>
      <c r="R796" s="25" t="str">
        <f t="shared" si="74"/>
        <v>rock</v>
      </c>
      <c r="S796" s="37">
        <f t="shared" si="75"/>
        <v>43091.25</v>
      </c>
      <c r="T796" s="37">
        <f t="shared" si="76"/>
        <v>43103.25</v>
      </c>
    </row>
    <row r="797" spans="1:20" x14ac:dyDescent="0.25">
      <c r="A797" s="25">
        <v>795</v>
      </c>
      <c r="B797" s="25" t="s">
        <v>1615</v>
      </c>
      <c r="C797" s="33" t="s">
        <v>1616</v>
      </c>
      <c r="D797" s="34">
        <v>7100</v>
      </c>
      <c r="E797" s="34">
        <v>1022</v>
      </c>
      <c r="F797" s="35">
        <f t="shared" si="72"/>
        <v>14</v>
      </c>
      <c r="G797" s="34" t="s">
        <v>4</v>
      </c>
      <c r="H797" s="34">
        <v>31</v>
      </c>
      <c r="I797" s="36">
        <f t="shared" si="77"/>
        <v>32.97</v>
      </c>
      <c r="J797" s="34" t="s">
        <v>11</v>
      </c>
      <c r="K797" s="34" t="s">
        <v>12</v>
      </c>
      <c r="L797" s="34">
        <v>1477976400</v>
      </c>
      <c r="M797" s="34">
        <v>1478235600</v>
      </c>
      <c r="N797" s="34" t="b">
        <v>0</v>
      </c>
      <c r="O797" s="34" t="b">
        <v>0</v>
      </c>
      <c r="P797" s="34" t="s">
        <v>43</v>
      </c>
      <c r="Q797" s="25" t="str">
        <f t="shared" si="73"/>
        <v>film &amp; video</v>
      </c>
      <c r="R797" s="25" t="str">
        <f t="shared" si="74"/>
        <v>drama</v>
      </c>
      <c r="S797" s="37">
        <f t="shared" si="75"/>
        <v>42675.208333333328</v>
      </c>
      <c r="T797" s="37">
        <f t="shared" si="76"/>
        <v>42678.208333333328</v>
      </c>
    </row>
    <row r="798" spans="1:20" x14ac:dyDescent="0.25">
      <c r="A798" s="25">
        <v>796</v>
      </c>
      <c r="B798" s="25" t="s">
        <v>1617</v>
      </c>
      <c r="C798" s="33" t="s">
        <v>1618</v>
      </c>
      <c r="D798" s="34">
        <v>7800</v>
      </c>
      <c r="E798" s="34">
        <v>4275</v>
      </c>
      <c r="F798" s="35">
        <f t="shared" si="72"/>
        <v>55</v>
      </c>
      <c r="G798" s="34" t="s">
        <v>4</v>
      </c>
      <c r="H798" s="34">
        <v>78</v>
      </c>
      <c r="I798" s="36">
        <f t="shared" si="77"/>
        <v>54.81</v>
      </c>
      <c r="J798" s="34" t="s">
        <v>11</v>
      </c>
      <c r="K798" s="34" t="s">
        <v>12</v>
      </c>
      <c r="L798" s="34">
        <v>1407474000</v>
      </c>
      <c r="M798" s="34">
        <v>1408078800</v>
      </c>
      <c r="N798" s="34" t="b">
        <v>0</v>
      </c>
      <c r="O798" s="34" t="b">
        <v>1</v>
      </c>
      <c r="P798" s="34" t="s">
        <v>282</v>
      </c>
      <c r="Q798" s="25" t="str">
        <f t="shared" si="73"/>
        <v>games</v>
      </c>
      <c r="R798" s="25" t="str">
        <f t="shared" si="74"/>
        <v>mobile games</v>
      </c>
      <c r="S798" s="37">
        <f t="shared" si="75"/>
        <v>41859.208333333336</v>
      </c>
      <c r="T798" s="37">
        <f t="shared" si="76"/>
        <v>41866.208333333336</v>
      </c>
    </row>
    <row r="799" spans="1:20" x14ac:dyDescent="0.25">
      <c r="A799" s="25">
        <v>797</v>
      </c>
      <c r="B799" s="25" t="s">
        <v>1619</v>
      </c>
      <c r="C799" s="33" t="s">
        <v>1620</v>
      </c>
      <c r="D799" s="34">
        <v>7600</v>
      </c>
      <c r="E799" s="34">
        <v>8332</v>
      </c>
      <c r="F799" s="35">
        <f t="shared" si="72"/>
        <v>110</v>
      </c>
      <c r="G799" s="34" t="s">
        <v>10</v>
      </c>
      <c r="H799" s="34">
        <v>185</v>
      </c>
      <c r="I799" s="36">
        <f t="shared" si="77"/>
        <v>45.04</v>
      </c>
      <c r="J799" s="34" t="s">
        <v>11</v>
      </c>
      <c r="K799" s="34" t="s">
        <v>12</v>
      </c>
      <c r="L799" s="34">
        <v>1546149600</v>
      </c>
      <c r="M799" s="34">
        <v>1548136800</v>
      </c>
      <c r="N799" s="34" t="b">
        <v>0</v>
      </c>
      <c r="O799" s="34" t="b">
        <v>0</v>
      </c>
      <c r="P799" s="34" t="s">
        <v>18</v>
      </c>
      <c r="Q799" s="25" t="str">
        <f t="shared" si="73"/>
        <v>technology</v>
      </c>
      <c r="R799" s="25" t="str">
        <f t="shared" si="74"/>
        <v>web</v>
      </c>
      <c r="S799" s="37">
        <f t="shared" si="75"/>
        <v>43464.25</v>
      </c>
      <c r="T799" s="37">
        <f t="shared" si="76"/>
        <v>43487.25</v>
      </c>
    </row>
    <row r="800" spans="1:20" x14ac:dyDescent="0.25">
      <c r="A800" s="25">
        <v>798</v>
      </c>
      <c r="B800" s="25" t="s">
        <v>1621</v>
      </c>
      <c r="C800" s="33" t="s">
        <v>1622</v>
      </c>
      <c r="D800" s="34">
        <v>3400</v>
      </c>
      <c r="E800" s="34">
        <v>6408</v>
      </c>
      <c r="F800" s="35">
        <f t="shared" si="72"/>
        <v>188</v>
      </c>
      <c r="G800" s="34" t="s">
        <v>10</v>
      </c>
      <c r="H800" s="34">
        <v>121</v>
      </c>
      <c r="I800" s="36">
        <f t="shared" si="77"/>
        <v>52.96</v>
      </c>
      <c r="J800" s="34" t="s">
        <v>11</v>
      </c>
      <c r="K800" s="34" t="s">
        <v>12</v>
      </c>
      <c r="L800" s="34">
        <v>1338440400</v>
      </c>
      <c r="M800" s="34">
        <v>1340859600</v>
      </c>
      <c r="N800" s="34" t="b">
        <v>0</v>
      </c>
      <c r="O800" s="34" t="b">
        <v>1</v>
      </c>
      <c r="P800" s="34" t="s">
        <v>23</v>
      </c>
      <c r="Q800" s="25" t="str">
        <f t="shared" si="73"/>
        <v>theater</v>
      </c>
      <c r="R800" s="25" t="str">
        <f t="shared" si="74"/>
        <v>plays</v>
      </c>
      <c r="S800" s="37">
        <f t="shared" si="75"/>
        <v>41060.208333333336</v>
      </c>
      <c r="T800" s="37">
        <f t="shared" si="76"/>
        <v>41088.208333333336</v>
      </c>
    </row>
    <row r="801" spans="1:20" x14ac:dyDescent="0.25">
      <c r="A801" s="25">
        <v>799</v>
      </c>
      <c r="B801" s="25" t="s">
        <v>1623</v>
      </c>
      <c r="C801" s="33" t="s">
        <v>1624</v>
      </c>
      <c r="D801" s="34">
        <v>84500</v>
      </c>
      <c r="E801" s="34">
        <v>73522</v>
      </c>
      <c r="F801" s="35">
        <f t="shared" si="72"/>
        <v>87</v>
      </c>
      <c r="G801" s="34" t="s">
        <v>4</v>
      </c>
      <c r="H801" s="34">
        <v>1225</v>
      </c>
      <c r="I801" s="36">
        <f t="shared" si="77"/>
        <v>60.02</v>
      </c>
      <c r="J801" s="34" t="s">
        <v>30</v>
      </c>
      <c r="K801" s="34" t="s">
        <v>31</v>
      </c>
      <c r="L801" s="34">
        <v>1454133600</v>
      </c>
      <c r="M801" s="34">
        <v>1454479200</v>
      </c>
      <c r="N801" s="34" t="b">
        <v>0</v>
      </c>
      <c r="O801" s="34" t="b">
        <v>0</v>
      </c>
      <c r="P801" s="34" t="s">
        <v>23</v>
      </c>
      <c r="Q801" s="25" t="str">
        <f t="shared" si="73"/>
        <v>theater</v>
      </c>
      <c r="R801" s="25" t="str">
        <f t="shared" si="74"/>
        <v>plays</v>
      </c>
      <c r="S801" s="37">
        <f t="shared" si="75"/>
        <v>42399.25</v>
      </c>
      <c r="T801" s="37">
        <f t="shared" si="76"/>
        <v>42403.25</v>
      </c>
    </row>
    <row r="802" spans="1:20" x14ac:dyDescent="0.25">
      <c r="A802" s="25">
        <v>800</v>
      </c>
      <c r="B802" s="25" t="s">
        <v>1625</v>
      </c>
      <c r="C802" s="33" t="s">
        <v>1626</v>
      </c>
      <c r="D802" s="34">
        <v>100</v>
      </c>
      <c r="E802" s="34">
        <v>1</v>
      </c>
      <c r="F802" s="35">
        <f t="shared" si="72"/>
        <v>1</v>
      </c>
      <c r="G802" s="34" t="s">
        <v>4</v>
      </c>
      <c r="H802" s="34">
        <v>1</v>
      </c>
      <c r="I802" s="36">
        <f t="shared" si="77"/>
        <v>1</v>
      </c>
      <c r="J802" s="34" t="s">
        <v>88</v>
      </c>
      <c r="K802" s="34" t="s">
        <v>89</v>
      </c>
      <c r="L802" s="34">
        <v>1434085200</v>
      </c>
      <c r="M802" s="34">
        <v>1434430800</v>
      </c>
      <c r="N802" s="34" t="b">
        <v>0</v>
      </c>
      <c r="O802" s="34" t="b">
        <v>0</v>
      </c>
      <c r="P802" s="34" t="s">
        <v>13</v>
      </c>
      <c r="Q802" s="25" t="str">
        <f t="shared" si="73"/>
        <v>music</v>
      </c>
      <c r="R802" s="25" t="str">
        <f t="shared" si="74"/>
        <v>rock</v>
      </c>
      <c r="S802" s="37">
        <f t="shared" si="75"/>
        <v>42167.208333333328</v>
      </c>
      <c r="T802" s="37">
        <f t="shared" si="76"/>
        <v>42171.208333333328</v>
      </c>
    </row>
    <row r="803" spans="1:20" x14ac:dyDescent="0.25">
      <c r="A803" s="25">
        <v>801</v>
      </c>
      <c r="B803" s="25" t="s">
        <v>1627</v>
      </c>
      <c r="C803" s="33" t="s">
        <v>1628</v>
      </c>
      <c r="D803" s="34">
        <v>2300</v>
      </c>
      <c r="E803" s="34">
        <v>4667</v>
      </c>
      <c r="F803" s="35">
        <f t="shared" si="72"/>
        <v>203</v>
      </c>
      <c r="G803" s="34" t="s">
        <v>10</v>
      </c>
      <c r="H803" s="34">
        <v>106</v>
      </c>
      <c r="I803" s="36">
        <f t="shared" si="77"/>
        <v>44.03</v>
      </c>
      <c r="J803" s="34" t="s">
        <v>11</v>
      </c>
      <c r="K803" s="34" t="s">
        <v>12</v>
      </c>
      <c r="L803" s="34">
        <v>1577772000</v>
      </c>
      <c r="M803" s="34">
        <v>1579672800</v>
      </c>
      <c r="N803" s="34" t="b">
        <v>0</v>
      </c>
      <c r="O803" s="34" t="b">
        <v>1</v>
      </c>
      <c r="P803" s="34" t="s">
        <v>112</v>
      </c>
      <c r="Q803" s="25" t="str">
        <f t="shared" si="73"/>
        <v>photography</v>
      </c>
      <c r="R803" s="25" t="str">
        <f t="shared" si="74"/>
        <v>photography books</v>
      </c>
      <c r="S803" s="37">
        <f t="shared" si="75"/>
        <v>43830.25</v>
      </c>
      <c r="T803" s="37">
        <f t="shared" si="76"/>
        <v>43852.25</v>
      </c>
    </row>
    <row r="804" spans="1:20" x14ac:dyDescent="0.25">
      <c r="A804" s="25">
        <v>802</v>
      </c>
      <c r="B804" s="25" t="s">
        <v>1629</v>
      </c>
      <c r="C804" s="33" t="s">
        <v>1630</v>
      </c>
      <c r="D804" s="34">
        <v>6200</v>
      </c>
      <c r="E804" s="34">
        <v>12216</v>
      </c>
      <c r="F804" s="35">
        <f t="shared" si="72"/>
        <v>197</v>
      </c>
      <c r="G804" s="34" t="s">
        <v>10</v>
      </c>
      <c r="H804" s="34">
        <v>142</v>
      </c>
      <c r="I804" s="36">
        <f t="shared" si="77"/>
        <v>86.03</v>
      </c>
      <c r="J804" s="34" t="s">
        <v>11</v>
      </c>
      <c r="K804" s="34" t="s">
        <v>12</v>
      </c>
      <c r="L804" s="34">
        <v>1562216400</v>
      </c>
      <c r="M804" s="34">
        <v>1562389200</v>
      </c>
      <c r="N804" s="34" t="b">
        <v>0</v>
      </c>
      <c r="O804" s="34" t="b">
        <v>0</v>
      </c>
      <c r="P804" s="34" t="s">
        <v>112</v>
      </c>
      <c r="Q804" s="25" t="str">
        <f t="shared" si="73"/>
        <v>photography</v>
      </c>
      <c r="R804" s="25" t="str">
        <f t="shared" si="74"/>
        <v>photography books</v>
      </c>
      <c r="S804" s="37">
        <f t="shared" si="75"/>
        <v>43650.208333333328</v>
      </c>
      <c r="T804" s="37">
        <f t="shared" si="76"/>
        <v>43652.208333333328</v>
      </c>
    </row>
    <row r="805" spans="1:20" x14ac:dyDescent="0.25">
      <c r="A805" s="25">
        <v>803</v>
      </c>
      <c r="B805" s="25" t="s">
        <v>1631</v>
      </c>
      <c r="C805" s="33" t="s">
        <v>1632</v>
      </c>
      <c r="D805" s="34">
        <v>6100</v>
      </c>
      <c r="E805" s="34">
        <v>6527</v>
      </c>
      <c r="F805" s="35">
        <f t="shared" si="72"/>
        <v>107</v>
      </c>
      <c r="G805" s="34" t="s">
        <v>10</v>
      </c>
      <c r="H805" s="34">
        <v>233</v>
      </c>
      <c r="I805" s="36">
        <f t="shared" si="77"/>
        <v>28.01</v>
      </c>
      <c r="J805" s="34" t="s">
        <v>11</v>
      </c>
      <c r="K805" s="34" t="s">
        <v>12</v>
      </c>
      <c r="L805" s="34">
        <v>1548568800</v>
      </c>
      <c r="M805" s="34">
        <v>1551506400</v>
      </c>
      <c r="N805" s="34" t="b">
        <v>0</v>
      </c>
      <c r="O805" s="34" t="b">
        <v>0</v>
      </c>
      <c r="P805" s="34" t="s">
        <v>23</v>
      </c>
      <c r="Q805" s="25" t="str">
        <f t="shared" si="73"/>
        <v>theater</v>
      </c>
      <c r="R805" s="25" t="str">
        <f t="shared" si="74"/>
        <v>plays</v>
      </c>
      <c r="S805" s="37">
        <f t="shared" si="75"/>
        <v>43492.25</v>
      </c>
      <c r="T805" s="37">
        <f t="shared" si="76"/>
        <v>43526.25</v>
      </c>
    </row>
    <row r="806" spans="1:20" x14ac:dyDescent="0.25">
      <c r="A806" s="25">
        <v>804</v>
      </c>
      <c r="B806" s="25" t="s">
        <v>1633</v>
      </c>
      <c r="C806" s="33" t="s">
        <v>1634</v>
      </c>
      <c r="D806" s="34">
        <v>2600</v>
      </c>
      <c r="E806" s="34">
        <v>6987</v>
      </c>
      <c r="F806" s="35">
        <f t="shared" si="72"/>
        <v>269</v>
      </c>
      <c r="G806" s="34" t="s">
        <v>10</v>
      </c>
      <c r="H806" s="34">
        <v>218</v>
      </c>
      <c r="I806" s="36">
        <f t="shared" si="77"/>
        <v>32.049999999999997</v>
      </c>
      <c r="J806" s="34" t="s">
        <v>11</v>
      </c>
      <c r="K806" s="34" t="s">
        <v>12</v>
      </c>
      <c r="L806" s="34">
        <v>1514872800</v>
      </c>
      <c r="M806" s="34">
        <v>1516600800</v>
      </c>
      <c r="N806" s="34" t="b">
        <v>0</v>
      </c>
      <c r="O806" s="34" t="b">
        <v>0</v>
      </c>
      <c r="P806" s="34" t="s">
        <v>13</v>
      </c>
      <c r="Q806" s="25" t="str">
        <f t="shared" si="73"/>
        <v>music</v>
      </c>
      <c r="R806" s="25" t="str">
        <f t="shared" si="74"/>
        <v>rock</v>
      </c>
      <c r="S806" s="37">
        <f t="shared" si="75"/>
        <v>43102.25</v>
      </c>
      <c r="T806" s="37">
        <f t="shared" si="76"/>
        <v>43122.25</v>
      </c>
    </row>
    <row r="807" spans="1:20" x14ac:dyDescent="0.25">
      <c r="A807" s="25">
        <v>805</v>
      </c>
      <c r="B807" s="25" t="s">
        <v>1635</v>
      </c>
      <c r="C807" s="33" t="s">
        <v>1636</v>
      </c>
      <c r="D807" s="34">
        <v>9700</v>
      </c>
      <c r="E807" s="34">
        <v>4932</v>
      </c>
      <c r="F807" s="35">
        <f t="shared" si="72"/>
        <v>51</v>
      </c>
      <c r="G807" s="34" t="s">
        <v>4</v>
      </c>
      <c r="H807" s="34">
        <v>67</v>
      </c>
      <c r="I807" s="36">
        <f t="shared" si="77"/>
        <v>73.61</v>
      </c>
      <c r="J807" s="34" t="s">
        <v>16</v>
      </c>
      <c r="K807" s="34" t="s">
        <v>17</v>
      </c>
      <c r="L807" s="34">
        <v>1416031200</v>
      </c>
      <c r="M807" s="34">
        <v>1420437600</v>
      </c>
      <c r="N807" s="34" t="b">
        <v>0</v>
      </c>
      <c r="O807" s="34" t="b">
        <v>0</v>
      </c>
      <c r="P807" s="34" t="s">
        <v>32</v>
      </c>
      <c r="Q807" s="25" t="str">
        <f t="shared" si="73"/>
        <v>film &amp; video</v>
      </c>
      <c r="R807" s="25" t="str">
        <f t="shared" si="74"/>
        <v>documentary</v>
      </c>
      <c r="S807" s="37">
        <f t="shared" si="75"/>
        <v>41958.25</v>
      </c>
      <c r="T807" s="37">
        <f t="shared" si="76"/>
        <v>42009.25</v>
      </c>
    </row>
    <row r="808" spans="1:20" x14ac:dyDescent="0.25">
      <c r="A808" s="25">
        <v>806</v>
      </c>
      <c r="B808" s="25" t="s">
        <v>1637</v>
      </c>
      <c r="C808" s="33" t="s">
        <v>1638</v>
      </c>
      <c r="D808" s="34">
        <v>700</v>
      </c>
      <c r="E808" s="34">
        <v>8262</v>
      </c>
      <c r="F808" s="35">
        <f t="shared" si="72"/>
        <v>1180</v>
      </c>
      <c r="G808" s="34" t="s">
        <v>10</v>
      </c>
      <c r="H808" s="34">
        <v>76</v>
      </c>
      <c r="I808" s="36">
        <f t="shared" si="77"/>
        <v>108.71</v>
      </c>
      <c r="J808" s="34" t="s">
        <v>11</v>
      </c>
      <c r="K808" s="34" t="s">
        <v>12</v>
      </c>
      <c r="L808" s="34">
        <v>1330927200</v>
      </c>
      <c r="M808" s="34">
        <v>1332997200</v>
      </c>
      <c r="N808" s="34" t="b">
        <v>0</v>
      </c>
      <c r="O808" s="34" t="b">
        <v>1</v>
      </c>
      <c r="P808" s="34" t="s">
        <v>43</v>
      </c>
      <c r="Q808" s="25" t="str">
        <f t="shared" si="73"/>
        <v>film &amp; video</v>
      </c>
      <c r="R808" s="25" t="str">
        <f t="shared" si="74"/>
        <v>drama</v>
      </c>
      <c r="S808" s="37">
        <f t="shared" si="75"/>
        <v>40973.25</v>
      </c>
      <c r="T808" s="37">
        <f t="shared" si="76"/>
        <v>40997.208333333336</v>
      </c>
    </row>
    <row r="809" spans="1:20" x14ac:dyDescent="0.25">
      <c r="A809" s="25">
        <v>807</v>
      </c>
      <c r="B809" s="25" t="s">
        <v>1639</v>
      </c>
      <c r="C809" s="33" t="s">
        <v>1640</v>
      </c>
      <c r="D809" s="34">
        <v>700</v>
      </c>
      <c r="E809" s="34">
        <v>1848</v>
      </c>
      <c r="F809" s="35">
        <f t="shared" si="72"/>
        <v>264</v>
      </c>
      <c r="G809" s="34" t="s">
        <v>10</v>
      </c>
      <c r="H809" s="34">
        <v>43</v>
      </c>
      <c r="I809" s="36">
        <f t="shared" si="77"/>
        <v>42.98</v>
      </c>
      <c r="J809" s="34" t="s">
        <v>11</v>
      </c>
      <c r="K809" s="34" t="s">
        <v>12</v>
      </c>
      <c r="L809" s="34">
        <v>1571115600</v>
      </c>
      <c r="M809" s="34">
        <v>1574920800</v>
      </c>
      <c r="N809" s="34" t="b">
        <v>0</v>
      </c>
      <c r="O809" s="34" t="b">
        <v>1</v>
      </c>
      <c r="P809" s="34" t="s">
        <v>23</v>
      </c>
      <c r="Q809" s="25" t="str">
        <f t="shared" si="73"/>
        <v>theater</v>
      </c>
      <c r="R809" s="25" t="str">
        <f t="shared" si="74"/>
        <v>plays</v>
      </c>
      <c r="S809" s="37">
        <f t="shared" si="75"/>
        <v>43753.208333333328</v>
      </c>
      <c r="T809" s="37">
        <f t="shared" si="76"/>
        <v>43797.25</v>
      </c>
    </row>
    <row r="810" spans="1:20" x14ac:dyDescent="0.25">
      <c r="A810" s="25">
        <v>808</v>
      </c>
      <c r="B810" s="25" t="s">
        <v>1641</v>
      </c>
      <c r="C810" s="33" t="s">
        <v>1642</v>
      </c>
      <c r="D810" s="34">
        <v>5200</v>
      </c>
      <c r="E810" s="34">
        <v>1583</v>
      </c>
      <c r="F810" s="35">
        <f t="shared" si="72"/>
        <v>30</v>
      </c>
      <c r="G810" s="34" t="s">
        <v>4</v>
      </c>
      <c r="H810" s="34">
        <v>19</v>
      </c>
      <c r="I810" s="36">
        <f t="shared" si="77"/>
        <v>83.32</v>
      </c>
      <c r="J810" s="34" t="s">
        <v>11</v>
      </c>
      <c r="K810" s="34" t="s">
        <v>12</v>
      </c>
      <c r="L810" s="34">
        <v>1463461200</v>
      </c>
      <c r="M810" s="34">
        <v>1464930000</v>
      </c>
      <c r="N810" s="34" t="b">
        <v>0</v>
      </c>
      <c r="O810" s="34" t="b">
        <v>0</v>
      </c>
      <c r="P810" s="34" t="s">
        <v>7</v>
      </c>
      <c r="Q810" s="25" t="str">
        <f t="shared" si="73"/>
        <v>food</v>
      </c>
      <c r="R810" s="25" t="str">
        <f t="shared" si="74"/>
        <v>food trucks</v>
      </c>
      <c r="S810" s="37">
        <f t="shared" si="75"/>
        <v>42507.208333333328</v>
      </c>
      <c r="T810" s="37">
        <f t="shared" si="76"/>
        <v>42524.208333333328</v>
      </c>
    </row>
    <row r="811" spans="1:20" x14ac:dyDescent="0.25">
      <c r="A811" s="25">
        <v>809</v>
      </c>
      <c r="B811" s="25" t="s">
        <v>1589</v>
      </c>
      <c r="C811" s="33" t="s">
        <v>1643</v>
      </c>
      <c r="D811" s="34">
        <v>140800</v>
      </c>
      <c r="E811" s="34">
        <v>88536</v>
      </c>
      <c r="F811" s="35">
        <f t="shared" si="72"/>
        <v>63</v>
      </c>
      <c r="G811" s="34" t="s">
        <v>4</v>
      </c>
      <c r="H811" s="34">
        <v>2108</v>
      </c>
      <c r="I811" s="36">
        <f t="shared" si="77"/>
        <v>42</v>
      </c>
      <c r="J811" s="34" t="s">
        <v>88</v>
      </c>
      <c r="K811" s="34" t="s">
        <v>89</v>
      </c>
      <c r="L811" s="34">
        <v>1344920400</v>
      </c>
      <c r="M811" s="34">
        <v>1345006800</v>
      </c>
      <c r="N811" s="34" t="b">
        <v>0</v>
      </c>
      <c r="O811" s="34" t="b">
        <v>0</v>
      </c>
      <c r="P811" s="34" t="s">
        <v>32</v>
      </c>
      <c r="Q811" s="25" t="str">
        <f t="shared" si="73"/>
        <v>film &amp; video</v>
      </c>
      <c r="R811" s="25" t="str">
        <f t="shared" si="74"/>
        <v>documentary</v>
      </c>
      <c r="S811" s="37">
        <f t="shared" si="75"/>
        <v>41135.208333333336</v>
      </c>
      <c r="T811" s="37">
        <f t="shared" si="76"/>
        <v>41136.208333333336</v>
      </c>
    </row>
    <row r="812" spans="1:20" x14ac:dyDescent="0.25">
      <c r="A812" s="25">
        <v>810</v>
      </c>
      <c r="B812" s="25" t="s">
        <v>1644</v>
      </c>
      <c r="C812" s="33" t="s">
        <v>1645</v>
      </c>
      <c r="D812" s="34">
        <v>6400</v>
      </c>
      <c r="E812" s="34">
        <v>12360</v>
      </c>
      <c r="F812" s="35">
        <f t="shared" si="72"/>
        <v>193</v>
      </c>
      <c r="G812" s="34" t="s">
        <v>10</v>
      </c>
      <c r="H812" s="34">
        <v>221</v>
      </c>
      <c r="I812" s="36">
        <f t="shared" si="77"/>
        <v>55.93</v>
      </c>
      <c r="J812" s="34" t="s">
        <v>11</v>
      </c>
      <c r="K812" s="34" t="s">
        <v>12</v>
      </c>
      <c r="L812" s="34">
        <v>1511848800</v>
      </c>
      <c r="M812" s="34">
        <v>1512712800</v>
      </c>
      <c r="N812" s="34" t="b">
        <v>0</v>
      </c>
      <c r="O812" s="34" t="b">
        <v>1</v>
      </c>
      <c r="P812" s="34" t="s">
        <v>23</v>
      </c>
      <c r="Q812" s="25" t="str">
        <f t="shared" si="73"/>
        <v>theater</v>
      </c>
      <c r="R812" s="25" t="str">
        <f t="shared" si="74"/>
        <v>plays</v>
      </c>
      <c r="S812" s="37">
        <f t="shared" si="75"/>
        <v>43067.25</v>
      </c>
      <c r="T812" s="37">
        <f t="shared" si="76"/>
        <v>43077.25</v>
      </c>
    </row>
    <row r="813" spans="1:20" x14ac:dyDescent="0.25">
      <c r="A813" s="25">
        <v>811</v>
      </c>
      <c r="B813" s="25" t="s">
        <v>1646</v>
      </c>
      <c r="C813" s="33" t="s">
        <v>1647</v>
      </c>
      <c r="D813" s="34">
        <v>92500</v>
      </c>
      <c r="E813" s="34">
        <v>71320</v>
      </c>
      <c r="F813" s="35">
        <f t="shared" si="72"/>
        <v>77</v>
      </c>
      <c r="G813" s="34" t="s">
        <v>4</v>
      </c>
      <c r="H813" s="34">
        <v>679</v>
      </c>
      <c r="I813" s="36">
        <f t="shared" si="77"/>
        <v>105.04</v>
      </c>
      <c r="J813" s="34" t="s">
        <v>11</v>
      </c>
      <c r="K813" s="34" t="s">
        <v>12</v>
      </c>
      <c r="L813" s="34">
        <v>1452319200</v>
      </c>
      <c r="M813" s="34">
        <v>1452492000</v>
      </c>
      <c r="N813" s="34" t="b">
        <v>0</v>
      </c>
      <c r="O813" s="34" t="b">
        <v>1</v>
      </c>
      <c r="P813" s="34" t="s">
        <v>79</v>
      </c>
      <c r="Q813" s="25" t="str">
        <f t="shared" si="73"/>
        <v>games</v>
      </c>
      <c r="R813" s="25" t="str">
        <f t="shared" si="74"/>
        <v>video games</v>
      </c>
      <c r="S813" s="37">
        <f t="shared" si="75"/>
        <v>42378.25</v>
      </c>
      <c r="T813" s="37">
        <f t="shared" si="76"/>
        <v>42380.25</v>
      </c>
    </row>
    <row r="814" spans="1:20" x14ac:dyDescent="0.25">
      <c r="A814" s="25">
        <v>812</v>
      </c>
      <c r="B814" s="25" t="s">
        <v>1648</v>
      </c>
      <c r="C814" s="33" t="s">
        <v>1649</v>
      </c>
      <c r="D814" s="34">
        <v>59700</v>
      </c>
      <c r="E814" s="34">
        <v>134640</v>
      </c>
      <c r="F814" s="35">
        <f t="shared" si="72"/>
        <v>226</v>
      </c>
      <c r="G814" s="34" t="s">
        <v>10</v>
      </c>
      <c r="H814" s="34">
        <v>2805</v>
      </c>
      <c r="I814" s="36">
        <f t="shared" si="77"/>
        <v>48</v>
      </c>
      <c r="J814" s="34" t="s">
        <v>5</v>
      </c>
      <c r="K814" s="34" t="s">
        <v>6</v>
      </c>
      <c r="L814" s="34">
        <v>1523854800</v>
      </c>
      <c r="M814" s="34">
        <v>1524286800</v>
      </c>
      <c r="N814" s="34" t="b">
        <v>0</v>
      </c>
      <c r="O814" s="34" t="b">
        <v>0</v>
      </c>
      <c r="P814" s="34" t="s">
        <v>58</v>
      </c>
      <c r="Q814" s="25" t="str">
        <f t="shared" si="73"/>
        <v>publishing</v>
      </c>
      <c r="R814" s="25" t="str">
        <f t="shared" si="74"/>
        <v>nonfiction</v>
      </c>
      <c r="S814" s="37">
        <f t="shared" si="75"/>
        <v>43206.208333333328</v>
      </c>
      <c r="T814" s="37">
        <f t="shared" si="76"/>
        <v>43211.208333333328</v>
      </c>
    </row>
    <row r="815" spans="1:20" x14ac:dyDescent="0.25">
      <c r="A815" s="25">
        <v>813</v>
      </c>
      <c r="B815" s="25" t="s">
        <v>1650</v>
      </c>
      <c r="C815" s="33" t="s">
        <v>1651</v>
      </c>
      <c r="D815" s="34">
        <v>3200</v>
      </c>
      <c r="E815" s="34">
        <v>7661</v>
      </c>
      <c r="F815" s="35">
        <f t="shared" si="72"/>
        <v>239</v>
      </c>
      <c r="G815" s="34" t="s">
        <v>10</v>
      </c>
      <c r="H815" s="34">
        <v>68</v>
      </c>
      <c r="I815" s="36">
        <f t="shared" si="77"/>
        <v>112.66</v>
      </c>
      <c r="J815" s="34" t="s">
        <v>11</v>
      </c>
      <c r="K815" s="34" t="s">
        <v>12</v>
      </c>
      <c r="L815" s="34">
        <v>1346043600</v>
      </c>
      <c r="M815" s="34">
        <v>1346907600</v>
      </c>
      <c r="N815" s="34" t="b">
        <v>0</v>
      </c>
      <c r="O815" s="34" t="b">
        <v>0</v>
      </c>
      <c r="P815" s="34" t="s">
        <v>79</v>
      </c>
      <c r="Q815" s="25" t="str">
        <f t="shared" si="73"/>
        <v>games</v>
      </c>
      <c r="R815" s="25" t="str">
        <f t="shared" si="74"/>
        <v>video games</v>
      </c>
      <c r="S815" s="37">
        <f t="shared" si="75"/>
        <v>41148.208333333336</v>
      </c>
      <c r="T815" s="37">
        <f t="shared" si="76"/>
        <v>41158.208333333336</v>
      </c>
    </row>
    <row r="816" spans="1:20" x14ac:dyDescent="0.25">
      <c r="A816" s="25">
        <v>814</v>
      </c>
      <c r="B816" s="25" t="s">
        <v>1652</v>
      </c>
      <c r="C816" s="33" t="s">
        <v>1653</v>
      </c>
      <c r="D816" s="34">
        <v>3200</v>
      </c>
      <c r="E816" s="34">
        <v>2950</v>
      </c>
      <c r="F816" s="35">
        <f t="shared" si="72"/>
        <v>92</v>
      </c>
      <c r="G816" s="34" t="s">
        <v>4</v>
      </c>
      <c r="H816" s="34">
        <v>36</v>
      </c>
      <c r="I816" s="36">
        <f t="shared" si="77"/>
        <v>81.94</v>
      </c>
      <c r="J816" s="34" t="s">
        <v>26</v>
      </c>
      <c r="K816" s="34" t="s">
        <v>27</v>
      </c>
      <c r="L816" s="34">
        <v>1464325200</v>
      </c>
      <c r="M816" s="34">
        <v>1464498000</v>
      </c>
      <c r="N816" s="34" t="b">
        <v>0</v>
      </c>
      <c r="O816" s="34" t="b">
        <v>1</v>
      </c>
      <c r="P816" s="34" t="s">
        <v>13</v>
      </c>
      <c r="Q816" s="25" t="str">
        <f t="shared" si="73"/>
        <v>music</v>
      </c>
      <c r="R816" s="25" t="str">
        <f t="shared" si="74"/>
        <v>rock</v>
      </c>
      <c r="S816" s="37">
        <f t="shared" si="75"/>
        <v>42517.208333333328</v>
      </c>
      <c r="T816" s="37">
        <f t="shared" si="76"/>
        <v>42519.208333333328</v>
      </c>
    </row>
    <row r="817" spans="1:20" x14ac:dyDescent="0.25">
      <c r="A817" s="25">
        <v>815</v>
      </c>
      <c r="B817" s="25" t="s">
        <v>1654</v>
      </c>
      <c r="C817" s="33" t="s">
        <v>1655</v>
      </c>
      <c r="D817" s="34">
        <v>9000</v>
      </c>
      <c r="E817" s="34">
        <v>11721</v>
      </c>
      <c r="F817" s="35">
        <f t="shared" si="72"/>
        <v>130</v>
      </c>
      <c r="G817" s="34" t="s">
        <v>10</v>
      </c>
      <c r="H817" s="34">
        <v>183</v>
      </c>
      <c r="I817" s="36">
        <f t="shared" si="77"/>
        <v>64.05</v>
      </c>
      <c r="J817" s="34" t="s">
        <v>5</v>
      </c>
      <c r="K817" s="34" t="s">
        <v>6</v>
      </c>
      <c r="L817" s="34">
        <v>1511935200</v>
      </c>
      <c r="M817" s="34">
        <v>1514181600</v>
      </c>
      <c r="N817" s="34" t="b">
        <v>0</v>
      </c>
      <c r="O817" s="34" t="b">
        <v>0</v>
      </c>
      <c r="P817" s="34" t="s">
        <v>13</v>
      </c>
      <c r="Q817" s="25" t="str">
        <f t="shared" si="73"/>
        <v>music</v>
      </c>
      <c r="R817" s="25" t="str">
        <f t="shared" si="74"/>
        <v>rock</v>
      </c>
      <c r="S817" s="37">
        <f t="shared" si="75"/>
        <v>43068.25</v>
      </c>
      <c r="T817" s="37">
        <f t="shared" si="76"/>
        <v>43094.25</v>
      </c>
    </row>
    <row r="818" spans="1:20" x14ac:dyDescent="0.25">
      <c r="A818" s="25">
        <v>816</v>
      </c>
      <c r="B818" s="25" t="s">
        <v>1656</v>
      </c>
      <c r="C818" s="33" t="s">
        <v>1657</v>
      </c>
      <c r="D818" s="34">
        <v>2300</v>
      </c>
      <c r="E818" s="34">
        <v>14150</v>
      </c>
      <c r="F818" s="35">
        <f t="shared" si="72"/>
        <v>615</v>
      </c>
      <c r="G818" s="34" t="s">
        <v>10</v>
      </c>
      <c r="H818" s="34">
        <v>133</v>
      </c>
      <c r="I818" s="36">
        <f t="shared" si="77"/>
        <v>106.39</v>
      </c>
      <c r="J818" s="34" t="s">
        <v>11</v>
      </c>
      <c r="K818" s="34" t="s">
        <v>12</v>
      </c>
      <c r="L818" s="34">
        <v>1392012000</v>
      </c>
      <c r="M818" s="34">
        <v>1392184800</v>
      </c>
      <c r="N818" s="34" t="b">
        <v>1</v>
      </c>
      <c r="O818" s="34" t="b">
        <v>1</v>
      </c>
      <c r="P818" s="34" t="s">
        <v>23</v>
      </c>
      <c r="Q818" s="25" t="str">
        <f t="shared" si="73"/>
        <v>theater</v>
      </c>
      <c r="R818" s="25" t="str">
        <f t="shared" si="74"/>
        <v>plays</v>
      </c>
      <c r="S818" s="37">
        <f t="shared" si="75"/>
        <v>41680.25</v>
      </c>
      <c r="T818" s="37">
        <f t="shared" si="76"/>
        <v>41682.25</v>
      </c>
    </row>
    <row r="819" spans="1:20" x14ac:dyDescent="0.25">
      <c r="A819" s="25">
        <v>817</v>
      </c>
      <c r="B819" s="25" t="s">
        <v>1658</v>
      </c>
      <c r="C819" s="33" t="s">
        <v>1659</v>
      </c>
      <c r="D819" s="34">
        <v>51300</v>
      </c>
      <c r="E819" s="34">
        <v>189192</v>
      </c>
      <c r="F819" s="35">
        <f t="shared" si="72"/>
        <v>369</v>
      </c>
      <c r="G819" s="34" t="s">
        <v>10</v>
      </c>
      <c r="H819" s="34">
        <v>2489</v>
      </c>
      <c r="I819" s="36">
        <f t="shared" si="77"/>
        <v>76.010000000000005</v>
      </c>
      <c r="J819" s="34" t="s">
        <v>97</v>
      </c>
      <c r="K819" s="34" t="s">
        <v>98</v>
      </c>
      <c r="L819" s="34">
        <v>1556946000</v>
      </c>
      <c r="M819" s="34">
        <v>1559365200</v>
      </c>
      <c r="N819" s="34" t="b">
        <v>0</v>
      </c>
      <c r="O819" s="34" t="b">
        <v>1</v>
      </c>
      <c r="P819" s="34" t="s">
        <v>58</v>
      </c>
      <c r="Q819" s="25" t="str">
        <f t="shared" si="73"/>
        <v>publishing</v>
      </c>
      <c r="R819" s="25" t="str">
        <f t="shared" si="74"/>
        <v>nonfiction</v>
      </c>
      <c r="S819" s="37">
        <f t="shared" si="75"/>
        <v>43589.208333333328</v>
      </c>
      <c r="T819" s="37">
        <f t="shared" si="76"/>
        <v>43617.208333333328</v>
      </c>
    </row>
    <row r="820" spans="1:20" x14ac:dyDescent="0.25">
      <c r="A820" s="25">
        <v>818</v>
      </c>
      <c r="B820" s="25" t="s">
        <v>666</v>
      </c>
      <c r="C820" s="33" t="s">
        <v>1660</v>
      </c>
      <c r="D820" s="34">
        <v>700</v>
      </c>
      <c r="E820" s="34">
        <v>7664</v>
      </c>
      <c r="F820" s="35">
        <f t="shared" si="72"/>
        <v>1095</v>
      </c>
      <c r="G820" s="34" t="s">
        <v>10</v>
      </c>
      <c r="H820" s="34">
        <v>69</v>
      </c>
      <c r="I820" s="36">
        <f t="shared" si="77"/>
        <v>111.07</v>
      </c>
      <c r="J820" s="34" t="s">
        <v>11</v>
      </c>
      <c r="K820" s="34" t="s">
        <v>12</v>
      </c>
      <c r="L820" s="34">
        <v>1548050400</v>
      </c>
      <c r="M820" s="34">
        <v>1549173600</v>
      </c>
      <c r="N820" s="34" t="b">
        <v>0</v>
      </c>
      <c r="O820" s="34" t="b">
        <v>1</v>
      </c>
      <c r="P820" s="34" t="s">
        <v>23</v>
      </c>
      <c r="Q820" s="25" t="str">
        <f t="shared" si="73"/>
        <v>theater</v>
      </c>
      <c r="R820" s="25" t="str">
        <f t="shared" si="74"/>
        <v>plays</v>
      </c>
      <c r="S820" s="37">
        <f t="shared" si="75"/>
        <v>43486.25</v>
      </c>
      <c r="T820" s="37">
        <f t="shared" si="76"/>
        <v>43499.25</v>
      </c>
    </row>
    <row r="821" spans="1:20" x14ac:dyDescent="0.25">
      <c r="A821" s="25">
        <v>819</v>
      </c>
      <c r="B821" s="25" t="s">
        <v>1661</v>
      </c>
      <c r="C821" s="33" t="s">
        <v>1662</v>
      </c>
      <c r="D821" s="34">
        <v>8900</v>
      </c>
      <c r="E821" s="34">
        <v>4509</v>
      </c>
      <c r="F821" s="35">
        <f t="shared" si="72"/>
        <v>51</v>
      </c>
      <c r="G821" s="34" t="s">
        <v>4</v>
      </c>
      <c r="H821" s="34">
        <v>47</v>
      </c>
      <c r="I821" s="36">
        <f t="shared" si="77"/>
        <v>95.94</v>
      </c>
      <c r="J821" s="34" t="s">
        <v>11</v>
      </c>
      <c r="K821" s="34" t="s">
        <v>12</v>
      </c>
      <c r="L821" s="34">
        <v>1353736800</v>
      </c>
      <c r="M821" s="34">
        <v>1355032800</v>
      </c>
      <c r="N821" s="34" t="b">
        <v>1</v>
      </c>
      <c r="O821" s="34" t="b">
        <v>0</v>
      </c>
      <c r="P821" s="34" t="s">
        <v>79</v>
      </c>
      <c r="Q821" s="25" t="str">
        <f t="shared" si="73"/>
        <v>games</v>
      </c>
      <c r="R821" s="25" t="str">
        <f t="shared" si="74"/>
        <v>video games</v>
      </c>
      <c r="S821" s="37">
        <f t="shared" si="75"/>
        <v>41237.25</v>
      </c>
      <c r="T821" s="37">
        <f t="shared" si="76"/>
        <v>41252.25</v>
      </c>
    </row>
    <row r="822" spans="1:20" x14ac:dyDescent="0.25">
      <c r="A822" s="25">
        <v>820</v>
      </c>
      <c r="B822" s="25" t="s">
        <v>1663</v>
      </c>
      <c r="C822" s="33" t="s">
        <v>1664</v>
      </c>
      <c r="D822" s="34">
        <v>1500</v>
      </c>
      <c r="E822" s="34">
        <v>12009</v>
      </c>
      <c r="F822" s="35">
        <f t="shared" si="72"/>
        <v>801</v>
      </c>
      <c r="G822" s="34" t="s">
        <v>10</v>
      </c>
      <c r="H822" s="34">
        <v>279</v>
      </c>
      <c r="I822" s="36">
        <f t="shared" si="77"/>
        <v>43.04</v>
      </c>
      <c r="J822" s="34" t="s">
        <v>30</v>
      </c>
      <c r="K822" s="34" t="s">
        <v>31</v>
      </c>
      <c r="L822" s="34">
        <v>1532840400</v>
      </c>
      <c r="M822" s="34">
        <v>1533963600</v>
      </c>
      <c r="N822" s="34" t="b">
        <v>0</v>
      </c>
      <c r="O822" s="34" t="b">
        <v>1</v>
      </c>
      <c r="P822" s="34" t="s">
        <v>13</v>
      </c>
      <c r="Q822" s="25" t="str">
        <f t="shared" si="73"/>
        <v>music</v>
      </c>
      <c r="R822" s="25" t="str">
        <f t="shared" si="74"/>
        <v>rock</v>
      </c>
      <c r="S822" s="37">
        <f t="shared" si="75"/>
        <v>43310.208333333328</v>
      </c>
      <c r="T822" s="37">
        <f t="shared" si="76"/>
        <v>43323.208333333328</v>
      </c>
    </row>
    <row r="823" spans="1:20" x14ac:dyDescent="0.25">
      <c r="A823" s="25">
        <v>821</v>
      </c>
      <c r="B823" s="25" t="s">
        <v>1665</v>
      </c>
      <c r="C823" s="33" t="s">
        <v>1666</v>
      </c>
      <c r="D823" s="34">
        <v>4900</v>
      </c>
      <c r="E823" s="34">
        <v>14273</v>
      </c>
      <c r="F823" s="35">
        <f t="shared" si="72"/>
        <v>291</v>
      </c>
      <c r="G823" s="34" t="s">
        <v>10</v>
      </c>
      <c r="H823" s="34">
        <v>210</v>
      </c>
      <c r="I823" s="36">
        <f t="shared" si="77"/>
        <v>67.97</v>
      </c>
      <c r="J823" s="34" t="s">
        <v>11</v>
      </c>
      <c r="K823" s="34" t="s">
        <v>12</v>
      </c>
      <c r="L823" s="34">
        <v>1488261600</v>
      </c>
      <c r="M823" s="34">
        <v>1489381200</v>
      </c>
      <c r="N823" s="34" t="b">
        <v>0</v>
      </c>
      <c r="O823" s="34" t="b">
        <v>0</v>
      </c>
      <c r="P823" s="34" t="s">
        <v>32</v>
      </c>
      <c r="Q823" s="25" t="str">
        <f t="shared" si="73"/>
        <v>film &amp; video</v>
      </c>
      <c r="R823" s="25" t="str">
        <f t="shared" si="74"/>
        <v>documentary</v>
      </c>
      <c r="S823" s="37">
        <f t="shared" si="75"/>
        <v>42794.25</v>
      </c>
      <c r="T823" s="37">
        <f t="shared" si="76"/>
        <v>42807.208333333328</v>
      </c>
    </row>
    <row r="824" spans="1:20" x14ac:dyDescent="0.25">
      <c r="A824" s="25">
        <v>822</v>
      </c>
      <c r="B824" s="25" t="s">
        <v>1667</v>
      </c>
      <c r="C824" s="33" t="s">
        <v>1668</v>
      </c>
      <c r="D824" s="34">
        <v>54000</v>
      </c>
      <c r="E824" s="34">
        <v>188982</v>
      </c>
      <c r="F824" s="35">
        <f t="shared" si="72"/>
        <v>350</v>
      </c>
      <c r="G824" s="34" t="s">
        <v>10</v>
      </c>
      <c r="H824" s="34">
        <v>2100</v>
      </c>
      <c r="I824" s="36">
        <f t="shared" si="77"/>
        <v>89.99</v>
      </c>
      <c r="J824" s="34" t="s">
        <v>11</v>
      </c>
      <c r="K824" s="34" t="s">
        <v>12</v>
      </c>
      <c r="L824" s="34">
        <v>1393567200</v>
      </c>
      <c r="M824" s="34">
        <v>1395032400</v>
      </c>
      <c r="N824" s="34" t="b">
        <v>0</v>
      </c>
      <c r="O824" s="34" t="b">
        <v>0</v>
      </c>
      <c r="P824" s="34" t="s">
        <v>13</v>
      </c>
      <c r="Q824" s="25" t="str">
        <f t="shared" si="73"/>
        <v>music</v>
      </c>
      <c r="R824" s="25" t="str">
        <f t="shared" si="74"/>
        <v>rock</v>
      </c>
      <c r="S824" s="37">
        <f t="shared" si="75"/>
        <v>41698.25</v>
      </c>
      <c r="T824" s="37">
        <f t="shared" si="76"/>
        <v>41715.208333333336</v>
      </c>
    </row>
    <row r="825" spans="1:20" x14ac:dyDescent="0.25">
      <c r="A825" s="25">
        <v>823</v>
      </c>
      <c r="B825" s="25" t="s">
        <v>1669</v>
      </c>
      <c r="C825" s="33" t="s">
        <v>1670</v>
      </c>
      <c r="D825" s="34">
        <v>4100</v>
      </c>
      <c r="E825" s="34">
        <v>14640</v>
      </c>
      <c r="F825" s="35">
        <f t="shared" si="72"/>
        <v>357</v>
      </c>
      <c r="G825" s="34" t="s">
        <v>10</v>
      </c>
      <c r="H825" s="34">
        <v>252</v>
      </c>
      <c r="I825" s="36">
        <f t="shared" si="77"/>
        <v>58.1</v>
      </c>
      <c r="J825" s="34" t="s">
        <v>11</v>
      </c>
      <c r="K825" s="34" t="s">
        <v>12</v>
      </c>
      <c r="L825" s="34">
        <v>1410325200</v>
      </c>
      <c r="M825" s="34">
        <v>1412485200</v>
      </c>
      <c r="N825" s="34" t="b">
        <v>1</v>
      </c>
      <c r="O825" s="34" t="b">
        <v>1</v>
      </c>
      <c r="P825" s="34" t="s">
        <v>13</v>
      </c>
      <c r="Q825" s="25" t="str">
        <f t="shared" si="73"/>
        <v>music</v>
      </c>
      <c r="R825" s="25" t="str">
        <f t="shared" si="74"/>
        <v>rock</v>
      </c>
      <c r="S825" s="37">
        <f t="shared" si="75"/>
        <v>41892.208333333336</v>
      </c>
      <c r="T825" s="37">
        <f t="shared" si="76"/>
        <v>41917.208333333336</v>
      </c>
    </row>
    <row r="826" spans="1:20" x14ac:dyDescent="0.25">
      <c r="A826" s="25">
        <v>824</v>
      </c>
      <c r="B826" s="25" t="s">
        <v>1671</v>
      </c>
      <c r="C826" s="33" t="s">
        <v>1672</v>
      </c>
      <c r="D826" s="34">
        <v>85000</v>
      </c>
      <c r="E826" s="34">
        <v>107516</v>
      </c>
      <c r="F826" s="35">
        <f t="shared" si="72"/>
        <v>126</v>
      </c>
      <c r="G826" s="34" t="s">
        <v>10</v>
      </c>
      <c r="H826" s="34">
        <v>1280</v>
      </c>
      <c r="I826" s="36">
        <f t="shared" si="77"/>
        <v>84</v>
      </c>
      <c r="J826" s="34" t="s">
        <v>11</v>
      </c>
      <c r="K826" s="34" t="s">
        <v>12</v>
      </c>
      <c r="L826" s="34">
        <v>1276923600</v>
      </c>
      <c r="M826" s="34">
        <v>1279688400</v>
      </c>
      <c r="N826" s="34" t="b">
        <v>0</v>
      </c>
      <c r="O826" s="34" t="b">
        <v>1</v>
      </c>
      <c r="P826" s="34" t="s">
        <v>58</v>
      </c>
      <c r="Q826" s="25" t="str">
        <f t="shared" si="73"/>
        <v>publishing</v>
      </c>
      <c r="R826" s="25" t="str">
        <f t="shared" si="74"/>
        <v>nonfiction</v>
      </c>
      <c r="S826" s="37">
        <f t="shared" si="75"/>
        <v>40348.208333333336</v>
      </c>
      <c r="T826" s="37">
        <f t="shared" si="76"/>
        <v>40380.208333333336</v>
      </c>
    </row>
    <row r="827" spans="1:20" x14ac:dyDescent="0.25">
      <c r="A827" s="25">
        <v>825</v>
      </c>
      <c r="B827" s="25" t="s">
        <v>1673</v>
      </c>
      <c r="C827" s="33" t="s">
        <v>1674</v>
      </c>
      <c r="D827" s="34">
        <v>3600</v>
      </c>
      <c r="E827" s="34">
        <v>13950</v>
      </c>
      <c r="F827" s="35">
        <f t="shared" si="72"/>
        <v>388</v>
      </c>
      <c r="G827" s="34" t="s">
        <v>10</v>
      </c>
      <c r="H827" s="34">
        <v>157</v>
      </c>
      <c r="I827" s="36">
        <f t="shared" si="77"/>
        <v>88.85</v>
      </c>
      <c r="J827" s="34" t="s">
        <v>30</v>
      </c>
      <c r="K827" s="34" t="s">
        <v>31</v>
      </c>
      <c r="L827" s="34">
        <v>1500958800</v>
      </c>
      <c r="M827" s="34">
        <v>1501995600</v>
      </c>
      <c r="N827" s="34" t="b">
        <v>0</v>
      </c>
      <c r="O827" s="34" t="b">
        <v>0</v>
      </c>
      <c r="P827" s="34" t="s">
        <v>90</v>
      </c>
      <c r="Q827" s="25" t="str">
        <f t="shared" si="73"/>
        <v>film &amp; video</v>
      </c>
      <c r="R827" s="25" t="str">
        <f t="shared" si="74"/>
        <v>shorts</v>
      </c>
      <c r="S827" s="37">
        <f t="shared" si="75"/>
        <v>42941.208333333328</v>
      </c>
      <c r="T827" s="37">
        <f t="shared" si="76"/>
        <v>42953.208333333328</v>
      </c>
    </row>
    <row r="828" spans="1:20" x14ac:dyDescent="0.25">
      <c r="A828" s="25">
        <v>826</v>
      </c>
      <c r="B828" s="25" t="s">
        <v>1675</v>
      </c>
      <c r="C828" s="33" t="s">
        <v>1676</v>
      </c>
      <c r="D828" s="34">
        <v>2800</v>
      </c>
      <c r="E828" s="34">
        <v>12797</v>
      </c>
      <c r="F828" s="35">
        <f t="shared" si="72"/>
        <v>457</v>
      </c>
      <c r="G828" s="34" t="s">
        <v>10</v>
      </c>
      <c r="H828" s="34">
        <v>194</v>
      </c>
      <c r="I828" s="36">
        <f t="shared" si="77"/>
        <v>65.959999999999994</v>
      </c>
      <c r="J828" s="34" t="s">
        <v>11</v>
      </c>
      <c r="K828" s="34" t="s">
        <v>12</v>
      </c>
      <c r="L828" s="34">
        <v>1292220000</v>
      </c>
      <c r="M828" s="34">
        <v>1294639200</v>
      </c>
      <c r="N828" s="34" t="b">
        <v>0</v>
      </c>
      <c r="O828" s="34" t="b">
        <v>1</v>
      </c>
      <c r="P828" s="34" t="s">
        <v>23</v>
      </c>
      <c r="Q828" s="25" t="str">
        <f t="shared" si="73"/>
        <v>theater</v>
      </c>
      <c r="R828" s="25" t="str">
        <f t="shared" si="74"/>
        <v>plays</v>
      </c>
      <c r="S828" s="37">
        <f t="shared" si="75"/>
        <v>40525.25</v>
      </c>
      <c r="T828" s="37">
        <f t="shared" si="76"/>
        <v>40553.25</v>
      </c>
    </row>
    <row r="829" spans="1:20" x14ac:dyDescent="0.25">
      <c r="A829" s="25">
        <v>827</v>
      </c>
      <c r="B829" s="25" t="s">
        <v>1677</v>
      </c>
      <c r="C829" s="33" t="s">
        <v>1678</v>
      </c>
      <c r="D829" s="34">
        <v>2300</v>
      </c>
      <c r="E829" s="34">
        <v>6134</v>
      </c>
      <c r="F829" s="35">
        <f t="shared" si="72"/>
        <v>267</v>
      </c>
      <c r="G829" s="34" t="s">
        <v>10</v>
      </c>
      <c r="H829" s="34">
        <v>82</v>
      </c>
      <c r="I829" s="36">
        <f t="shared" si="77"/>
        <v>74.8</v>
      </c>
      <c r="J829" s="34" t="s">
        <v>16</v>
      </c>
      <c r="K829" s="34" t="s">
        <v>17</v>
      </c>
      <c r="L829" s="34">
        <v>1304398800</v>
      </c>
      <c r="M829" s="34">
        <v>1305435600</v>
      </c>
      <c r="N829" s="34" t="b">
        <v>0</v>
      </c>
      <c r="O829" s="34" t="b">
        <v>1</v>
      </c>
      <c r="P829" s="34" t="s">
        <v>43</v>
      </c>
      <c r="Q829" s="25" t="str">
        <f t="shared" si="73"/>
        <v>film &amp; video</v>
      </c>
      <c r="R829" s="25" t="str">
        <f t="shared" si="74"/>
        <v>drama</v>
      </c>
      <c r="S829" s="37">
        <f t="shared" si="75"/>
        <v>40666.208333333336</v>
      </c>
      <c r="T829" s="37">
        <f t="shared" si="76"/>
        <v>40678.208333333336</v>
      </c>
    </row>
    <row r="830" spans="1:20" x14ac:dyDescent="0.25">
      <c r="A830" s="25">
        <v>828</v>
      </c>
      <c r="B830" s="25" t="s">
        <v>1679</v>
      </c>
      <c r="C830" s="33" t="s">
        <v>1680</v>
      </c>
      <c r="D830" s="34">
        <v>7100</v>
      </c>
      <c r="E830" s="34">
        <v>4899</v>
      </c>
      <c r="F830" s="35">
        <f t="shared" si="72"/>
        <v>69</v>
      </c>
      <c r="G830" s="34" t="s">
        <v>4</v>
      </c>
      <c r="H830" s="34">
        <v>70</v>
      </c>
      <c r="I830" s="36">
        <f t="shared" si="77"/>
        <v>69.989999999999995</v>
      </c>
      <c r="J830" s="34" t="s">
        <v>11</v>
      </c>
      <c r="K830" s="34" t="s">
        <v>12</v>
      </c>
      <c r="L830" s="34">
        <v>1535432400</v>
      </c>
      <c r="M830" s="34">
        <v>1537592400</v>
      </c>
      <c r="N830" s="34" t="b">
        <v>0</v>
      </c>
      <c r="O830" s="34" t="b">
        <v>0</v>
      </c>
      <c r="P830" s="34" t="s">
        <v>23</v>
      </c>
      <c r="Q830" s="25" t="str">
        <f t="shared" si="73"/>
        <v>theater</v>
      </c>
      <c r="R830" s="25" t="str">
        <f t="shared" si="74"/>
        <v>plays</v>
      </c>
      <c r="S830" s="37">
        <f t="shared" si="75"/>
        <v>43340.208333333328</v>
      </c>
      <c r="T830" s="37">
        <f t="shared" si="76"/>
        <v>43365.208333333328</v>
      </c>
    </row>
    <row r="831" spans="1:20" x14ac:dyDescent="0.25">
      <c r="A831" s="25">
        <v>829</v>
      </c>
      <c r="B831" s="25" t="s">
        <v>1681</v>
      </c>
      <c r="C831" s="33" t="s">
        <v>1682</v>
      </c>
      <c r="D831" s="34">
        <v>9600</v>
      </c>
      <c r="E831" s="34">
        <v>4929</v>
      </c>
      <c r="F831" s="35">
        <f t="shared" si="72"/>
        <v>51</v>
      </c>
      <c r="G831" s="34" t="s">
        <v>4</v>
      </c>
      <c r="H831" s="34">
        <v>154</v>
      </c>
      <c r="I831" s="36">
        <f t="shared" si="77"/>
        <v>32.01</v>
      </c>
      <c r="J831" s="34" t="s">
        <v>11</v>
      </c>
      <c r="K831" s="34" t="s">
        <v>12</v>
      </c>
      <c r="L831" s="34">
        <v>1433826000</v>
      </c>
      <c r="M831" s="34">
        <v>1435122000</v>
      </c>
      <c r="N831" s="34" t="b">
        <v>0</v>
      </c>
      <c r="O831" s="34" t="b">
        <v>0</v>
      </c>
      <c r="P831" s="34" t="s">
        <v>23</v>
      </c>
      <c r="Q831" s="25" t="str">
        <f t="shared" si="73"/>
        <v>theater</v>
      </c>
      <c r="R831" s="25" t="str">
        <f t="shared" si="74"/>
        <v>plays</v>
      </c>
      <c r="S831" s="37">
        <f t="shared" si="75"/>
        <v>42164.208333333328</v>
      </c>
      <c r="T831" s="37">
        <f t="shared" si="76"/>
        <v>42179.208333333328</v>
      </c>
    </row>
    <row r="832" spans="1:20" x14ac:dyDescent="0.25">
      <c r="A832" s="25">
        <v>830</v>
      </c>
      <c r="B832" s="25" t="s">
        <v>1683</v>
      </c>
      <c r="C832" s="33" t="s">
        <v>1684</v>
      </c>
      <c r="D832" s="34">
        <v>121600</v>
      </c>
      <c r="E832" s="34">
        <v>1424</v>
      </c>
      <c r="F832" s="35">
        <f t="shared" si="72"/>
        <v>1</v>
      </c>
      <c r="G832" s="34" t="s">
        <v>4</v>
      </c>
      <c r="H832" s="34">
        <v>22</v>
      </c>
      <c r="I832" s="36">
        <f t="shared" si="77"/>
        <v>64.73</v>
      </c>
      <c r="J832" s="34" t="s">
        <v>11</v>
      </c>
      <c r="K832" s="34" t="s">
        <v>12</v>
      </c>
      <c r="L832" s="34">
        <v>1514959200</v>
      </c>
      <c r="M832" s="34">
        <v>1520056800</v>
      </c>
      <c r="N832" s="34" t="b">
        <v>0</v>
      </c>
      <c r="O832" s="34" t="b">
        <v>0</v>
      </c>
      <c r="P832" s="34" t="s">
        <v>23</v>
      </c>
      <c r="Q832" s="25" t="str">
        <f t="shared" si="73"/>
        <v>theater</v>
      </c>
      <c r="R832" s="25" t="str">
        <f t="shared" si="74"/>
        <v>plays</v>
      </c>
      <c r="S832" s="37">
        <f t="shared" si="75"/>
        <v>43103.25</v>
      </c>
      <c r="T832" s="37">
        <f t="shared" si="76"/>
        <v>43162.25</v>
      </c>
    </row>
    <row r="833" spans="1:20" x14ac:dyDescent="0.25">
      <c r="A833" s="25">
        <v>831</v>
      </c>
      <c r="B833" s="25" t="s">
        <v>1685</v>
      </c>
      <c r="C833" s="33" t="s">
        <v>1686</v>
      </c>
      <c r="D833" s="34">
        <v>97100</v>
      </c>
      <c r="E833" s="34">
        <v>105817</v>
      </c>
      <c r="F833" s="35">
        <f t="shared" si="72"/>
        <v>109</v>
      </c>
      <c r="G833" s="34" t="s">
        <v>10</v>
      </c>
      <c r="H833" s="34">
        <v>4233</v>
      </c>
      <c r="I833" s="36">
        <f t="shared" si="77"/>
        <v>25</v>
      </c>
      <c r="J833" s="34" t="s">
        <v>11</v>
      </c>
      <c r="K833" s="34" t="s">
        <v>12</v>
      </c>
      <c r="L833" s="34">
        <v>1332738000</v>
      </c>
      <c r="M833" s="34">
        <v>1335675600</v>
      </c>
      <c r="N833" s="34" t="b">
        <v>0</v>
      </c>
      <c r="O833" s="34" t="b">
        <v>0</v>
      </c>
      <c r="P833" s="34" t="s">
        <v>112</v>
      </c>
      <c r="Q833" s="25" t="str">
        <f t="shared" si="73"/>
        <v>photography</v>
      </c>
      <c r="R833" s="25" t="str">
        <f t="shared" si="74"/>
        <v>photography books</v>
      </c>
      <c r="S833" s="37">
        <f t="shared" si="75"/>
        <v>40994.208333333336</v>
      </c>
      <c r="T833" s="37">
        <f t="shared" si="76"/>
        <v>41028.208333333336</v>
      </c>
    </row>
    <row r="834" spans="1:20" x14ac:dyDescent="0.25">
      <c r="A834" s="25">
        <v>832</v>
      </c>
      <c r="B834" s="25" t="s">
        <v>1687</v>
      </c>
      <c r="C834" s="33" t="s">
        <v>1688</v>
      </c>
      <c r="D834" s="34">
        <v>43200</v>
      </c>
      <c r="E834" s="34">
        <v>136156</v>
      </c>
      <c r="F834" s="35">
        <f t="shared" si="72"/>
        <v>315</v>
      </c>
      <c r="G834" s="34" t="s">
        <v>10</v>
      </c>
      <c r="H834" s="34">
        <v>1297</v>
      </c>
      <c r="I834" s="36">
        <f t="shared" si="77"/>
        <v>104.98</v>
      </c>
      <c r="J834" s="34" t="s">
        <v>26</v>
      </c>
      <c r="K834" s="34" t="s">
        <v>27</v>
      </c>
      <c r="L834" s="34">
        <v>1445490000</v>
      </c>
      <c r="M834" s="34">
        <v>1448431200</v>
      </c>
      <c r="N834" s="34" t="b">
        <v>1</v>
      </c>
      <c r="O834" s="34" t="b">
        <v>0</v>
      </c>
      <c r="P834" s="34" t="s">
        <v>196</v>
      </c>
      <c r="Q834" s="25" t="str">
        <f t="shared" si="73"/>
        <v>publishing</v>
      </c>
      <c r="R834" s="25" t="str">
        <f t="shared" si="74"/>
        <v>translations</v>
      </c>
      <c r="S834" s="37">
        <f t="shared" si="75"/>
        <v>42299.208333333328</v>
      </c>
      <c r="T834" s="37">
        <f t="shared" si="76"/>
        <v>42333.25</v>
      </c>
    </row>
    <row r="835" spans="1:20" x14ac:dyDescent="0.25">
      <c r="A835" s="25">
        <v>833</v>
      </c>
      <c r="B835" s="25" t="s">
        <v>1689</v>
      </c>
      <c r="C835" s="33" t="s">
        <v>1690</v>
      </c>
      <c r="D835" s="34">
        <v>6800</v>
      </c>
      <c r="E835" s="34">
        <v>10723</v>
      </c>
      <c r="F835" s="35">
        <f t="shared" ref="F835:F898" si="78">ROUND(E835*100/D835,0)</f>
        <v>158</v>
      </c>
      <c r="G835" s="34" t="s">
        <v>10</v>
      </c>
      <c r="H835" s="34">
        <v>165</v>
      </c>
      <c r="I835" s="36">
        <f t="shared" si="77"/>
        <v>64.989999999999995</v>
      </c>
      <c r="J835" s="34" t="s">
        <v>26</v>
      </c>
      <c r="K835" s="34" t="s">
        <v>27</v>
      </c>
      <c r="L835" s="34">
        <v>1297663200</v>
      </c>
      <c r="M835" s="34">
        <v>1298613600</v>
      </c>
      <c r="N835" s="34" t="b">
        <v>0</v>
      </c>
      <c r="O835" s="34" t="b">
        <v>0</v>
      </c>
      <c r="P835" s="34" t="s">
        <v>196</v>
      </c>
      <c r="Q835" s="25" t="str">
        <f t="shared" ref="Q835:Q898" si="79">LEFT(P835,FIND("/",P835)-1)</f>
        <v>publishing</v>
      </c>
      <c r="R835" s="25" t="str">
        <f t="shared" ref="R835:R898" si="80">RIGHT(P835,LEN(P835)-FIND("/",P835))</f>
        <v>translations</v>
      </c>
      <c r="S835" s="37">
        <f t="shared" ref="S835:S898" si="81">(((L835/60)/60)/24)+DATE(1970,1,1)</f>
        <v>40588.25</v>
      </c>
      <c r="T835" s="37">
        <f t="shared" ref="T835:T898" si="82">(((M835/60)/60)/24)+DATE(1970,1,1)</f>
        <v>40599.25</v>
      </c>
    </row>
    <row r="836" spans="1:20" x14ac:dyDescent="0.25">
      <c r="A836" s="25">
        <v>834</v>
      </c>
      <c r="B836" s="25" t="s">
        <v>1691</v>
      </c>
      <c r="C836" s="33" t="s">
        <v>1692</v>
      </c>
      <c r="D836" s="34">
        <v>7300</v>
      </c>
      <c r="E836" s="34">
        <v>11228</v>
      </c>
      <c r="F836" s="35">
        <f t="shared" si="78"/>
        <v>154</v>
      </c>
      <c r="G836" s="34" t="s">
        <v>10</v>
      </c>
      <c r="H836" s="34">
        <v>119</v>
      </c>
      <c r="I836" s="36">
        <f t="shared" ref="I836:I899" si="83">IF(H836=0,0,ROUND(E836/H836,2))</f>
        <v>94.35</v>
      </c>
      <c r="J836" s="34" t="s">
        <v>11</v>
      </c>
      <c r="K836" s="34" t="s">
        <v>12</v>
      </c>
      <c r="L836" s="34">
        <v>1371963600</v>
      </c>
      <c r="M836" s="34">
        <v>1372482000</v>
      </c>
      <c r="N836" s="34" t="b">
        <v>0</v>
      </c>
      <c r="O836" s="34" t="b">
        <v>0</v>
      </c>
      <c r="P836" s="34" t="s">
        <v>23</v>
      </c>
      <c r="Q836" s="25" t="str">
        <f t="shared" si="79"/>
        <v>theater</v>
      </c>
      <c r="R836" s="25" t="str">
        <f t="shared" si="80"/>
        <v>plays</v>
      </c>
      <c r="S836" s="37">
        <f t="shared" si="81"/>
        <v>41448.208333333336</v>
      </c>
      <c r="T836" s="37">
        <f t="shared" si="82"/>
        <v>41454.208333333336</v>
      </c>
    </row>
    <row r="837" spans="1:20" x14ac:dyDescent="0.25">
      <c r="A837" s="25">
        <v>835</v>
      </c>
      <c r="B837" s="25" t="s">
        <v>1693</v>
      </c>
      <c r="C837" s="33" t="s">
        <v>1694</v>
      </c>
      <c r="D837" s="34">
        <v>86200</v>
      </c>
      <c r="E837" s="34">
        <v>77355</v>
      </c>
      <c r="F837" s="35">
        <f t="shared" si="78"/>
        <v>90</v>
      </c>
      <c r="G837" s="34" t="s">
        <v>4</v>
      </c>
      <c r="H837" s="34">
        <v>1758</v>
      </c>
      <c r="I837" s="36">
        <f t="shared" si="83"/>
        <v>44</v>
      </c>
      <c r="J837" s="34" t="s">
        <v>11</v>
      </c>
      <c r="K837" s="34" t="s">
        <v>12</v>
      </c>
      <c r="L837" s="34">
        <v>1425103200</v>
      </c>
      <c r="M837" s="34">
        <v>1425621600</v>
      </c>
      <c r="N837" s="34" t="b">
        <v>0</v>
      </c>
      <c r="O837" s="34" t="b">
        <v>0</v>
      </c>
      <c r="P837" s="34" t="s">
        <v>18</v>
      </c>
      <c r="Q837" s="25" t="str">
        <f t="shared" si="79"/>
        <v>technology</v>
      </c>
      <c r="R837" s="25" t="str">
        <f t="shared" si="80"/>
        <v>web</v>
      </c>
      <c r="S837" s="37">
        <f t="shared" si="81"/>
        <v>42063.25</v>
      </c>
      <c r="T837" s="37">
        <f t="shared" si="82"/>
        <v>42069.25</v>
      </c>
    </row>
    <row r="838" spans="1:20" x14ac:dyDescent="0.25">
      <c r="A838" s="25">
        <v>836</v>
      </c>
      <c r="B838" s="25" t="s">
        <v>1695</v>
      </c>
      <c r="C838" s="33" t="s">
        <v>1696</v>
      </c>
      <c r="D838" s="34">
        <v>8100</v>
      </c>
      <c r="E838" s="34">
        <v>6086</v>
      </c>
      <c r="F838" s="35">
        <f t="shared" si="78"/>
        <v>75</v>
      </c>
      <c r="G838" s="34" t="s">
        <v>4</v>
      </c>
      <c r="H838" s="34">
        <v>94</v>
      </c>
      <c r="I838" s="36">
        <f t="shared" si="83"/>
        <v>64.739999999999995</v>
      </c>
      <c r="J838" s="34" t="s">
        <v>11</v>
      </c>
      <c r="K838" s="34" t="s">
        <v>12</v>
      </c>
      <c r="L838" s="34">
        <v>1265349600</v>
      </c>
      <c r="M838" s="34">
        <v>1266300000</v>
      </c>
      <c r="N838" s="34" t="b">
        <v>0</v>
      </c>
      <c r="O838" s="34" t="b">
        <v>0</v>
      </c>
      <c r="P838" s="34" t="s">
        <v>50</v>
      </c>
      <c r="Q838" s="25" t="str">
        <f t="shared" si="79"/>
        <v>music</v>
      </c>
      <c r="R838" s="25" t="str">
        <f t="shared" si="80"/>
        <v>indie rock</v>
      </c>
      <c r="S838" s="37">
        <f t="shared" si="81"/>
        <v>40214.25</v>
      </c>
      <c r="T838" s="37">
        <f t="shared" si="82"/>
        <v>40225.25</v>
      </c>
    </row>
    <row r="839" spans="1:20" x14ac:dyDescent="0.25">
      <c r="A839" s="25">
        <v>837</v>
      </c>
      <c r="B839" s="25" t="s">
        <v>1697</v>
      </c>
      <c r="C839" s="33" t="s">
        <v>1698</v>
      </c>
      <c r="D839" s="34">
        <v>17700</v>
      </c>
      <c r="E839" s="34">
        <v>150960</v>
      </c>
      <c r="F839" s="35">
        <f t="shared" si="78"/>
        <v>853</v>
      </c>
      <c r="G839" s="34" t="s">
        <v>10</v>
      </c>
      <c r="H839" s="34">
        <v>1797</v>
      </c>
      <c r="I839" s="36">
        <f t="shared" si="83"/>
        <v>84.01</v>
      </c>
      <c r="J839" s="34" t="s">
        <v>11</v>
      </c>
      <c r="K839" s="34" t="s">
        <v>12</v>
      </c>
      <c r="L839" s="34">
        <v>1301202000</v>
      </c>
      <c r="M839" s="34">
        <v>1305867600</v>
      </c>
      <c r="N839" s="34" t="b">
        <v>0</v>
      </c>
      <c r="O839" s="34" t="b">
        <v>0</v>
      </c>
      <c r="P839" s="34" t="s">
        <v>149</v>
      </c>
      <c r="Q839" s="25" t="str">
        <f t="shared" si="79"/>
        <v>music</v>
      </c>
      <c r="R839" s="25" t="str">
        <f t="shared" si="80"/>
        <v>jazz</v>
      </c>
      <c r="S839" s="37">
        <f t="shared" si="81"/>
        <v>40629.208333333336</v>
      </c>
      <c r="T839" s="37">
        <f t="shared" si="82"/>
        <v>40683.208333333336</v>
      </c>
    </row>
    <row r="840" spans="1:20" x14ac:dyDescent="0.25">
      <c r="A840" s="25">
        <v>838</v>
      </c>
      <c r="B840" s="25" t="s">
        <v>1699</v>
      </c>
      <c r="C840" s="33" t="s">
        <v>1700</v>
      </c>
      <c r="D840" s="34">
        <v>6400</v>
      </c>
      <c r="E840" s="34">
        <v>8890</v>
      </c>
      <c r="F840" s="35">
        <f t="shared" si="78"/>
        <v>139</v>
      </c>
      <c r="G840" s="34" t="s">
        <v>10</v>
      </c>
      <c r="H840" s="34">
        <v>261</v>
      </c>
      <c r="I840" s="36">
        <f t="shared" si="83"/>
        <v>34.06</v>
      </c>
      <c r="J840" s="34" t="s">
        <v>11</v>
      </c>
      <c r="K840" s="34" t="s">
        <v>12</v>
      </c>
      <c r="L840" s="34">
        <v>1538024400</v>
      </c>
      <c r="M840" s="34">
        <v>1538802000</v>
      </c>
      <c r="N840" s="34" t="b">
        <v>0</v>
      </c>
      <c r="O840" s="34" t="b">
        <v>0</v>
      </c>
      <c r="P840" s="34" t="s">
        <v>23</v>
      </c>
      <c r="Q840" s="25" t="str">
        <f t="shared" si="79"/>
        <v>theater</v>
      </c>
      <c r="R840" s="25" t="str">
        <f t="shared" si="80"/>
        <v>plays</v>
      </c>
      <c r="S840" s="37">
        <f t="shared" si="81"/>
        <v>43370.208333333328</v>
      </c>
      <c r="T840" s="37">
        <f t="shared" si="82"/>
        <v>43379.208333333328</v>
      </c>
    </row>
    <row r="841" spans="1:20" x14ac:dyDescent="0.25">
      <c r="A841" s="25">
        <v>839</v>
      </c>
      <c r="B841" s="25" t="s">
        <v>1701</v>
      </c>
      <c r="C841" s="33" t="s">
        <v>1702</v>
      </c>
      <c r="D841" s="34">
        <v>7700</v>
      </c>
      <c r="E841" s="34">
        <v>14644</v>
      </c>
      <c r="F841" s="35">
        <f t="shared" si="78"/>
        <v>190</v>
      </c>
      <c r="G841" s="34" t="s">
        <v>10</v>
      </c>
      <c r="H841" s="34">
        <v>157</v>
      </c>
      <c r="I841" s="36">
        <f t="shared" si="83"/>
        <v>93.27</v>
      </c>
      <c r="J841" s="34" t="s">
        <v>11</v>
      </c>
      <c r="K841" s="34" t="s">
        <v>12</v>
      </c>
      <c r="L841" s="34">
        <v>1395032400</v>
      </c>
      <c r="M841" s="34">
        <v>1398920400</v>
      </c>
      <c r="N841" s="34" t="b">
        <v>0</v>
      </c>
      <c r="O841" s="34" t="b">
        <v>1</v>
      </c>
      <c r="P841" s="34" t="s">
        <v>32</v>
      </c>
      <c r="Q841" s="25" t="str">
        <f t="shared" si="79"/>
        <v>film &amp; video</v>
      </c>
      <c r="R841" s="25" t="str">
        <f t="shared" si="80"/>
        <v>documentary</v>
      </c>
      <c r="S841" s="37">
        <f t="shared" si="81"/>
        <v>41715.208333333336</v>
      </c>
      <c r="T841" s="37">
        <f t="shared" si="82"/>
        <v>41760.208333333336</v>
      </c>
    </row>
    <row r="842" spans="1:20" x14ac:dyDescent="0.25">
      <c r="A842" s="25">
        <v>840</v>
      </c>
      <c r="B842" s="25" t="s">
        <v>1703</v>
      </c>
      <c r="C842" s="33" t="s">
        <v>1704</v>
      </c>
      <c r="D842" s="34">
        <v>116300</v>
      </c>
      <c r="E842" s="34">
        <v>116583</v>
      </c>
      <c r="F842" s="35">
        <f t="shared" si="78"/>
        <v>100</v>
      </c>
      <c r="G842" s="34" t="s">
        <v>10</v>
      </c>
      <c r="H842" s="34">
        <v>3533</v>
      </c>
      <c r="I842" s="36">
        <f t="shared" si="83"/>
        <v>33</v>
      </c>
      <c r="J842" s="34" t="s">
        <v>11</v>
      </c>
      <c r="K842" s="34" t="s">
        <v>12</v>
      </c>
      <c r="L842" s="34">
        <v>1405486800</v>
      </c>
      <c r="M842" s="34">
        <v>1405659600</v>
      </c>
      <c r="N842" s="34" t="b">
        <v>0</v>
      </c>
      <c r="O842" s="34" t="b">
        <v>1</v>
      </c>
      <c r="P842" s="34" t="s">
        <v>23</v>
      </c>
      <c r="Q842" s="25" t="str">
        <f t="shared" si="79"/>
        <v>theater</v>
      </c>
      <c r="R842" s="25" t="str">
        <f t="shared" si="80"/>
        <v>plays</v>
      </c>
      <c r="S842" s="37">
        <f t="shared" si="81"/>
        <v>41836.208333333336</v>
      </c>
      <c r="T842" s="37">
        <f t="shared" si="82"/>
        <v>41838.208333333336</v>
      </c>
    </row>
    <row r="843" spans="1:20" x14ac:dyDescent="0.25">
      <c r="A843" s="25">
        <v>841</v>
      </c>
      <c r="B843" s="25" t="s">
        <v>1705</v>
      </c>
      <c r="C843" s="33" t="s">
        <v>1706</v>
      </c>
      <c r="D843" s="34">
        <v>9100</v>
      </c>
      <c r="E843" s="34">
        <v>12991</v>
      </c>
      <c r="F843" s="35">
        <f t="shared" si="78"/>
        <v>143</v>
      </c>
      <c r="G843" s="34" t="s">
        <v>10</v>
      </c>
      <c r="H843" s="34">
        <v>155</v>
      </c>
      <c r="I843" s="36">
        <f t="shared" si="83"/>
        <v>83.81</v>
      </c>
      <c r="J843" s="34" t="s">
        <v>11</v>
      </c>
      <c r="K843" s="34" t="s">
        <v>12</v>
      </c>
      <c r="L843" s="34">
        <v>1455861600</v>
      </c>
      <c r="M843" s="34">
        <v>1457244000</v>
      </c>
      <c r="N843" s="34" t="b">
        <v>0</v>
      </c>
      <c r="O843" s="34" t="b">
        <v>0</v>
      </c>
      <c r="P843" s="34" t="s">
        <v>18</v>
      </c>
      <c r="Q843" s="25" t="str">
        <f t="shared" si="79"/>
        <v>technology</v>
      </c>
      <c r="R843" s="25" t="str">
        <f t="shared" si="80"/>
        <v>web</v>
      </c>
      <c r="S843" s="37">
        <f t="shared" si="81"/>
        <v>42419.25</v>
      </c>
      <c r="T843" s="37">
        <f t="shared" si="82"/>
        <v>42435.25</v>
      </c>
    </row>
    <row r="844" spans="1:20" x14ac:dyDescent="0.25">
      <c r="A844" s="25">
        <v>842</v>
      </c>
      <c r="B844" s="25" t="s">
        <v>1707</v>
      </c>
      <c r="C844" s="33" t="s">
        <v>1708</v>
      </c>
      <c r="D844" s="34">
        <v>1500</v>
      </c>
      <c r="E844" s="34">
        <v>8447</v>
      </c>
      <c r="F844" s="35">
        <f t="shared" si="78"/>
        <v>563</v>
      </c>
      <c r="G844" s="34" t="s">
        <v>10</v>
      </c>
      <c r="H844" s="34">
        <v>132</v>
      </c>
      <c r="I844" s="36">
        <f t="shared" si="83"/>
        <v>63.99</v>
      </c>
      <c r="J844" s="34" t="s">
        <v>97</v>
      </c>
      <c r="K844" s="34" t="s">
        <v>98</v>
      </c>
      <c r="L844" s="34">
        <v>1529038800</v>
      </c>
      <c r="M844" s="34">
        <v>1529298000</v>
      </c>
      <c r="N844" s="34" t="b">
        <v>0</v>
      </c>
      <c r="O844" s="34" t="b">
        <v>0</v>
      </c>
      <c r="P844" s="34" t="s">
        <v>55</v>
      </c>
      <c r="Q844" s="25" t="str">
        <f t="shared" si="79"/>
        <v>technology</v>
      </c>
      <c r="R844" s="25" t="str">
        <f t="shared" si="80"/>
        <v>wearables</v>
      </c>
      <c r="S844" s="37">
        <f t="shared" si="81"/>
        <v>43266.208333333328</v>
      </c>
      <c r="T844" s="37">
        <f t="shared" si="82"/>
        <v>43269.208333333328</v>
      </c>
    </row>
    <row r="845" spans="1:20" x14ac:dyDescent="0.25">
      <c r="A845" s="25">
        <v>843</v>
      </c>
      <c r="B845" s="25" t="s">
        <v>1709</v>
      </c>
      <c r="C845" s="33" t="s">
        <v>1710</v>
      </c>
      <c r="D845" s="34">
        <v>8800</v>
      </c>
      <c r="E845" s="34">
        <v>2703</v>
      </c>
      <c r="F845" s="35">
        <f t="shared" si="78"/>
        <v>31</v>
      </c>
      <c r="G845" s="34" t="s">
        <v>4</v>
      </c>
      <c r="H845" s="34">
        <v>33</v>
      </c>
      <c r="I845" s="36">
        <f t="shared" si="83"/>
        <v>81.91</v>
      </c>
      <c r="J845" s="34" t="s">
        <v>11</v>
      </c>
      <c r="K845" s="34" t="s">
        <v>12</v>
      </c>
      <c r="L845" s="34">
        <v>1535259600</v>
      </c>
      <c r="M845" s="34">
        <v>1535778000</v>
      </c>
      <c r="N845" s="34" t="b">
        <v>0</v>
      </c>
      <c r="O845" s="34" t="b">
        <v>0</v>
      </c>
      <c r="P845" s="34" t="s">
        <v>112</v>
      </c>
      <c r="Q845" s="25" t="str">
        <f t="shared" si="79"/>
        <v>photography</v>
      </c>
      <c r="R845" s="25" t="str">
        <f t="shared" si="80"/>
        <v>photography books</v>
      </c>
      <c r="S845" s="37">
        <f t="shared" si="81"/>
        <v>43338.208333333328</v>
      </c>
      <c r="T845" s="37">
        <f t="shared" si="82"/>
        <v>43344.208333333328</v>
      </c>
    </row>
    <row r="846" spans="1:20" x14ac:dyDescent="0.25">
      <c r="A846" s="25">
        <v>844</v>
      </c>
      <c r="B846" s="25" t="s">
        <v>1711</v>
      </c>
      <c r="C846" s="33" t="s">
        <v>1712</v>
      </c>
      <c r="D846" s="34">
        <v>8800</v>
      </c>
      <c r="E846" s="34">
        <v>8747</v>
      </c>
      <c r="F846" s="35">
        <f t="shared" si="78"/>
        <v>99</v>
      </c>
      <c r="G846" s="34" t="s">
        <v>64</v>
      </c>
      <c r="H846" s="34">
        <v>94</v>
      </c>
      <c r="I846" s="36">
        <f t="shared" si="83"/>
        <v>93.05</v>
      </c>
      <c r="J846" s="34" t="s">
        <v>11</v>
      </c>
      <c r="K846" s="34" t="s">
        <v>12</v>
      </c>
      <c r="L846" s="34">
        <v>1327212000</v>
      </c>
      <c r="M846" s="34">
        <v>1327471200</v>
      </c>
      <c r="N846" s="34" t="b">
        <v>0</v>
      </c>
      <c r="O846" s="34" t="b">
        <v>0</v>
      </c>
      <c r="P846" s="34" t="s">
        <v>32</v>
      </c>
      <c r="Q846" s="25" t="str">
        <f t="shared" si="79"/>
        <v>film &amp; video</v>
      </c>
      <c r="R846" s="25" t="str">
        <f t="shared" si="80"/>
        <v>documentary</v>
      </c>
      <c r="S846" s="37">
        <f t="shared" si="81"/>
        <v>40930.25</v>
      </c>
      <c r="T846" s="37">
        <f t="shared" si="82"/>
        <v>40933.25</v>
      </c>
    </row>
    <row r="847" spans="1:20" x14ac:dyDescent="0.25">
      <c r="A847" s="25">
        <v>845</v>
      </c>
      <c r="B847" s="25" t="s">
        <v>1713</v>
      </c>
      <c r="C847" s="33" t="s">
        <v>1714</v>
      </c>
      <c r="D847" s="34">
        <v>69900</v>
      </c>
      <c r="E847" s="34">
        <v>138087</v>
      </c>
      <c r="F847" s="35">
        <f t="shared" si="78"/>
        <v>198</v>
      </c>
      <c r="G847" s="34" t="s">
        <v>10</v>
      </c>
      <c r="H847" s="34">
        <v>1354</v>
      </c>
      <c r="I847" s="36">
        <f t="shared" si="83"/>
        <v>101.98</v>
      </c>
      <c r="J847" s="34" t="s">
        <v>30</v>
      </c>
      <c r="K847" s="34" t="s">
        <v>31</v>
      </c>
      <c r="L847" s="34">
        <v>1526360400</v>
      </c>
      <c r="M847" s="34">
        <v>1529557200</v>
      </c>
      <c r="N847" s="34" t="b">
        <v>0</v>
      </c>
      <c r="O847" s="34" t="b">
        <v>0</v>
      </c>
      <c r="P847" s="34" t="s">
        <v>18</v>
      </c>
      <c r="Q847" s="25" t="str">
        <f t="shared" si="79"/>
        <v>technology</v>
      </c>
      <c r="R847" s="25" t="str">
        <f t="shared" si="80"/>
        <v>web</v>
      </c>
      <c r="S847" s="37">
        <f t="shared" si="81"/>
        <v>43235.208333333328</v>
      </c>
      <c r="T847" s="37">
        <f t="shared" si="82"/>
        <v>43272.208333333328</v>
      </c>
    </row>
    <row r="848" spans="1:20" x14ac:dyDescent="0.25">
      <c r="A848" s="25">
        <v>846</v>
      </c>
      <c r="B848" s="25" t="s">
        <v>1715</v>
      </c>
      <c r="C848" s="33" t="s">
        <v>1716</v>
      </c>
      <c r="D848" s="34">
        <v>1000</v>
      </c>
      <c r="E848" s="34">
        <v>5085</v>
      </c>
      <c r="F848" s="35">
        <f t="shared" si="78"/>
        <v>509</v>
      </c>
      <c r="G848" s="34" t="s">
        <v>10</v>
      </c>
      <c r="H848" s="34">
        <v>48</v>
      </c>
      <c r="I848" s="36">
        <f t="shared" si="83"/>
        <v>105.94</v>
      </c>
      <c r="J848" s="34" t="s">
        <v>11</v>
      </c>
      <c r="K848" s="34" t="s">
        <v>12</v>
      </c>
      <c r="L848" s="34">
        <v>1532149200</v>
      </c>
      <c r="M848" s="34">
        <v>1535259600</v>
      </c>
      <c r="N848" s="34" t="b">
        <v>1</v>
      </c>
      <c r="O848" s="34" t="b">
        <v>1</v>
      </c>
      <c r="P848" s="34" t="s">
        <v>18</v>
      </c>
      <c r="Q848" s="25" t="str">
        <f t="shared" si="79"/>
        <v>technology</v>
      </c>
      <c r="R848" s="25" t="str">
        <f t="shared" si="80"/>
        <v>web</v>
      </c>
      <c r="S848" s="37">
        <f t="shared" si="81"/>
        <v>43302.208333333328</v>
      </c>
      <c r="T848" s="37">
        <f t="shared" si="82"/>
        <v>43338.208333333328</v>
      </c>
    </row>
    <row r="849" spans="1:20" x14ac:dyDescent="0.25">
      <c r="A849" s="25">
        <v>847</v>
      </c>
      <c r="B849" s="25" t="s">
        <v>1717</v>
      </c>
      <c r="C849" s="33" t="s">
        <v>1718</v>
      </c>
      <c r="D849" s="34">
        <v>4700</v>
      </c>
      <c r="E849" s="34">
        <v>11174</v>
      </c>
      <c r="F849" s="35">
        <f t="shared" si="78"/>
        <v>238</v>
      </c>
      <c r="G849" s="34" t="s">
        <v>10</v>
      </c>
      <c r="H849" s="34">
        <v>110</v>
      </c>
      <c r="I849" s="36">
        <f t="shared" si="83"/>
        <v>101.58</v>
      </c>
      <c r="J849" s="34" t="s">
        <v>11</v>
      </c>
      <c r="K849" s="34" t="s">
        <v>12</v>
      </c>
      <c r="L849" s="34">
        <v>1515304800</v>
      </c>
      <c r="M849" s="34">
        <v>1515564000</v>
      </c>
      <c r="N849" s="34" t="b">
        <v>0</v>
      </c>
      <c r="O849" s="34" t="b">
        <v>0</v>
      </c>
      <c r="P849" s="34" t="s">
        <v>7</v>
      </c>
      <c r="Q849" s="25" t="str">
        <f t="shared" si="79"/>
        <v>food</v>
      </c>
      <c r="R849" s="25" t="str">
        <f t="shared" si="80"/>
        <v>food trucks</v>
      </c>
      <c r="S849" s="37">
        <f t="shared" si="81"/>
        <v>43107.25</v>
      </c>
      <c r="T849" s="37">
        <f t="shared" si="82"/>
        <v>43110.25</v>
      </c>
    </row>
    <row r="850" spans="1:20" x14ac:dyDescent="0.25">
      <c r="A850" s="25">
        <v>848</v>
      </c>
      <c r="B850" s="25" t="s">
        <v>1719</v>
      </c>
      <c r="C850" s="33" t="s">
        <v>1720</v>
      </c>
      <c r="D850" s="34">
        <v>3200</v>
      </c>
      <c r="E850" s="34">
        <v>10831</v>
      </c>
      <c r="F850" s="35">
        <f t="shared" si="78"/>
        <v>338</v>
      </c>
      <c r="G850" s="34" t="s">
        <v>10</v>
      </c>
      <c r="H850" s="34">
        <v>172</v>
      </c>
      <c r="I850" s="36">
        <f t="shared" si="83"/>
        <v>62.97</v>
      </c>
      <c r="J850" s="34" t="s">
        <v>11</v>
      </c>
      <c r="K850" s="34" t="s">
        <v>12</v>
      </c>
      <c r="L850" s="34">
        <v>1276318800</v>
      </c>
      <c r="M850" s="34">
        <v>1277096400</v>
      </c>
      <c r="N850" s="34" t="b">
        <v>0</v>
      </c>
      <c r="O850" s="34" t="b">
        <v>0</v>
      </c>
      <c r="P850" s="34" t="s">
        <v>43</v>
      </c>
      <c r="Q850" s="25" t="str">
        <f t="shared" si="79"/>
        <v>film &amp; video</v>
      </c>
      <c r="R850" s="25" t="str">
        <f t="shared" si="80"/>
        <v>drama</v>
      </c>
      <c r="S850" s="37">
        <f t="shared" si="81"/>
        <v>40341.208333333336</v>
      </c>
      <c r="T850" s="37">
        <f t="shared" si="82"/>
        <v>40350.208333333336</v>
      </c>
    </row>
    <row r="851" spans="1:20" x14ac:dyDescent="0.25">
      <c r="A851" s="25">
        <v>849</v>
      </c>
      <c r="B851" s="25" t="s">
        <v>1721</v>
      </c>
      <c r="C851" s="33" t="s">
        <v>1722</v>
      </c>
      <c r="D851" s="34">
        <v>6700</v>
      </c>
      <c r="E851" s="34">
        <v>8917</v>
      </c>
      <c r="F851" s="35">
        <f t="shared" si="78"/>
        <v>133</v>
      </c>
      <c r="G851" s="34" t="s">
        <v>10</v>
      </c>
      <c r="H851" s="34">
        <v>307</v>
      </c>
      <c r="I851" s="36">
        <f t="shared" si="83"/>
        <v>29.05</v>
      </c>
      <c r="J851" s="34" t="s">
        <v>11</v>
      </c>
      <c r="K851" s="34" t="s">
        <v>12</v>
      </c>
      <c r="L851" s="34">
        <v>1328767200</v>
      </c>
      <c r="M851" s="34">
        <v>1329026400</v>
      </c>
      <c r="N851" s="34" t="b">
        <v>0</v>
      </c>
      <c r="O851" s="34" t="b">
        <v>1</v>
      </c>
      <c r="P851" s="34" t="s">
        <v>50</v>
      </c>
      <c r="Q851" s="25" t="str">
        <f t="shared" si="79"/>
        <v>music</v>
      </c>
      <c r="R851" s="25" t="str">
        <f t="shared" si="80"/>
        <v>indie rock</v>
      </c>
      <c r="S851" s="37">
        <f t="shared" si="81"/>
        <v>40948.25</v>
      </c>
      <c r="T851" s="37">
        <f t="shared" si="82"/>
        <v>40951.25</v>
      </c>
    </row>
    <row r="852" spans="1:20" x14ac:dyDescent="0.25">
      <c r="A852" s="25">
        <v>850</v>
      </c>
      <c r="B852" s="25" t="s">
        <v>1723</v>
      </c>
      <c r="C852" s="33" t="s">
        <v>1724</v>
      </c>
      <c r="D852" s="34">
        <v>100</v>
      </c>
      <c r="E852" s="34">
        <v>1</v>
      </c>
      <c r="F852" s="35">
        <f t="shared" si="78"/>
        <v>1</v>
      </c>
      <c r="G852" s="34" t="s">
        <v>4</v>
      </c>
      <c r="H852" s="34">
        <v>1</v>
      </c>
      <c r="I852" s="36">
        <f t="shared" si="83"/>
        <v>1</v>
      </c>
      <c r="J852" s="34" t="s">
        <v>11</v>
      </c>
      <c r="K852" s="34" t="s">
        <v>12</v>
      </c>
      <c r="L852" s="34">
        <v>1321682400</v>
      </c>
      <c r="M852" s="34">
        <v>1322978400</v>
      </c>
      <c r="N852" s="34" t="b">
        <v>1</v>
      </c>
      <c r="O852" s="34" t="b">
        <v>0</v>
      </c>
      <c r="P852" s="34" t="s">
        <v>13</v>
      </c>
      <c r="Q852" s="25" t="str">
        <f t="shared" si="79"/>
        <v>music</v>
      </c>
      <c r="R852" s="25" t="str">
        <f t="shared" si="80"/>
        <v>rock</v>
      </c>
      <c r="S852" s="37">
        <f t="shared" si="81"/>
        <v>40866.25</v>
      </c>
      <c r="T852" s="37">
        <f t="shared" si="82"/>
        <v>40881.25</v>
      </c>
    </row>
    <row r="853" spans="1:20" x14ac:dyDescent="0.25">
      <c r="A853" s="25">
        <v>851</v>
      </c>
      <c r="B853" s="25" t="s">
        <v>1725</v>
      </c>
      <c r="C853" s="33" t="s">
        <v>1726</v>
      </c>
      <c r="D853" s="34">
        <v>6000</v>
      </c>
      <c r="E853" s="34">
        <v>12468</v>
      </c>
      <c r="F853" s="35">
        <f t="shared" si="78"/>
        <v>208</v>
      </c>
      <c r="G853" s="34" t="s">
        <v>10</v>
      </c>
      <c r="H853" s="34">
        <v>160</v>
      </c>
      <c r="I853" s="36">
        <f t="shared" si="83"/>
        <v>77.930000000000007</v>
      </c>
      <c r="J853" s="34" t="s">
        <v>11</v>
      </c>
      <c r="K853" s="34" t="s">
        <v>12</v>
      </c>
      <c r="L853" s="34">
        <v>1335934800</v>
      </c>
      <c r="M853" s="34">
        <v>1338786000</v>
      </c>
      <c r="N853" s="34" t="b">
        <v>0</v>
      </c>
      <c r="O853" s="34" t="b">
        <v>0</v>
      </c>
      <c r="P853" s="34" t="s">
        <v>40</v>
      </c>
      <c r="Q853" s="25" t="str">
        <f t="shared" si="79"/>
        <v>music</v>
      </c>
      <c r="R853" s="25" t="str">
        <f t="shared" si="80"/>
        <v>electric music</v>
      </c>
      <c r="S853" s="37">
        <f t="shared" si="81"/>
        <v>41031.208333333336</v>
      </c>
      <c r="T853" s="37">
        <f t="shared" si="82"/>
        <v>41064.208333333336</v>
      </c>
    </row>
    <row r="854" spans="1:20" x14ac:dyDescent="0.25">
      <c r="A854" s="25">
        <v>852</v>
      </c>
      <c r="B854" s="25" t="s">
        <v>1727</v>
      </c>
      <c r="C854" s="33" t="s">
        <v>1728</v>
      </c>
      <c r="D854" s="34">
        <v>4900</v>
      </c>
      <c r="E854" s="34">
        <v>2505</v>
      </c>
      <c r="F854" s="35">
        <f t="shared" si="78"/>
        <v>51</v>
      </c>
      <c r="G854" s="34" t="s">
        <v>4</v>
      </c>
      <c r="H854" s="34">
        <v>31</v>
      </c>
      <c r="I854" s="36">
        <f t="shared" si="83"/>
        <v>80.81</v>
      </c>
      <c r="J854" s="34" t="s">
        <v>11</v>
      </c>
      <c r="K854" s="34" t="s">
        <v>12</v>
      </c>
      <c r="L854" s="34">
        <v>1310792400</v>
      </c>
      <c r="M854" s="34">
        <v>1311656400</v>
      </c>
      <c r="N854" s="34" t="b">
        <v>0</v>
      </c>
      <c r="O854" s="34" t="b">
        <v>1</v>
      </c>
      <c r="P854" s="34" t="s">
        <v>79</v>
      </c>
      <c r="Q854" s="25" t="str">
        <f t="shared" si="79"/>
        <v>games</v>
      </c>
      <c r="R854" s="25" t="str">
        <f t="shared" si="80"/>
        <v>video games</v>
      </c>
      <c r="S854" s="37">
        <f t="shared" si="81"/>
        <v>40740.208333333336</v>
      </c>
      <c r="T854" s="37">
        <f t="shared" si="82"/>
        <v>40750.208333333336</v>
      </c>
    </row>
    <row r="855" spans="1:20" x14ac:dyDescent="0.25">
      <c r="A855" s="25">
        <v>853</v>
      </c>
      <c r="B855" s="25" t="s">
        <v>1729</v>
      </c>
      <c r="C855" s="33" t="s">
        <v>1730</v>
      </c>
      <c r="D855" s="34">
        <v>17100</v>
      </c>
      <c r="E855" s="34">
        <v>111502</v>
      </c>
      <c r="F855" s="35">
        <f t="shared" si="78"/>
        <v>652</v>
      </c>
      <c r="G855" s="34" t="s">
        <v>10</v>
      </c>
      <c r="H855" s="34">
        <v>1467</v>
      </c>
      <c r="I855" s="36">
        <f t="shared" si="83"/>
        <v>76.010000000000005</v>
      </c>
      <c r="J855" s="34" t="s">
        <v>5</v>
      </c>
      <c r="K855" s="34" t="s">
        <v>6</v>
      </c>
      <c r="L855" s="34">
        <v>1308546000</v>
      </c>
      <c r="M855" s="34">
        <v>1308978000</v>
      </c>
      <c r="N855" s="34" t="b">
        <v>0</v>
      </c>
      <c r="O855" s="34" t="b">
        <v>1</v>
      </c>
      <c r="P855" s="34" t="s">
        <v>50</v>
      </c>
      <c r="Q855" s="25" t="str">
        <f t="shared" si="79"/>
        <v>music</v>
      </c>
      <c r="R855" s="25" t="str">
        <f t="shared" si="80"/>
        <v>indie rock</v>
      </c>
      <c r="S855" s="37">
        <f t="shared" si="81"/>
        <v>40714.208333333336</v>
      </c>
      <c r="T855" s="37">
        <f t="shared" si="82"/>
        <v>40719.208333333336</v>
      </c>
    </row>
    <row r="856" spans="1:20" x14ac:dyDescent="0.25">
      <c r="A856" s="25">
        <v>854</v>
      </c>
      <c r="B856" s="25" t="s">
        <v>1731</v>
      </c>
      <c r="C856" s="33" t="s">
        <v>1732</v>
      </c>
      <c r="D856" s="34">
        <v>171000</v>
      </c>
      <c r="E856" s="34">
        <v>194309</v>
      </c>
      <c r="F856" s="35">
        <f t="shared" si="78"/>
        <v>114</v>
      </c>
      <c r="G856" s="34" t="s">
        <v>10</v>
      </c>
      <c r="H856" s="34">
        <v>2662</v>
      </c>
      <c r="I856" s="36">
        <f t="shared" si="83"/>
        <v>72.989999999999995</v>
      </c>
      <c r="J856" s="34" t="s">
        <v>5</v>
      </c>
      <c r="K856" s="34" t="s">
        <v>6</v>
      </c>
      <c r="L856" s="34">
        <v>1574056800</v>
      </c>
      <c r="M856" s="34">
        <v>1576389600</v>
      </c>
      <c r="N856" s="34" t="b">
        <v>0</v>
      </c>
      <c r="O856" s="34" t="b">
        <v>0</v>
      </c>
      <c r="P856" s="34" t="s">
        <v>109</v>
      </c>
      <c r="Q856" s="25" t="str">
        <f t="shared" si="79"/>
        <v>publishing</v>
      </c>
      <c r="R856" s="25" t="str">
        <f t="shared" si="80"/>
        <v>fiction</v>
      </c>
      <c r="S856" s="37">
        <f t="shared" si="81"/>
        <v>43787.25</v>
      </c>
      <c r="T856" s="37">
        <f t="shared" si="82"/>
        <v>43814.25</v>
      </c>
    </row>
    <row r="857" spans="1:20" x14ac:dyDescent="0.25">
      <c r="A857" s="25">
        <v>855</v>
      </c>
      <c r="B857" s="25" t="s">
        <v>1733</v>
      </c>
      <c r="C857" s="33" t="s">
        <v>1734</v>
      </c>
      <c r="D857" s="34">
        <v>23400</v>
      </c>
      <c r="E857" s="34">
        <v>23956</v>
      </c>
      <c r="F857" s="35">
        <f t="shared" si="78"/>
        <v>102</v>
      </c>
      <c r="G857" s="34" t="s">
        <v>10</v>
      </c>
      <c r="H857" s="34">
        <v>452</v>
      </c>
      <c r="I857" s="36">
        <f t="shared" si="83"/>
        <v>53</v>
      </c>
      <c r="J857" s="34" t="s">
        <v>16</v>
      </c>
      <c r="K857" s="34" t="s">
        <v>17</v>
      </c>
      <c r="L857" s="34">
        <v>1308373200</v>
      </c>
      <c r="M857" s="34">
        <v>1311051600</v>
      </c>
      <c r="N857" s="34" t="b">
        <v>0</v>
      </c>
      <c r="O857" s="34" t="b">
        <v>0</v>
      </c>
      <c r="P857" s="34" t="s">
        <v>23</v>
      </c>
      <c r="Q857" s="25" t="str">
        <f t="shared" si="79"/>
        <v>theater</v>
      </c>
      <c r="R857" s="25" t="str">
        <f t="shared" si="80"/>
        <v>plays</v>
      </c>
      <c r="S857" s="37">
        <f t="shared" si="81"/>
        <v>40712.208333333336</v>
      </c>
      <c r="T857" s="37">
        <f t="shared" si="82"/>
        <v>40743.208333333336</v>
      </c>
    </row>
    <row r="858" spans="1:20" x14ac:dyDescent="0.25">
      <c r="A858" s="25">
        <v>856</v>
      </c>
      <c r="B858" s="25" t="s">
        <v>1589</v>
      </c>
      <c r="C858" s="33" t="s">
        <v>1735</v>
      </c>
      <c r="D858" s="34">
        <v>2400</v>
      </c>
      <c r="E858" s="34">
        <v>8558</v>
      </c>
      <c r="F858" s="35">
        <f t="shared" si="78"/>
        <v>357</v>
      </c>
      <c r="G858" s="34" t="s">
        <v>10</v>
      </c>
      <c r="H858" s="34">
        <v>158</v>
      </c>
      <c r="I858" s="36">
        <f t="shared" si="83"/>
        <v>54.16</v>
      </c>
      <c r="J858" s="34" t="s">
        <v>11</v>
      </c>
      <c r="K858" s="34" t="s">
        <v>12</v>
      </c>
      <c r="L858" s="34">
        <v>1335243600</v>
      </c>
      <c r="M858" s="34">
        <v>1336712400</v>
      </c>
      <c r="N858" s="34" t="b">
        <v>0</v>
      </c>
      <c r="O858" s="34" t="b">
        <v>0</v>
      </c>
      <c r="P858" s="34" t="s">
        <v>7</v>
      </c>
      <c r="Q858" s="25" t="str">
        <f t="shared" si="79"/>
        <v>food</v>
      </c>
      <c r="R858" s="25" t="str">
        <f t="shared" si="80"/>
        <v>food trucks</v>
      </c>
      <c r="S858" s="37">
        <f t="shared" si="81"/>
        <v>41023.208333333336</v>
      </c>
      <c r="T858" s="37">
        <f t="shared" si="82"/>
        <v>41040.208333333336</v>
      </c>
    </row>
    <row r="859" spans="1:20" x14ac:dyDescent="0.25">
      <c r="A859" s="25">
        <v>857</v>
      </c>
      <c r="B859" s="25" t="s">
        <v>1736</v>
      </c>
      <c r="C859" s="33" t="s">
        <v>1737</v>
      </c>
      <c r="D859" s="34">
        <v>5300</v>
      </c>
      <c r="E859" s="34">
        <v>7413</v>
      </c>
      <c r="F859" s="35">
        <f t="shared" si="78"/>
        <v>140</v>
      </c>
      <c r="G859" s="34" t="s">
        <v>10</v>
      </c>
      <c r="H859" s="34">
        <v>225</v>
      </c>
      <c r="I859" s="36">
        <f t="shared" si="83"/>
        <v>32.950000000000003</v>
      </c>
      <c r="J859" s="34" t="s">
        <v>88</v>
      </c>
      <c r="K859" s="34" t="s">
        <v>89</v>
      </c>
      <c r="L859" s="34">
        <v>1328421600</v>
      </c>
      <c r="M859" s="34">
        <v>1330408800</v>
      </c>
      <c r="N859" s="34" t="b">
        <v>1</v>
      </c>
      <c r="O859" s="34" t="b">
        <v>0</v>
      </c>
      <c r="P859" s="34" t="s">
        <v>90</v>
      </c>
      <c r="Q859" s="25" t="str">
        <f t="shared" si="79"/>
        <v>film &amp; video</v>
      </c>
      <c r="R859" s="25" t="str">
        <f t="shared" si="80"/>
        <v>shorts</v>
      </c>
      <c r="S859" s="37">
        <f t="shared" si="81"/>
        <v>40944.25</v>
      </c>
      <c r="T859" s="37">
        <f t="shared" si="82"/>
        <v>40967.25</v>
      </c>
    </row>
    <row r="860" spans="1:20" x14ac:dyDescent="0.25">
      <c r="A860" s="25">
        <v>858</v>
      </c>
      <c r="B860" s="25" t="s">
        <v>1738</v>
      </c>
      <c r="C860" s="33" t="s">
        <v>1739</v>
      </c>
      <c r="D860" s="34">
        <v>4000</v>
      </c>
      <c r="E860" s="34">
        <v>2778</v>
      </c>
      <c r="F860" s="35">
        <f t="shared" si="78"/>
        <v>69</v>
      </c>
      <c r="G860" s="34" t="s">
        <v>4</v>
      </c>
      <c r="H860" s="34">
        <v>35</v>
      </c>
      <c r="I860" s="36">
        <f t="shared" si="83"/>
        <v>79.37</v>
      </c>
      <c r="J860" s="34" t="s">
        <v>11</v>
      </c>
      <c r="K860" s="34" t="s">
        <v>12</v>
      </c>
      <c r="L860" s="34">
        <v>1524286800</v>
      </c>
      <c r="M860" s="34">
        <v>1524891600</v>
      </c>
      <c r="N860" s="34" t="b">
        <v>1</v>
      </c>
      <c r="O860" s="34" t="b">
        <v>0</v>
      </c>
      <c r="P860" s="34" t="s">
        <v>7</v>
      </c>
      <c r="Q860" s="25" t="str">
        <f t="shared" si="79"/>
        <v>food</v>
      </c>
      <c r="R860" s="25" t="str">
        <f t="shared" si="80"/>
        <v>food trucks</v>
      </c>
      <c r="S860" s="37">
        <f t="shared" si="81"/>
        <v>43211.208333333328</v>
      </c>
      <c r="T860" s="37">
        <f t="shared" si="82"/>
        <v>43218.208333333328</v>
      </c>
    </row>
    <row r="861" spans="1:20" x14ac:dyDescent="0.25">
      <c r="A861" s="25">
        <v>859</v>
      </c>
      <c r="B861" s="25" t="s">
        <v>1740</v>
      </c>
      <c r="C861" s="33" t="s">
        <v>1741</v>
      </c>
      <c r="D861" s="34">
        <v>7300</v>
      </c>
      <c r="E861" s="34">
        <v>2594</v>
      </c>
      <c r="F861" s="35">
        <f t="shared" si="78"/>
        <v>36</v>
      </c>
      <c r="G861" s="34" t="s">
        <v>4</v>
      </c>
      <c r="H861" s="34">
        <v>63</v>
      </c>
      <c r="I861" s="36">
        <f t="shared" si="83"/>
        <v>41.17</v>
      </c>
      <c r="J861" s="34" t="s">
        <v>11</v>
      </c>
      <c r="K861" s="34" t="s">
        <v>12</v>
      </c>
      <c r="L861" s="34">
        <v>1362117600</v>
      </c>
      <c r="M861" s="34">
        <v>1363669200</v>
      </c>
      <c r="N861" s="34" t="b">
        <v>0</v>
      </c>
      <c r="O861" s="34" t="b">
        <v>1</v>
      </c>
      <c r="P861" s="34" t="s">
        <v>23</v>
      </c>
      <c r="Q861" s="25" t="str">
        <f t="shared" si="79"/>
        <v>theater</v>
      </c>
      <c r="R861" s="25" t="str">
        <f t="shared" si="80"/>
        <v>plays</v>
      </c>
      <c r="S861" s="37">
        <f t="shared" si="81"/>
        <v>41334.25</v>
      </c>
      <c r="T861" s="37">
        <f t="shared" si="82"/>
        <v>41352.208333333336</v>
      </c>
    </row>
    <row r="862" spans="1:20" x14ac:dyDescent="0.25">
      <c r="A862" s="25">
        <v>860</v>
      </c>
      <c r="B862" s="25" t="s">
        <v>1742</v>
      </c>
      <c r="C862" s="33" t="s">
        <v>1743</v>
      </c>
      <c r="D862" s="34">
        <v>2000</v>
      </c>
      <c r="E862" s="34">
        <v>5033</v>
      </c>
      <c r="F862" s="35">
        <f t="shared" si="78"/>
        <v>252</v>
      </c>
      <c r="G862" s="34" t="s">
        <v>10</v>
      </c>
      <c r="H862" s="34">
        <v>65</v>
      </c>
      <c r="I862" s="36">
        <f t="shared" si="83"/>
        <v>77.430000000000007</v>
      </c>
      <c r="J862" s="34" t="s">
        <v>11</v>
      </c>
      <c r="K862" s="34" t="s">
        <v>12</v>
      </c>
      <c r="L862" s="34">
        <v>1550556000</v>
      </c>
      <c r="M862" s="34">
        <v>1551420000</v>
      </c>
      <c r="N862" s="34" t="b">
        <v>0</v>
      </c>
      <c r="O862" s="34" t="b">
        <v>1</v>
      </c>
      <c r="P862" s="34" t="s">
        <v>55</v>
      </c>
      <c r="Q862" s="25" t="str">
        <f t="shared" si="79"/>
        <v>technology</v>
      </c>
      <c r="R862" s="25" t="str">
        <f t="shared" si="80"/>
        <v>wearables</v>
      </c>
      <c r="S862" s="37">
        <f t="shared" si="81"/>
        <v>43515.25</v>
      </c>
      <c r="T862" s="37">
        <f t="shared" si="82"/>
        <v>43525.25</v>
      </c>
    </row>
    <row r="863" spans="1:20" x14ac:dyDescent="0.25">
      <c r="A863" s="25">
        <v>861</v>
      </c>
      <c r="B863" s="25" t="s">
        <v>1744</v>
      </c>
      <c r="C863" s="33" t="s">
        <v>1745</v>
      </c>
      <c r="D863" s="34">
        <v>8800</v>
      </c>
      <c r="E863" s="34">
        <v>9317</v>
      </c>
      <c r="F863" s="35">
        <f t="shared" si="78"/>
        <v>106</v>
      </c>
      <c r="G863" s="34" t="s">
        <v>10</v>
      </c>
      <c r="H863" s="34">
        <v>163</v>
      </c>
      <c r="I863" s="36">
        <f t="shared" si="83"/>
        <v>57.16</v>
      </c>
      <c r="J863" s="34" t="s">
        <v>11</v>
      </c>
      <c r="K863" s="34" t="s">
        <v>12</v>
      </c>
      <c r="L863" s="34">
        <v>1269147600</v>
      </c>
      <c r="M863" s="34">
        <v>1269838800</v>
      </c>
      <c r="N863" s="34" t="b">
        <v>0</v>
      </c>
      <c r="O863" s="34" t="b">
        <v>0</v>
      </c>
      <c r="P863" s="34" t="s">
        <v>23</v>
      </c>
      <c r="Q863" s="25" t="str">
        <f t="shared" si="79"/>
        <v>theater</v>
      </c>
      <c r="R863" s="25" t="str">
        <f t="shared" si="80"/>
        <v>plays</v>
      </c>
      <c r="S863" s="37">
        <f t="shared" si="81"/>
        <v>40258.208333333336</v>
      </c>
      <c r="T863" s="37">
        <f t="shared" si="82"/>
        <v>40266.208333333336</v>
      </c>
    </row>
    <row r="864" spans="1:20" x14ac:dyDescent="0.25">
      <c r="A864" s="25">
        <v>862</v>
      </c>
      <c r="B864" s="25" t="s">
        <v>1746</v>
      </c>
      <c r="C864" s="33" t="s">
        <v>1747</v>
      </c>
      <c r="D864" s="34">
        <v>3500</v>
      </c>
      <c r="E864" s="34">
        <v>6560</v>
      </c>
      <c r="F864" s="35">
        <f t="shared" si="78"/>
        <v>187</v>
      </c>
      <c r="G864" s="34" t="s">
        <v>10</v>
      </c>
      <c r="H864" s="34">
        <v>85</v>
      </c>
      <c r="I864" s="36">
        <f t="shared" si="83"/>
        <v>77.180000000000007</v>
      </c>
      <c r="J864" s="34" t="s">
        <v>11</v>
      </c>
      <c r="K864" s="34" t="s">
        <v>12</v>
      </c>
      <c r="L864" s="34">
        <v>1312174800</v>
      </c>
      <c r="M864" s="34">
        <v>1312520400</v>
      </c>
      <c r="N864" s="34" t="b">
        <v>0</v>
      </c>
      <c r="O864" s="34" t="b">
        <v>0</v>
      </c>
      <c r="P864" s="34" t="s">
        <v>23</v>
      </c>
      <c r="Q864" s="25" t="str">
        <f t="shared" si="79"/>
        <v>theater</v>
      </c>
      <c r="R864" s="25" t="str">
        <f t="shared" si="80"/>
        <v>plays</v>
      </c>
      <c r="S864" s="37">
        <f t="shared" si="81"/>
        <v>40756.208333333336</v>
      </c>
      <c r="T864" s="37">
        <f t="shared" si="82"/>
        <v>40760.208333333336</v>
      </c>
    </row>
    <row r="865" spans="1:20" x14ac:dyDescent="0.25">
      <c r="A865" s="25">
        <v>863</v>
      </c>
      <c r="B865" s="25" t="s">
        <v>1748</v>
      </c>
      <c r="C865" s="33" t="s">
        <v>1749</v>
      </c>
      <c r="D865" s="34">
        <v>1400</v>
      </c>
      <c r="E865" s="34">
        <v>5415</v>
      </c>
      <c r="F865" s="35">
        <f t="shared" si="78"/>
        <v>387</v>
      </c>
      <c r="G865" s="34" t="s">
        <v>10</v>
      </c>
      <c r="H865" s="34">
        <v>217</v>
      </c>
      <c r="I865" s="36">
        <f t="shared" si="83"/>
        <v>24.95</v>
      </c>
      <c r="J865" s="34" t="s">
        <v>11</v>
      </c>
      <c r="K865" s="34" t="s">
        <v>12</v>
      </c>
      <c r="L865" s="34">
        <v>1434517200</v>
      </c>
      <c r="M865" s="34">
        <v>1436504400</v>
      </c>
      <c r="N865" s="34" t="b">
        <v>0</v>
      </c>
      <c r="O865" s="34" t="b">
        <v>1</v>
      </c>
      <c r="P865" s="34" t="s">
        <v>259</v>
      </c>
      <c r="Q865" s="25" t="str">
        <f t="shared" si="79"/>
        <v>film &amp; video</v>
      </c>
      <c r="R865" s="25" t="str">
        <f t="shared" si="80"/>
        <v>television</v>
      </c>
      <c r="S865" s="37">
        <f t="shared" si="81"/>
        <v>42172.208333333328</v>
      </c>
      <c r="T865" s="37">
        <f t="shared" si="82"/>
        <v>42195.208333333328</v>
      </c>
    </row>
    <row r="866" spans="1:20" x14ac:dyDescent="0.25">
      <c r="A866" s="25">
        <v>864</v>
      </c>
      <c r="B866" s="25" t="s">
        <v>1750</v>
      </c>
      <c r="C866" s="33" t="s">
        <v>1751</v>
      </c>
      <c r="D866" s="34">
        <v>4200</v>
      </c>
      <c r="E866" s="34">
        <v>14577</v>
      </c>
      <c r="F866" s="35">
        <f t="shared" si="78"/>
        <v>347</v>
      </c>
      <c r="G866" s="34" t="s">
        <v>10</v>
      </c>
      <c r="H866" s="34">
        <v>150</v>
      </c>
      <c r="I866" s="36">
        <f t="shared" si="83"/>
        <v>97.18</v>
      </c>
      <c r="J866" s="34" t="s">
        <v>11</v>
      </c>
      <c r="K866" s="34" t="s">
        <v>12</v>
      </c>
      <c r="L866" s="34">
        <v>1471582800</v>
      </c>
      <c r="M866" s="34">
        <v>1472014800</v>
      </c>
      <c r="N866" s="34" t="b">
        <v>0</v>
      </c>
      <c r="O866" s="34" t="b">
        <v>0</v>
      </c>
      <c r="P866" s="34" t="s">
        <v>90</v>
      </c>
      <c r="Q866" s="25" t="str">
        <f t="shared" si="79"/>
        <v>film &amp; video</v>
      </c>
      <c r="R866" s="25" t="str">
        <f t="shared" si="80"/>
        <v>shorts</v>
      </c>
      <c r="S866" s="37">
        <f t="shared" si="81"/>
        <v>42601.208333333328</v>
      </c>
      <c r="T866" s="37">
        <f t="shared" si="82"/>
        <v>42606.208333333328</v>
      </c>
    </row>
    <row r="867" spans="1:20" x14ac:dyDescent="0.25">
      <c r="A867" s="25">
        <v>865</v>
      </c>
      <c r="B867" s="25" t="s">
        <v>1752</v>
      </c>
      <c r="C867" s="33" t="s">
        <v>1753</v>
      </c>
      <c r="D867" s="34">
        <v>81000</v>
      </c>
      <c r="E867" s="34">
        <v>150515</v>
      </c>
      <c r="F867" s="35">
        <f t="shared" si="78"/>
        <v>186</v>
      </c>
      <c r="G867" s="34" t="s">
        <v>10</v>
      </c>
      <c r="H867" s="34">
        <v>3272</v>
      </c>
      <c r="I867" s="36">
        <f t="shared" si="83"/>
        <v>46</v>
      </c>
      <c r="J867" s="34" t="s">
        <v>11</v>
      </c>
      <c r="K867" s="34" t="s">
        <v>12</v>
      </c>
      <c r="L867" s="34">
        <v>1410757200</v>
      </c>
      <c r="M867" s="34">
        <v>1411534800</v>
      </c>
      <c r="N867" s="34" t="b">
        <v>0</v>
      </c>
      <c r="O867" s="34" t="b">
        <v>0</v>
      </c>
      <c r="P867" s="34" t="s">
        <v>23</v>
      </c>
      <c r="Q867" s="25" t="str">
        <f t="shared" si="79"/>
        <v>theater</v>
      </c>
      <c r="R867" s="25" t="str">
        <f t="shared" si="80"/>
        <v>plays</v>
      </c>
      <c r="S867" s="37">
        <f t="shared" si="81"/>
        <v>41897.208333333336</v>
      </c>
      <c r="T867" s="37">
        <f t="shared" si="82"/>
        <v>41906.208333333336</v>
      </c>
    </row>
    <row r="868" spans="1:20" x14ac:dyDescent="0.25">
      <c r="A868" s="25">
        <v>866</v>
      </c>
      <c r="B868" s="25" t="s">
        <v>1754</v>
      </c>
      <c r="C868" s="33" t="s">
        <v>1755</v>
      </c>
      <c r="D868" s="34">
        <v>182800</v>
      </c>
      <c r="E868" s="34">
        <v>79045</v>
      </c>
      <c r="F868" s="35">
        <f t="shared" si="78"/>
        <v>43</v>
      </c>
      <c r="G868" s="34" t="s">
        <v>64</v>
      </c>
      <c r="H868" s="34">
        <v>898</v>
      </c>
      <c r="I868" s="36">
        <f t="shared" si="83"/>
        <v>88.02</v>
      </c>
      <c r="J868" s="34" t="s">
        <v>11</v>
      </c>
      <c r="K868" s="34" t="s">
        <v>12</v>
      </c>
      <c r="L868" s="34">
        <v>1304830800</v>
      </c>
      <c r="M868" s="34">
        <v>1304917200</v>
      </c>
      <c r="N868" s="34" t="b">
        <v>0</v>
      </c>
      <c r="O868" s="34" t="b">
        <v>0</v>
      </c>
      <c r="P868" s="34" t="s">
        <v>112</v>
      </c>
      <c r="Q868" s="25" t="str">
        <f t="shared" si="79"/>
        <v>photography</v>
      </c>
      <c r="R868" s="25" t="str">
        <f t="shared" si="80"/>
        <v>photography books</v>
      </c>
      <c r="S868" s="37">
        <f t="shared" si="81"/>
        <v>40671.208333333336</v>
      </c>
      <c r="T868" s="37">
        <f t="shared" si="82"/>
        <v>40672.208333333336</v>
      </c>
    </row>
    <row r="869" spans="1:20" x14ac:dyDescent="0.25">
      <c r="A869" s="25">
        <v>867</v>
      </c>
      <c r="B869" s="25" t="s">
        <v>1756</v>
      </c>
      <c r="C869" s="33" t="s">
        <v>1757</v>
      </c>
      <c r="D869" s="34">
        <v>4800</v>
      </c>
      <c r="E869" s="34">
        <v>7797</v>
      </c>
      <c r="F869" s="35">
        <f t="shared" si="78"/>
        <v>162</v>
      </c>
      <c r="G869" s="34" t="s">
        <v>10</v>
      </c>
      <c r="H869" s="34">
        <v>300</v>
      </c>
      <c r="I869" s="36">
        <f t="shared" si="83"/>
        <v>25.99</v>
      </c>
      <c r="J869" s="34" t="s">
        <v>11</v>
      </c>
      <c r="K869" s="34" t="s">
        <v>12</v>
      </c>
      <c r="L869" s="34">
        <v>1539061200</v>
      </c>
      <c r="M869" s="34">
        <v>1539579600</v>
      </c>
      <c r="N869" s="34" t="b">
        <v>0</v>
      </c>
      <c r="O869" s="34" t="b">
        <v>0</v>
      </c>
      <c r="P869" s="34" t="s">
        <v>7</v>
      </c>
      <c r="Q869" s="25" t="str">
        <f t="shared" si="79"/>
        <v>food</v>
      </c>
      <c r="R869" s="25" t="str">
        <f t="shared" si="80"/>
        <v>food trucks</v>
      </c>
      <c r="S869" s="37">
        <f t="shared" si="81"/>
        <v>43382.208333333328</v>
      </c>
      <c r="T869" s="37">
        <f t="shared" si="82"/>
        <v>43388.208333333328</v>
      </c>
    </row>
    <row r="870" spans="1:20" x14ac:dyDescent="0.25">
      <c r="A870" s="25">
        <v>868</v>
      </c>
      <c r="B870" s="25" t="s">
        <v>1758</v>
      </c>
      <c r="C870" s="33" t="s">
        <v>1759</v>
      </c>
      <c r="D870" s="34">
        <v>7000</v>
      </c>
      <c r="E870" s="34">
        <v>12939</v>
      </c>
      <c r="F870" s="35">
        <f t="shared" si="78"/>
        <v>185</v>
      </c>
      <c r="G870" s="34" t="s">
        <v>10</v>
      </c>
      <c r="H870" s="34">
        <v>126</v>
      </c>
      <c r="I870" s="36">
        <f t="shared" si="83"/>
        <v>102.69</v>
      </c>
      <c r="J870" s="34" t="s">
        <v>11</v>
      </c>
      <c r="K870" s="34" t="s">
        <v>12</v>
      </c>
      <c r="L870" s="34">
        <v>1381554000</v>
      </c>
      <c r="M870" s="34">
        <v>1382504400</v>
      </c>
      <c r="N870" s="34" t="b">
        <v>0</v>
      </c>
      <c r="O870" s="34" t="b">
        <v>0</v>
      </c>
      <c r="P870" s="34" t="s">
        <v>23</v>
      </c>
      <c r="Q870" s="25" t="str">
        <f t="shared" si="79"/>
        <v>theater</v>
      </c>
      <c r="R870" s="25" t="str">
        <f t="shared" si="80"/>
        <v>plays</v>
      </c>
      <c r="S870" s="37">
        <f t="shared" si="81"/>
        <v>41559.208333333336</v>
      </c>
      <c r="T870" s="37">
        <f t="shared" si="82"/>
        <v>41570.208333333336</v>
      </c>
    </row>
    <row r="871" spans="1:20" x14ac:dyDescent="0.25">
      <c r="A871" s="25">
        <v>869</v>
      </c>
      <c r="B871" s="25" t="s">
        <v>1760</v>
      </c>
      <c r="C871" s="33" t="s">
        <v>1761</v>
      </c>
      <c r="D871" s="34">
        <v>161900</v>
      </c>
      <c r="E871" s="34">
        <v>38376</v>
      </c>
      <c r="F871" s="35">
        <f t="shared" si="78"/>
        <v>24</v>
      </c>
      <c r="G871" s="34" t="s">
        <v>4</v>
      </c>
      <c r="H871" s="34">
        <v>526</v>
      </c>
      <c r="I871" s="36">
        <f t="shared" si="83"/>
        <v>72.959999999999994</v>
      </c>
      <c r="J871" s="34" t="s">
        <v>11</v>
      </c>
      <c r="K871" s="34" t="s">
        <v>12</v>
      </c>
      <c r="L871" s="34">
        <v>1277096400</v>
      </c>
      <c r="M871" s="34">
        <v>1278306000</v>
      </c>
      <c r="N871" s="34" t="b">
        <v>0</v>
      </c>
      <c r="O871" s="34" t="b">
        <v>0</v>
      </c>
      <c r="P871" s="34" t="s">
        <v>43</v>
      </c>
      <c r="Q871" s="25" t="str">
        <f t="shared" si="79"/>
        <v>film &amp; video</v>
      </c>
      <c r="R871" s="25" t="str">
        <f t="shared" si="80"/>
        <v>drama</v>
      </c>
      <c r="S871" s="37">
        <f t="shared" si="81"/>
        <v>40350.208333333336</v>
      </c>
      <c r="T871" s="37">
        <f t="shared" si="82"/>
        <v>40364.208333333336</v>
      </c>
    </row>
    <row r="872" spans="1:20" x14ac:dyDescent="0.25">
      <c r="A872" s="25">
        <v>870</v>
      </c>
      <c r="B872" s="25" t="s">
        <v>1762</v>
      </c>
      <c r="C872" s="33" t="s">
        <v>1763</v>
      </c>
      <c r="D872" s="34">
        <v>7700</v>
      </c>
      <c r="E872" s="34">
        <v>6920</v>
      </c>
      <c r="F872" s="35">
        <f t="shared" si="78"/>
        <v>90</v>
      </c>
      <c r="G872" s="34" t="s">
        <v>4</v>
      </c>
      <c r="H872" s="34">
        <v>121</v>
      </c>
      <c r="I872" s="36">
        <f t="shared" si="83"/>
        <v>57.19</v>
      </c>
      <c r="J872" s="34" t="s">
        <v>11</v>
      </c>
      <c r="K872" s="34" t="s">
        <v>12</v>
      </c>
      <c r="L872" s="34">
        <v>1440392400</v>
      </c>
      <c r="M872" s="34">
        <v>1442552400</v>
      </c>
      <c r="N872" s="34" t="b">
        <v>0</v>
      </c>
      <c r="O872" s="34" t="b">
        <v>0</v>
      </c>
      <c r="P872" s="34" t="s">
        <v>23</v>
      </c>
      <c r="Q872" s="25" t="str">
        <f t="shared" si="79"/>
        <v>theater</v>
      </c>
      <c r="R872" s="25" t="str">
        <f t="shared" si="80"/>
        <v>plays</v>
      </c>
      <c r="S872" s="37">
        <f t="shared" si="81"/>
        <v>42240.208333333328</v>
      </c>
      <c r="T872" s="37">
        <f t="shared" si="82"/>
        <v>42265.208333333328</v>
      </c>
    </row>
    <row r="873" spans="1:20" x14ac:dyDescent="0.25">
      <c r="A873" s="25">
        <v>871</v>
      </c>
      <c r="B873" s="25" t="s">
        <v>1764</v>
      </c>
      <c r="C873" s="33" t="s">
        <v>1765</v>
      </c>
      <c r="D873" s="34">
        <v>71500</v>
      </c>
      <c r="E873" s="34">
        <v>194912</v>
      </c>
      <c r="F873" s="35">
        <f t="shared" si="78"/>
        <v>273</v>
      </c>
      <c r="G873" s="34" t="s">
        <v>10</v>
      </c>
      <c r="H873" s="34">
        <v>2320</v>
      </c>
      <c r="I873" s="36">
        <f t="shared" si="83"/>
        <v>84.01</v>
      </c>
      <c r="J873" s="34" t="s">
        <v>11</v>
      </c>
      <c r="K873" s="34" t="s">
        <v>12</v>
      </c>
      <c r="L873" s="34">
        <v>1509512400</v>
      </c>
      <c r="M873" s="34">
        <v>1511071200</v>
      </c>
      <c r="N873" s="34" t="b">
        <v>0</v>
      </c>
      <c r="O873" s="34" t="b">
        <v>1</v>
      </c>
      <c r="P873" s="34" t="s">
        <v>23</v>
      </c>
      <c r="Q873" s="25" t="str">
        <f t="shared" si="79"/>
        <v>theater</v>
      </c>
      <c r="R873" s="25" t="str">
        <f t="shared" si="80"/>
        <v>plays</v>
      </c>
      <c r="S873" s="37">
        <f t="shared" si="81"/>
        <v>43040.208333333328</v>
      </c>
      <c r="T873" s="37">
        <f t="shared" si="82"/>
        <v>43058.25</v>
      </c>
    </row>
    <row r="874" spans="1:20" x14ac:dyDescent="0.25">
      <c r="A874" s="25">
        <v>872</v>
      </c>
      <c r="B874" s="25" t="s">
        <v>1766</v>
      </c>
      <c r="C874" s="33" t="s">
        <v>1767</v>
      </c>
      <c r="D874" s="34">
        <v>4700</v>
      </c>
      <c r="E874" s="34">
        <v>7992</v>
      </c>
      <c r="F874" s="35">
        <f t="shared" si="78"/>
        <v>170</v>
      </c>
      <c r="G874" s="34" t="s">
        <v>10</v>
      </c>
      <c r="H874" s="34">
        <v>81</v>
      </c>
      <c r="I874" s="36">
        <f t="shared" si="83"/>
        <v>98.67</v>
      </c>
      <c r="J874" s="34" t="s">
        <v>16</v>
      </c>
      <c r="K874" s="34" t="s">
        <v>17</v>
      </c>
      <c r="L874" s="34">
        <v>1535950800</v>
      </c>
      <c r="M874" s="34">
        <v>1536382800</v>
      </c>
      <c r="N874" s="34" t="b">
        <v>0</v>
      </c>
      <c r="O874" s="34" t="b">
        <v>0</v>
      </c>
      <c r="P874" s="34" t="s">
        <v>464</v>
      </c>
      <c r="Q874" s="25" t="str">
        <f t="shared" si="79"/>
        <v>film &amp; video</v>
      </c>
      <c r="R874" s="25" t="str">
        <f t="shared" si="80"/>
        <v>science fiction</v>
      </c>
      <c r="S874" s="37">
        <f t="shared" si="81"/>
        <v>43346.208333333328</v>
      </c>
      <c r="T874" s="37">
        <f t="shared" si="82"/>
        <v>43351.208333333328</v>
      </c>
    </row>
    <row r="875" spans="1:20" x14ac:dyDescent="0.25">
      <c r="A875" s="25">
        <v>873</v>
      </c>
      <c r="B875" s="25" t="s">
        <v>1768</v>
      </c>
      <c r="C875" s="33" t="s">
        <v>1769</v>
      </c>
      <c r="D875" s="34">
        <v>42100</v>
      </c>
      <c r="E875" s="34">
        <v>79268</v>
      </c>
      <c r="F875" s="35">
        <f t="shared" si="78"/>
        <v>188</v>
      </c>
      <c r="G875" s="34" t="s">
        <v>10</v>
      </c>
      <c r="H875" s="34">
        <v>1887</v>
      </c>
      <c r="I875" s="36">
        <f t="shared" si="83"/>
        <v>42.01</v>
      </c>
      <c r="J875" s="34" t="s">
        <v>11</v>
      </c>
      <c r="K875" s="34" t="s">
        <v>12</v>
      </c>
      <c r="L875" s="34">
        <v>1389160800</v>
      </c>
      <c r="M875" s="34">
        <v>1389592800</v>
      </c>
      <c r="N875" s="34" t="b">
        <v>0</v>
      </c>
      <c r="O875" s="34" t="b">
        <v>0</v>
      </c>
      <c r="P875" s="34" t="s">
        <v>112</v>
      </c>
      <c r="Q875" s="25" t="str">
        <f t="shared" si="79"/>
        <v>photography</v>
      </c>
      <c r="R875" s="25" t="str">
        <f t="shared" si="80"/>
        <v>photography books</v>
      </c>
      <c r="S875" s="37">
        <f t="shared" si="81"/>
        <v>41647.25</v>
      </c>
      <c r="T875" s="37">
        <f t="shared" si="82"/>
        <v>41652.25</v>
      </c>
    </row>
    <row r="876" spans="1:20" x14ac:dyDescent="0.25">
      <c r="A876" s="25">
        <v>874</v>
      </c>
      <c r="B876" s="25" t="s">
        <v>1770</v>
      </c>
      <c r="C876" s="33" t="s">
        <v>1771</v>
      </c>
      <c r="D876" s="34">
        <v>40200</v>
      </c>
      <c r="E876" s="34">
        <v>139468</v>
      </c>
      <c r="F876" s="35">
        <f t="shared" si="78"/>
        <v>347</v>
      </c>
      <c r="G876" s="34" t="s">
        <v>10</v>
      </c>
      <c r="H876" s="34">
        <v>4358</v>
      </c>
      <c r="I876" s="36">
        <f t="shared" si="83"/>
        <v>32</v>
      </c>
      <c r="J876" s="34" t="s">
        <v>11</v>
      </c>
      <c r="K876" s="34" t="s">
        <v>12</v>
      </c>
      <c r="L876" s="34">
        <v>1271998800</v>
      </c>
      <c r="M876" s="34">
        <v>1275282000</v>
      </c>
      <c r="N876" s="34" t="b">
        <v>0</v>
      </c>
      <c r="O876" s="34" t="b">
        <v>1</v>
      </c>
      <c r="P876" s="34" t="s">
        <v>112</v>
      </c>
      <c r="Q876" s="25" t="str">
        <f t="shared" si="79"/>
        <v>photography</v>
      </c>
      <c r="R876" s="25" t="str">
        <f t="shared" si="80"/>
        <v>photography books</v>
      </c>
      <c r="S876" s="37">
        <f t="shared" si="81"/>
        <v>40291.208333333336</v>
      </c>
      <c r="T876" s="37">
        <f t="shared" si="82"/>
        <v>40329.208333333336</v>
      </c>
    </row>
    <row r="877" spans="1:20" x14ac:dyDescent="0.25">
      <c r="A877" s="25">
        <v>875</v>
      </c>
      <c r="B877" s="25" t="s">
        <v>1772</v>
      </c>
      <c r="C877" s="33" t="s">
        <v>1773</v>
      </c>
      <c r="D877" s="34">
        <v>7900</v>
      </c>
      <c r="E877" s="34">
        <v>5465</v>
      </c>
      <c r="F877" s="35">
        <f t="shared" si="78"/>
        <v>69</v>
      </c>
      <c r="G877" s="34" t="s">
        <v>4</v>
      </c>
      <c r="H877" s="34">
        <v>67</v>
      </c>
      <c r="I877" s="36">
        <f t="shared" si="83"/>
        <v>81.569999999999993</v>
      </c>
      <c r="J877" s="34" t="s">
        <v>11</v>
      </c>
      <c r="K877" s="34" t="s">
        <v>12</v>
      </c>
      <c r="L877" s="34">
        <v>1294898400</v>
      </c>
      <c r="M877" s="34">
        <v>1294984800</v>
      </c>
      <c r="N877" s="34" t="b">
        <v>0</v>
      </c>
      <c r="O877" s="34" t="b">
        <v>0</v>
      </c>
      <c r="P877" s="34" t="s">
        <v>13</v>
      </c>
      <c r="Q877" s="25" t="str">
        <f t="shared" si="79"/>
        <v>music</v>
      </c>
      <c r="R877" s="25" t="str">
        <f t="shared" si="80"/>
        <v>rock</v>
      </c>
      <c r="S877" s="37">
        <f t="shared" si="81"/>
        <v>40556.25</v>
      </c>
      <c r="T877" s="37">
        <f t="shared" si="82"/>
        <v>40557.25</v>
      </c>
    </row>
    <row r="878" spans="1:20" x14ac:dyDescent="0.25">
      <c r="A878" s="25">
        <v>876</v>
      </c>
      <c r="B878" s="25" t="s">
        <v>1774</v>
      </c>
      <c r="C878" s="33" t="s">
        <v>1775</v>
      </c>
      <c r="D878" s="34">
        <v>8300</v>
      </c>
      <c r="E878" s="34">
        <v>2111</v>
      </c>
      <c r="F878" s="35">
        <f t="shared" si="78"/>
        <v>25</v>
      </c>
      <c r="G878" s="34" t="s">
        <v>4</v>
      </c>
      <c r="H878" s="34">
        <v>57</v>
      </c>
      <c r="I878" s="36">
        <f t="shared" si="83"/>
        <v>37.04</v>
      </c>
      <c r="J878" s="34" t="s">
        <v>5</v>
      </c>
      <c r="K878" s="34" t="s">
        <v>6</v>
      </c>
      <c r="L878" s="34">
        <v>1559970000</v>
      </c>
      <c r="M878" s="34">
        <v>1562043600</v>
      </c>
      <c r="N878" s="34" t="b">
        <v>0</v>
      </c>
      <c r="O878" s="34" t="b">
        <v>0</v>
      </c>
      <c r="P878" s="34" t="s">
        <v>112</v>
      </c>
      <c r="Q878" s="25" t="str">
        <f t="shared" si="79"/>
        <v>photography</v>
      </c>
      <c r="R878" s="25" t="str">
        <f t="shared" si="80"/>
        <v>photography books</v>
      </c>
      <c r="S878" s="37">
        <f t="shared" si="81"/>
        <v>43624.208333333328</v>
      </c>
      <c r="T878" s="37">
        <f t="shared" si="82"/>
        <v>43648.208333333328</v>
      </c>
    </row>
    <row r="879" spans="1:20" x14ac:dyDescent="0.25">
      <c r="A879" s="25">
        <v>877</v>
      </c>
      <c r="B879" s="25" t="s">
        <v>1776</v>
      </c>
      <c r="C879" s="33" t="s">
        <v>1777</v>
      </c>
      <c r="D879" s="34">
        <v>163600</v>
      </c>
      <c r="E879" s="34">
        <v>126628</v>
      </c>
      <c r="F879" s="35">
        <f t="shared" si="78"/>
        <v>77</v>
      </c>
      <c r="G879" s="34" t="s">
        <v>4</v>
      </c>
      <c r="H879" s="34">
        <v>1229</v>
      </c>
      <c r="I879" s="36">
        <f t="shared" si="83"/>
        <v>103.03</v>
      </c>
      <c r="J879" s="34" t="s">
        <v>11</v>
      </c>
      <c r="K879" s="34" t="s">
        <v>12</v>
      </c>
      <c r="L879" s="34">
        <v>1469509200</v>
      </c>
      <c r="M879" s="34">
        <v>1469595600</v>
      </c>
      <c r="N879" s="34" t="b">
        <v>0</v>
      </c>
      <c r="O879" s="34" t="b">
        <v>0</v>
      </c>
      <c r="P879" s="34" t="s">
        <v>7</v>
      </c>
      <c r="Q879" s="25" t="str">
        <f t="shared" si="79"/>
        <v>food</v>
      </c>
      <c r="R879" s="25" t="str">
        <f t="shared" si="80"/>
        <v>food trucks</v>
      </c>
      <c r="S879" s="37">
        <f t="shared" si="81"/>
        <v>42577.208333333328</v>
      </c>
      <c r="T879" s="37">
        <f t="shared" si="82"/>
        <v>42578.208333333328</v>
      </c>
    </row>
    <row r="880" spans="1:20" x14ac:dyDescent="0.25">
      <c r="A880" s="25">
        <v>878</v>
      </c>
      <c r="B880" s="25" t="s">
        <v>1778</v>
      </c>
      <c r="C880" s="33" t="s">
        <v>1779</v>
      </c>
      <c r="D880" s="34">
        <v>2700</v>
      </c>
      <c r="E880" s="34">
        <v>1012</v>
      </c>
      <c r="F880" s="35">
        <f t="shared" si="78"/>
        <v>37</v>
      </c>
      <c r="G880" s="34" t="s">
        <v>4</v>
      </c>
      <c r="H880" s="34">
        <v>12</v>
      </c>
      <c r="I880" s="36">
        <f t="shared" si="83"/>
        <v>84.33</v>
      </c>
      <c r="J880" s="34" t="s">
        <v>97</v>
      </c>
      <c r="K880" s="34" t="s">
        <v>98</v>
      </c>
      <c r="L880" s="34">
        <v>1579068000</v>
      </c>
      <c r="M880" s="34">
        <v>1581141600</v>
      </c>
      <c r="N880" s="34" t="b">
        <v>0</v>
      </c>
      <c r="O880" s="34" t="b">
        <v>0</v>
      </c>
      <c r="P880" s="34" t="s">
        <v>138</v>
      </c>
      <c r="Q880" s="25" t="str">
        <f t="shared" si="79"/>
        <v>music</v>
      </c>
      <c r="R880" s="25" t="str">
        <f t="shared" si="80"/>
        <v>metal</v>
      </c>
      <c r="S880" s="37">
        <f t="shared" si="81"/>
        <v>43845.25</v>
      </c>
      <c r="T880" s="37">
        <f t="shared" si="82"/>
        <v>43869.25</v>
      </c>
    </row>
    <row r="881" spans="1:20" x14ac:dyDescent="0.25">
      <c r="A881" s="25">
        <v>879</v>
      </c>
      <c r="B881" s="25" t="s">
        <v>1780</v>
      </c>
      <c r="C881" s="33" t="s">
        <v>1781</v>
      </c>
      <c r="D881" s="34">
        <v>1000</v>
      </c>
      <c r="E881" s="34">
        <v>5438</v>
      </c>
      <c r="F881" s="35">
        <f t="shared" si="78"/>
        <v>544</v>
      </c>
      <c r="G881" s="34" t="s">
        <v>10</v>
      </c>
      <c r="H881" s="34">
        <v>53</v>
      </c>
      <c r="I881" s="36">
        <f t="shared" si="83"/>
        <v>102.6</v>
      </c>
      <c r="J881" s="34" t="s">
        <v>11</v>
      </c>
      <c r="K881" s="34" t="s">
        <v>12</v>
      </c>
      <c r="L881" s="34">
        <v>1487743200</v>
      </c>
      <c r="M881" s="34">
        <v>1488520800</v>
      </c>
      <c r="N881" s="34" t="b">
        <v>0</v>
      </c>
      <c r="O881" s="34" t="b">
        <v>0</v>
      </c>
      <c r="P881" s="34" t="s">
        <v>58</v>
      </c>
      <c r="Q881" s="25" t="str">
        <f t="shared" si="79"/>
        <v>publishing</v>
      </c>
      <c r="R881" s="25" t="str">
        <f t="shared" si="80"/>
        <v>nonfiction</v>
      </c>
      <c r="S881" s="37">
        <f t="shared" si="81"/>
        <v>42788.25</v>
      </c>
      <c r="T881" s="37">
        <f t="shared" si="82"/>
        <v>42797.25</v>
      </c>
    </row>
    <row r="882" spans="1:20" x14ac:dyDescent="0.25">
      <c r="A882" s="25">
        <v>880</v>
      </c>
      <c r="B882" s="25" t="s">
        <v>1782</v>
      </c>
      <c r="C882" s="33" t="s">
        <v>1783</v>
      </c>
      <c r="D882" s="34">
        <v>84500</v>
      </c>
      <c r="E882" s="34">
        <v>193101</v>
      </c>
      <c r="F882" s="35">
        <f t="shared" si="78"/>
        <v>229</v>
      </c>
      <c r="G882" s="34" t="s">
        <v>10</v>
      </c>
      <c r="H882" s="34">
        <v>2414</v>
      </c>
      <c r="I882" s="36">
        <f t="shared" si="83"/>
        <v>79.989999999999995</v>
      </c>
      <c r="J882" s="34" t="s">
        <v>11</v>
      </c>
      <c r="K882" s="34" t="s">
        <v>12</v>
      </c>
      <c r="L882" s="34">
        <v>1563685200</v>
      </c>
      <c r="M882" s="34">
        <v>1563858000</v>
      </c>
      <c r="N882" s="34" t="b">
        <v>0</v>
      </c>
      <c r="O882" s="34" t="b">
        <v>0</v>
      </c>
      <c r="P882" s="34" t="s">
        <v>40</v>
      </c>
      <c r="Q882" s="25" t="str">
        <f t="shared" si="79"/>
        <v>music</v>
      </c>
      <c r="R882" s="25" t="str">
        <f t="shared" si="80"/>
        <v>electric music</v>
      </c>
      <c r="S882" s="37">
        <f t="shared" si="81"/>
        <v>43667.208333333328</v>
      </c>
      <c r="T882" s="37">
        <f t="shared" si="82"/>
        <v>43669.208333333328</v>
      </c>
    </row>
    <row r="883" spans="1:20" x14ac:dyDescent="0.25">
      <c r="A883" s="25">
        <v>881</v>
      </c>
      <c r="B883" s="25" t="s">
        <v>1784</v>
      </c>
      <c r="C883" s="33" t="s">
        <v>1785</v>
      </c>
      <c r="D883" s="34">
        <v>81300</v>
      </c>
      <c r="E883" s="34">
        <v>31665</v>
      </c>
      <c r="F883" s="35">
        <f t="shared" si="78"/>
        <v>39</v>
      </c>
      <c r="G883" s="34" t="s">
        <v>4</v>
      </c>
      <c r="H883" s="34">
        <v>452</v>
      </c>
      <c r="I883" s="36">
        <f t="shared" si="83"/>
        <v>70.06</v>
      </c>
      <c r="J883" s="34" t="s">
        <v>11</v>
      </c>
      <c r="K883" s="34" t="s">
        <v>12</v>
      </c>
      <c r="L883" s="34">
        <v>1436418000</v>
      </c>
      <c r="M883" s="34">
        <v>1438923600</v>
      </c>
      <c r="N883" s="34" t="b">
        <v>0</v>
      </c>
      <c r="O883" s="34" t="b">
        <v>1</v>
      </c>
      <c r="P883" s="34" t="s">
        <v>23</v>
      </c>
      <c r="Q883" s="25" t="str">
        <f t="shared" si="79"/>
        <v>theater</v>
      </c>
      <c r="R883" s="25" t="str">
        <f t="shared" si="80"/>
        <v>plays</v>
      </c>
      <c r="S883" s="37">
        <f t="shared" si="81"/>
        <v>42194.208333333328</v>
      </c>
      <c r="T883" s="37">
        <f t="shared" si="82"/>
        <v>42223.208333333328</v>
      </c>
    </row>
    <row r="884" spans="1:20" x14ac:dyDescent="0.25">
      <c r="A884" s="25">
        <v>882</v>
      </c>
      <c r="B884" s="25" t="s">
        <v>1786</v>
      </c>
      <c r="C884" s="33" t="s">
        <v>1787</v>
      </c>
      <c r="D884" s="34">
        <v>800</v>
      </c>
      <c r="E884" s="34">
        <v>2960</v>
      </c>
      <c r="F884" s="35">
        <f t="shared" si="78"/>
        <v>370</v>
      </c>
      <c r="G884" s="34" t="s">
        <v>10</v>
      </c>
      <c r="H884" s="34">
        <v>80</v>
      </c>
      <c r="I884" s="36">
        <f t="shared" si="83"/>
        <v>37</v>
      </c>
      <c r="J884" s="34" t="s">
        <v>11</v>
      </c>
      <c r="K884" s="34" t="s">
        <v>12</v>
      </c>
      <c r="L884" s="34">
        <v>1421820000</v>
      </c>
      <c r="M884" s="34">
        <v>1422165600</v>
      </c>
      <c r="N884" s="34" t="b">
        <v>0</v>
      </c>
      <c r="O884" s="34" t="b">
        <v>0</v>
      </c>
      <c r="P884" s="34" t="s">
        <v>23</v>
      </c>
      <c r="Q884" s="25" t="str">
        <f t="shared" si="79"/>
        <v>theater</v>
      </c>
      <c r="R884" s="25" t="str">
        <f t="shared" si="80"/>
        <v>plays</v>
      </c>
      <c r="S884" s="37">
        <f t="shared" si="81"/>
        <v>42025.25</v>
      </c>
      <c r="T884" s="37">
        <f t="shared" si="82"/>
        <v>42029.25</v>
      </c>
    </row>
    <row r="885" spans="1:20" x14ac:dyDescent="0.25">
      <c r="A885" s="25">
        <v>883</v>
      </c>
      <c r="B885" s="25" t="s">
        <v>1788</v>
      </c>
      <c r="C885" s="33" t="s">
        <v>1789</v>
      </c>
      <c r="D885" s="34">
        <v>3400</v>
      </c>
      <c r="E885" s="34">
        <v>8089</v>
      </c>
      <c r="F885" s="35">
        <f t="shared" si="78"/>
        <v>238</v>
      </c>
      <c r="G885" s="34" t="s">
        <v>10</v>
      </c>
      <c r="H885" s="34">
        <v>193</v>
      </c>
      <c r="I885" s="36">
        <f t="shared" si="83"/>
        <v>41.91</v>
      </c>
      <c r="J885" s="34" t="s">
        <v>11</v>
      </c>
      <c r="K885" s="34" t="s">
        <v>12</v>
      </c>
      <c r="L885" s="34">
        <v>1274763600</v>
      </c>
      <c r="M885" s="34">
        <v>1277874000</v>
      </c>
      <c r="N885" s="34" t="b">
        <v>0</v>
      </c>
      <c r="O885" s="34" t="b">
        <v>0</v>
      </c>
      <c r="P885" s="34" t="s">
        <v>90</v>
      </c>
      <c r="Q885" s="25" t="str">
        <f t="shared" si="79"/>
        <v>film &amp; video</v>
      </c>
      <c r="R885" s="25" t="str">
        <f t="shared" si="80"/>
        <v>shorts</v>
      </c>
      <c r="S885" s="37">
        <f t="shared" si="81"/>
        <v>40323.208333333336</v>
      </c>
      <c r="T885" s="37">
        <f t="shared" si="82"/>
        <v>40359.208333333336</v>
      </c>
    </row>
    <row r="886" spans="1:20" x14ac:dyDescent="0.25">
      <c r="A886" s="25">
        <v>884</v>
      </c>
      <c r="B886" s="25" t="s">
        <v>1790</v>
      </c>
      <c r="C886" s="33" t="s">
        <v>1791</v>
      </c>
      <c r="D886" s="34">
        <v>170800</v>
      </c>
      <c r="E886" s="34">
        <v>109374</v>
      </c>
      <c r="F886" s="35">
        <f t="shared" si="78"/>
        <v>64</v>
      </c>
      <c r="G886" s="34" t="s">
        <v>4</v>
      </c>
      <c r="H886" s="34">
        <v>1886</v>
      </c>
      <c r="I886" s="36">
        <f t="shared" si="83"/>
        <v>57.99</v>
      </c>
      <c r="J886" s="34" t="s">
        <v>11</v>
      </c>
      <c r="K886" s="34" t="s">
        <v>12</v>
      </c>
      <c r="L886" s="34">
        <v>1399179600</v>
      </c>
      <c r="M886" s="34">
        <v>1399352400</v>
      </c>
      <c r="N886" s="34" t="b">
        <v>0</v>
      </c>
      <c r="O886" s="34" t="b">
        <v>1</v>
      </c>
      <c r="P886" s="34" t="s">
        <v>23</v>
      </c>
      <c r="Q886" s="25" t="str">
        <f t="shared" si="79"/>
        <v>theater</v>
      </c>
      <c r="R886" s="25" t="str">
        <f t="shared" si="80"/>
        <v>plays</v>
      </c>
      <c r="S886" s="37">
        <f t="shared" si="81"/>
        <v>41763.208333333336</v>
      </c>
      <c r="T886" s="37">
        <f t="shared" si="82"/>
        <v>41765.208333333336</v>
      </c>
    </row>
    <row r="887" spans="1:20" x14ac:dyDescent="0.25">
      <c r="A887" s="25">
        <v>885</v>
      </c>
      <c r="B887" s="25" t="s">
        <v>1792</v>
      </c>
      <c r="C887" s="33" t="s">
        <v>1793</v>
      </c>
      <c r="D887" s="34">
        <v>1800</v>
      </c>
      <c r="E887" s="34">
        <v>2129</v>
      </c>
      <c r="F887" s="35">
        <f t="shared" si="78"/>
        <v>118</v>
      </c>
      <c r="G887" s="34" t="s">
        <v>10</v>
      </c>
      <c r="H887" s="34">
        <v>52</v>
      </c>
      <c r="I887" s="36">
        <f t="shared" si="83"/>
        <v>40.94</v>
      </c>
      <c r="J887" s="34" t="s">
        <v>11</v>
      </c>
      <c r="K887" s="34" t="s">
        <v>12</v>
      </c>
      <c r="L887" s="34">
        <v>1275800400</v>
      </c>
      <c r="M887" s="34">
        <v>1279083600</v>
      </c>
      <c r="N887" s="34" t="b">
        <v>0</v>
      </c>
      <c r="O887" s="34" t="b">
        <v>0</v>
      </c>
      <c r="P887" s="34" t="s">
        <v>23</v>
      </c>
      <c r="Q887" s="25" t="str">
        <f t="shared" si="79"/>
        <v>theater</v>
      </c>
      <c r="R887" s="25" t="str">
        <f t="shared" si="80"/>
        <v>plays</v>
      </c>
      <c r="S887" s="37">
        <f t="shared" si="81"/>
        <v>40335.208333333336</v>
      </c>
      <c r="T887" s="37">
        <f t="shared" si="82"/>
        <v>40373.208333333336</v>
      </c>
    </row>
    <row r="888" spans="1:20" x14ac:dyDescent="0.25">
      <c r="A888" s="25">
        <v>886</v>
      </c>
      <c r="B888" s="25" t="s">
        <v>1794</v>
      </c>
      <c r="C888" s="33" t="s">
        <v>1795</v>
      </c>
      <c r="D888" s="34">
        <v>150600</v>
      </c>
      <c r="E888" s="34">
        <v>127745</v>
      </c>
      <c r="F888" s="35">
        <f t="shared" si="78"/>
        <v>85</v>
      </c>
      <c r="G888" s="34" t="s">
        <v>4</v>
      </c>
      <c r="H888" s="34">
        <v>1825</v>
      </c>
      <c r="I888" s="36">
        <f t="shared" si="83"/>
        <v>70</v>
      </c>
      <c r="J888" s="34" t="s">
        <v>11</v>
      </c>
      <c r="K888" s="34" t="s">
        <v>12</v>
      </c>
      <c r="L888" s="34">
        <v>1282798800</v>
      </c>
      <c r="M888" s="34">
        <v>1284354000</v>
      </c>
      <c r="N888" s="34" t="b">
        <v>0</v>
      </c>
      <c r="O888" s="34" t="b">
        <v>0</v>
      </c>
      <c r="P888" s="34" t="s">
        <v>50</v>
      </c>
      <c r="Q888" s="25" t="str">
        <f t="shared" si="79"/>
        <v>music</v>
      </c>
      <c r="R888" s="25" t="str">
        <f t="shared" si="80"/>
        <v>indie rock</v>
      </c>
      <c r="S888" s="37">
        <f t="shared" si="81"/>
        <v>40416.208333333336</v>
      </c>
      <c r="T888" s="37">
        <f t="shared" si="82"/>
        <v>40434.208333333336</v>
      </c>
    </row>
    <row r="889" spans="1:20" x14ac:dyDescent="0.25">
      <c r="A889" s="25">
        <v>887</v>
      </c>
      <c r="B889" s="25" t="s">
        <v>1796</v>
      </c>
      <c r="C889" s="33" t="s">
        <v>1797</v>
      </c>
      <c r="D889" s="34">
        <v>7800</v>
      </c>
      <c r="E889" s="34">
        <v>2289</v>
      </c>
      <c r="F889" s="35">
        <f t="shared" si="78"/>
        <v>29</v>
      </c>
      <c r="G889" s="34" t="s">
        <v>4</v>
      </c>
      <c r="H889" s="34">
        <v>31</v>
      </c>
      <c r="I889" s="36">
        <f t="shared" si="83"/>
        <v>73.84</v>
      </c>
      <c r="J889" s="34" t="s">
        <v>11</v>
      </c>
      <c r="K889" s="34" t="s">
        <v>12</v>
      </c>
      <c r="L889" s="34">
        <v>1437109200</v>
      </c>
      <c r="M889" s="34">
        <v>1441170000</v>
      </c>
      <c r="N889" s="34" t="b">
        <v>0</v>
      </c>
      <c r="O889" s="34" t="b">
        <v>1</v>
      </c>
      <c r="P889" s="34" t="s">
        <v>23</v>
      </c>
      <c r="Q889" s="25" t="str">
        <f t="shared" si="79"/>
        <v>theater</v>
      </c>
      <c r="R889" s="25" t="str">
        <f t="shared" si="80"/>
        <v>plays</v>
      </c>
      <c r="S889" s="37">
        <f t="shared" si="81"/>
        <v>42202.208333333328</v>
      </c>
      <c r="T889" s="37">
        <f t="shared" si="82"/>
        <v>42249.208333333328</v>
      </c>
    </row>
    <row r="890" spans="1:20" x14ac:dyDescent="0.25">
      <c r="A890" s="25">
        <v>888</v>
      </c>
      <c r="B890" s="25" t="s">
        <v>1798</v>
      </c>
      <c r="C890" s="33" t="s">
        <v>1799</v>
      </c>
      <c r="D890" s="34">
        <v>5800</v>
      </c>
      <c r="E890" s="34">
        <v>12174</v>
      </c>
      <c r="F890" s="35">
        <f t="shared" si="78"/>
        <v>210</v>
      </c>
      <c r="G890" s="34" t="s">
        <v>10</v>
      </c>
      <c r="H890" s="34">
        <v>290</v>
      </c>
      <c r="I890" s="36">
        <f t="shared" si="83"/>
        <v>41.98</v>
      </c>
      <c r="J890" s="34" t="s">
        <v>11</v>
      </c>
      <c r="K890" s="34" t="s">
        <v>12</v>
      </c>
      <c r="L890" s="34">
        <v>1491886800</v>
      </c>
      <c r="M890" s="34">
        <v>1493528400</v>
      </c>
      <c r="N890" s="34" t="b">
        <v>0</v>
      </c>
      <c r="O890" s="34" t="b">
        <v>0</v>
      </c>
      <c r="P890" s="34" t="s">
        <v>23</v>
      </c>
      <c r="Q890" s="25" t="str">
        <f t="shared" si="79"/>
        <v>theater</v>
      </c>
      <c r="R890" s="25" t="str">
        <f t="shared" si="80"/>
        <v>plays</v>
      </c>
      <c r="S890" s="37">
        <f t="shared" si="81"/>
        <v>42836.208333333328</v>
      </c>
      <c r="T890" s="37">
        <f t="shared" si="82"/>
        <v>42855.208333333328</v>
      </c>
    </row>
    <row r="891" spans="1:20" x14ac:dyDescent="0.25">
      <c r="A891" s="25">
        <v>889</v>
      </c>
      <c r="B891" s="25" t="s">
        <v>1800</v>
      </c>
      <c r="C891" s="33" t="s">
        <v>1801</v>
      </c>
      <c r="D891" s="34">
        <v>5600</v>
      </c>
      <c r="E891" s="34">
        <v>9508</v>
      </c>
      <c r="F891" s="35">
        <f t="shared" si="78"/>
        <v>170</v>
      </c>
      <c r="G891" s="34" t="s">
        <v>10</v>
      </c>
      <c r="H891" s="34">
        <v>122</v>
      </c>
      <c r="I891" s="36">
        <f t="shared" si="83"/>
        <v>77.930000000000007</v>
      </c>
      <c r="J891" s="34" t="s">
        <v>11</v>
      </c>
      <c r="K891" s="34" t="s">
        <v>12</v>
      </c>
      <c r="L891" s="34">
        <v>1394600400</v>
      </c>
      <c r="M891" s="34">
        <v>1395205200</v>
      </c>
      <c r="N891" s="34" t="b">
        <v>0</v>
      </c>
      <c r="O891" s="34" t="b">
        <v>1</v>
      </c>
      <c r="P891" s="34" t="s">
        <v>40</v>
      </c>
      <c r="Q891" s="25" t="str">
        <f t="shared" si="79"/>
        <v>music</v>
      </c>
      <c r="R891" s="25" t="str">
        <f t="shared" si="80"/>
        <v>electric music</v>
      </c>
      <c r="S891" s="37">
        <f t="shared" si="81"/>
        <v>41710.208333333336</v>
      </c>
      <c r="T891" s="37">
        <f t="shared" si="82"/>
        <v>41717.208333333336</v>
      </c>
    </row>
    <row r="892" spans="1:20" x14ac:dyDescent="0.25">
      <c r="A892" s="25">
        <v>890</v>
      </c>
      <c r="B892" s="25" t="s">
        <v>1802</v>
      </c>
      <c r="C892" s="33" t="s">
        <v>1803</v>
      </c>
      <c r="D892" s="34">
        <v>134400</v>
      </c>
      <c r="E892" s="34">
        <v>155849</v>
      </c>
      <c r="F892" s="35">
        <f t="shared" si="78"/>
        <v>116</v>
      </c>
      <c r="G892" s="34" t="s">
        <v>10</v>
      </c>
      <c r="H892" s="34">
        <v>1470</v>
      </c>
      <c r="I892" s="36">
        <f t="shared" si="83"/>
        <v>106.02</v>
      </c>
      <c r="J892" s="34" t="s">
        <v>11</v>
      </c>
      <c r="K892" s="34" t="s">
        <v>12</v>
      </c>
      <c r="L892" s="34">
        <v>1561352400</v>
      </c>
      <c r="M892" s="34">
        <v>1561438800</v>
      </c>
      <c r="N892" s="34" t="b">
        <v>0</v>
      </c>
      <c r="O892" s="34" t="b">
        <v>0</v>
      </c>
      <c r="P892" s="34" t="s">
        <v>50</v>
      </c>
      <c r="Q892" s="25" t="str">
        <f t="shared" si="79"/>
        <v>music</v>
      </c>
      <c r="R892" s="25" t="str">
        <f t="shared" si="80"/>
        <v>indie rock</v>
      </c>
      <c r="S892" s="37">
        <f t="shared" si="81"/>
        <v>43640.208333333328</v>
      </c>
      <c r="T892" s="37">
        <f t="shared" si="82"/>
        <v>43641.208333333328</v>
      </c>
    </row>
    <row r="893" spans="1:20" x14ac:dyDescent="0.25">
      <c r="A893" s="25">
        <v>891</v>
      </c>
      <c r="B893" s="25" t="s">
        <v>1804</v>
      </c>
      <c r="C893" s="33" t="s">
        <v>1805</v>
      </c>
      <c r="D893" s="34">
        <v>3000</v>
      </c>
      <c r="E893" s="34">
        <v>7758</v>
      </c>
      <c r="F893" s="35">
        <f t="shared" si="78"/>
        <v>259</v>
      </c>
      <c r="G893" s="34" t="s">
        <v>10</v>
      </c>
      <c r="H893" s="34">
        <v>165</v>
      </c>
      <c r="I893" s="36">
        <f t="shared" si="83"/>
        <v>47.02</v>
      </c>
      <c r="J893" s="34" t="s">
        <v>5</v>
      </c>
      <c r="K893" s="34" t="s">
        <v>6</v>
      </c>
      <c r="L893" s="34">
        <v>1322892000</v>
      </c>
      <c r="M893" s="34">
        <v>1326693600</v>
      </c>
      <c r="N893" s="34" t="b">
        <v>0</v>
      </c>
      <c r="O893" s="34" t="b">
        <v>0</v>
      </c>
      <c r="P893" s="34" t="s">
        <v>32</v>
      </c>
      <c r="Q893" s="25" t="str">
        <f t="shared" si="79"/>
        <v>film &amp; video</v>
      </c>
      <c r="R893" s="25" t="str">
        <f t="shared" si="80"/>
        <v>documentary</v>
      </c>
      <c r="S893" s="37">
        <f t="shared" si="81"/>
        <v>40880.25</v>
      </c>
      <c r="T893" s="37">
        <f t="shared" si="82"/>
        <v>40924.25</v>
      </c>
    </row>
    <row r="894" spans="1:20" x14ac:dyDescent="0.25">
      <c r="A894" s="25">
        <v>892</v>
      </c>
      <c r="B894" s="25" t="s">
        <v>1806</v>
      </c>
      <c r="C894" s="33" t="s">
        <v>1807</v>
      </c>
      <c r="D894" s="34">
        <v>6000</v>
      </c>
      <c r="E894" s="34">
        <v>13835</v>
      </c>
      <c r="F894" s="35">
        <f t="shared" si="78"/>
        <v>231</v>
      </c>
      <c r="G894" s="34" t="s">
        <v>10</v>
      </c>
      <c r="H894" s="34">
        <v>182</v>
      </c>
      <c r="I894" s="36">
        <f t="shared" si="83"/>
        <v>76.02</v>
      </c>
      <c r="J894" s="34" t="s">
        <v>11</v>
      </c>
      <c r="K894" s="34" t="s">
        <v>12</v>
      </c>
      <c r="L894" s="34">
        <v>1274418000</v>
      </c>
      <c r="M894" s="34">
        <v>1277960400</v>
      </c>
      <c r="N894" s="34" t="b">
        <v>0</v>
      </c>
      <c r="O894" s="34" t="b">
        <v>0</v>
      </c>
      <c r="P894" s="34" t="s">
        <v>196</v>
      </c>
      <c r="Q894" s="25" t="str">
        <f t="shared" si="79"/>
        <v>publishing</v>
      </c>
      <c r="R894" s="25" t="str">
        <f t="shared" si="80"/>
        <v>translations</v>
      </c>
      <c r="S894" s="37">
        <f t="shared" si="81"/>
        <v>40319.208333333336</v>
      </c>
      <c r="T894" s="37">
        <f t="shared" si="82"/>
        <v>40360.208333333336</v>
      </c>
    </row>
    <row r="895" spans="1:20" x14ac:dyDescent="0.25">
      <c r="A895" s="25">
        <v>893</v>
      </c>
      <c r="B895" s="25" t="s">
        <v>1808</v>
      </c>
      <c r="C895" s="33" t="s">
        <v>1809</v>
      </c>
      <c r="D895" s="34">
        <v>8400</v>
      </c>
      <c r="E895" s="34">
        <v>10770</v>
      </c>
      <c r="F895" s="35">
        <f t="shared" si="78"/>
        <v>128</v>
      </c>
      <c r="G895" s="34" t="s">
        <v>10</v>
      </c>
      <c r="H895" s="34">
        <v>199</v>
      </c>
      <c r="I895" s="36">
        <f t="shared" si="83"/>
        <v>54.12</v>
      </c>
      <c r="J895" s="34" t="s">
        <v>97</v>
      </c>
      <c r="K895" s="34" t="s">
        <v>98</v>
      </c>
      <c r="L895" s="34">
        <v>1434344400</v>
      </c>
      <c r="M895" s="34">
        <v>1434690000</v>
      </c>
      <c r="N895" s="34" t="b">
        <v>0</v>
      </c>
      <c r="O895" s="34" t="b">
        <v>1</v>
      </c>
      <c r="P895" s="34" t="s">
        <v>32</v>
      </c>
      <c r="Q895" s="25" t="str">
        <f t="shared" si="79"/>
        <v>film &amp; video</v>
      </c>
      <c r="R895" s="25" t="str">
        <f t="shared" si="80"/>
        <v>documentary</v>
      </c>
      <c r="S895" s="37">
        <f t="shared" si="81"/>
        <v>42170.208333333328</v>
      </c>
      <c r="T895" s="37">
        <f t="shared" si="82"/>
        <v>42174.208333333328</v>
      </c>
    </row>
    <row r="896" spans="1:20" x14ac:dyDescent="0.25">
      <c r="A896" s="25">
        <v>894</v>
      </c>
      <c r="B896" s="25" t="s">
        <v>1810</v>
      </c>
      <c r="C896" s="33" t="s">
        <v>1811</v>
      </c>
      <c r="D896" s="34">
        <v>1700</v>
      </c>
      <c r="E896" s="34">
        <v>3208</v>
      </c>
      <c r="F896" s="35">
        <f t="shared" si="78"/>
        <v>189</v>
      </c>
      <c r="G896" s="34" t="s">
        <v>10</v>
      </c>
      <c r="H896" s="34">
        <v>56</v>
      </c>
      <c r="I896" s="36">
        <f t="shared" si="83"/>
        <v>57.29</v>
      </c>
      <c r="J896" s="34" t="s">
        <v>30</v>
      </c>
      <c r="K896" s="34" t="s">
        <v>31</v>
      </c>
      <c r="L896" s="34">
        <v>1373518800</v>
      </c>
      <c r="M896" s="34">
        <v>1376110800</v>
      </c>
      <c r="N896" s="34" t="b">
        <v>0</v>
      </c>
      <c r="O896" s="34" t="b">
        <v>1</v>
      </c>
      <c r="P896" s="34" t="s">
        <v>259</v>
      </c>
      <c r="Q896" s="25" t="str">
        <f t="shared" si="79"/>
        <v>film &amp; video</v>
      </c>
      <c r="R896" s="25" t="str">
        <f t="shared" si="80"/>
        <v>television</v>
      </c>
      <c r="S896" s="37">
        <f t="shared" si="81"/>
        <v>41466.208333333336</v>
      </c>
      <c r="T896" s="37">
        <f t="shared" si="82"/>
        <v>41496.208333333336</v>
      </c>
    </row>
    <row r="897" spans="1:20" x14ac:dyDescent="0.25">
      <c r="A897" s="25">
        <v>895</v>
      </c>
      <c r="B897" s="25" t="s">
        <v>1812</v>
      </c>
      <c r="C897" s="33" t="s">
        <v>1813</v>
      </c>
      <c r="D897" s="34">
        <v>159800</v>
      </c>
      <c r="E897" s="34">
        <v>11108</v>
      </c>
      <c r="F897" s="35">
        <f t="shared" si="78"/>
        <v>7</v>
      </c>
      <c r="G897" s="34" t="s">
        <v>4</v>
      </c>
      <c r="H897" s="34">
        <v>107</v>
      </c>
      <c r="I897" s="36">
        <f t="shared" si="83"/>
        <v>103.81</v>
      </c>
      <c r="J897" s="34" t="s">
        <v>11</v>
      </c>
      <c r="K897" s="34" t="s">
        <v>12</v>
      </c>
      <c r="L897" s="34">
        <v>1517637600</v>
      </c>
      <c r="M897" s="34">
        <v>1518415200</v>
      </c>
      <c r="N897" s="34" t="b">
        <v>0</v>
      </c>
      <c r="O897" s="34" t="b">
        <v>0</v>
      </c>
      <c r="P897" s="34" t="s">
        <v>23</v>
      </c>
      <c r="Q897" s="25" t="str">
        <f t="shared" si="79"/>
        <v>theater</v>
      </c>
      <c r="R897" s="25" t="str">
        <f t="shared" si="80"/>
        <v>plays</v>
      </c>
      <c r="S897" s="37">
        <f t="shared" si="81"/>
        <v>43134.25</v>
      </c>
      <c r="T897" s="37">
        <f t="shared" si="82"/>
        <v>43143.25</v>
      </c>
    </row>
    <row r="898" spans="1:20" x14ac:dyDescent="0.25">
      <c r="A898" s="25">
        <v>896</v>
      </c>
      <c r="B898" s="25" t="s">
        <v>1814</v>
      </c>
      <c r="C898" s="33" t="s">
        <v>1815</v>
      </c>
      <c r="D898" s="34">
        <v>19800</v>
      </c>
      <c r="E898" s="34">
        <v>153338</v>
      </c>
      <c r="F898" s="35">
        <f t="shared" si="78"/>
        <v>774</v>
      </c>
      <c r="G898" s="34" t="s">
        <v>10</v>
      </c>
      <c r="H898" s="34">
        <v>1460</v>
      </c>
      <c r="I898" s="36">
        <f t="shared" si="83"/>
        <v>105.03</v>
      </c>
      <c r="J898" s="34" t="s">
        <v>16</v>
      </c>
      <c r="K898" s="34" t="s">
        <v>17</v>
      </c>
      <c r="L898" s="34">
        <v>1310619600</v>
      </c>
      <c r="M898" s="34">
        <v>1310878800</v>
      </c>
      <c r="N898" s="34" t="b">
        <v>0</v>
      </c>
      <c r="O898" s="34" t="b">
        <v>1</v>
      </c>
      <c r="P898" s="34" t="s">
        <v>7</v>
      </c>
      <c r="Q898" s="25" t="str">
        <f t="shared" si="79"/>
        <v>food</v>
      </c>
      <c r="R898" s="25" t="str">
        <f t="shared" si="80"/>
        <v>food trucks</v>
      </c>
      <c r="S898" s="37">
        <f t="shared" si="81"/>
        <v>40738.208333333336</v>
      </c>
      <c r="T898" s="37">
        <f t="shared" si="82"/>
        <v>40741.208333333336</v>
      </c>
    </row>
    <row r="899" spans="1:20" x14ac:dyDescent="0.25">
      <c r="A899" s="25">
        <v>897</v>
      </c>
      <c r="B899" s="25" t="s">
        <v>1816</v>
      </c>
      <c r="C899" s="33" t="s">
        <v>1817</v>
      </c>
      <c r="D899" s="34">
        <v>8800</v>
      </c>
      <c r="E899" s="34">
        <v>2437</v>
      </c>
      <c r="F899" s="35">
        <f t="shared" ref="F899:F962" si="84">ROUND(E899*100/D899,0)</f>
        <v>28</v>
      </c>
      <c r="G899" s="34" t="s">
        <v>4</v>
      </c>
      <c r="H899" s="34">
        <v>27</v>
      </c>
      <c r="I899" s="36">
        <f t="shared" si="83"/>
        <v>90.26</v>
      </c>
      <c r="J899" s="34" t="s">
        <v>11</v>
      </c>
      <c r="K899" s="34" t="s">
        <v>12</v>
      </c>
      <c r="L899" s="34">
        <v>1556427600</v>
      </c>
      <c r="M899" s="34">
        <v>1556600400</v>
      </c>
      <c r="N899" s="34" t="b">
        <v>0</v>
      </c>
      <c r="O899" s="34" t="b">
        <v>0</v>
      </c>
      <c r="P899" s="34" t="s">
        <v>23</v>
      </c>
      <c r="Q899" s="25" t="str">
        <f t="shared" ref="Q899:Q962" si="85">LEFT(P899,FIND("/",P899)-1)</f>
        <v>theater</v>
      </c>
      <c r="R899" s="25" t="str">
        <f t="shared" ref="R899:R962" si="86">RIGHT(P899,LEN(P899)-FIND("/",P899))</f>
        <v>plays</v>
      </c>
      <c r="S899" s="37">
        <f t="shared" ref="S899:S962" si="87">(((L899/60)/60)/24)+DATE(1970,1,1)</f>
        <v>43583.208333333328</v>
      </c>
      <c r="T899" s="37">
        <f t="shared" ref="T899:T962" si="88">(((M899/60)/60)/24)+DATE(1970,1,1)</f>
        <v>43585.208333333328</v>
      </c>
    </row>
    <row r="900" spans="1:20" x14ac:dyDescent="0.25">
      <c r="A900" s="25">
        <v>898</v>
      </c>
      <c r="B900" s="25" t="s">
        <v>1818</v>
      </c>
      <c r="C900" s="33" t="s">
        <v>1819</v>
      </c>
      <c r="D900" s="34">
        <v>179100</v>
      </c>
      <c r="E900" s="34">
        <v>93991</v>
      </c>
      <c r="F900" s="35">
        <f t="shared" si="84"/>
        <v>52</v>
      </c>
      <c r="G900" s="34" t="s">
        <v>4</v>
      </c>
      <c r="H900" s="34">
        <v>1221</v>
      </c>
      <c r="I900" s="36">
        <f t="shared" ref="I900:I963" si="89">IF(H900=0,0,ROUND(E900/H900,2))</f>
        <v>76.98</v>
      </c>
      <c r="J900" s="34" t="s">
        <v>11</v>
      </c>
      <c r="K900" s="34" t="s">
        <v>12</v>
      </c>
      <c r="L900" s="34">
        <v>1576476000</v>
      </c>
      <c r="M900" s="34">
        <v>1576994400</v>
      </c>
      <c r="N900" s="34" t="b">
        <v>0</v>
      </c>
      <c r="O900" s="34" t="b">
        <v>0</v>
      </c>
      <c r="P900" s="34" t="s">
        <v>32</v>
      </c>
      <c r="Q900" s="25" t="str">
        <f t="shared" si="85"/>
        <v>film &amp; video</v>
      </c>
      <c r="R900" s="25" t="str">
        <f t="shared" si="86"/>
        <v>documentary</v>
      </c>
      <c r="S900" s="37">
        <f t="shared" si="87"/>
        <v>43815.25</v>
      </c>
      <c r="T900" s="37">
        <f t="shared" si="88"/>
        <v>43821.25</v>
      </c>
    </row>
    <row r="901" spans="1:20" x14ac:dyDescent="0.25">
      <c r="A901" s="25">
        <v>899</v>
      </c>
      <c r="B901" s="25" t="s">
        <v>1820</v>
      </c>
      <c r="C901" s="33" t="s">
        <v>1821</v>
      </c>
      <c r="D901" s="34">
        <v>3100</v>
      </c>
      <c r="E901" s="34">
        <v>12620</v>
      </c>
      <c r="F901" s="35">
        <f t="shared" si="84"/>
        <v>407</v>
      </c>
      <c r="G901" s="34" t="s">
        <v>10</v>
      </c>
      <c r="H901" s="34">
        <v>123</v>
      </c>
      <c r="I901" s="36">
        <f t="shared" si="89"/>
        <v>102.6</v>
      </c>
      <c r="J901" s="34" t="s">
        <v>88</v>
      </c>
      <c r="K901" s="34" t="s">
        <v>89</v>
      </c>
      <c r="L901" s="34">
        <v>1381122000</v>
      </c>
      <c r="M901" s="34">
        <v>1382677200</v>
      </c>
      <c r="N901" s="34" t="b">
        <v>0</v>
      </c>
      <c r="O901" s="34" t="b">
        <v>0</v>
      </c>
      <c r="P901" s="34" t="s">
        <v>149</v>
      </c>
      <c r="Q901" s="25" t="str">
        <f t="shared" si="85"/>
        <v>music</v>
      </c>
      <c r="R901" s="25" t="str">
        <f t="shared" si="86"/>
        <v>jazz</v>
      </c>
      <c r="S901" s="37">
        <f t="shared" si="87"/>
        <v>41554.208333333336</v>
      </c>
      <c r="T901" s="37">
        <f t="shared" si="88"/>
        <v>41572.208333333336</v>
      </c>
    </row>
    <row r="902" spans="1:20" x14ac:dyDescent="0.25">
      <c r="A902" s="25">
        <v>900</v>
      </c>
      <c r="B902" s="25" t="s">
        <v>1822</v>
      </c>
      <c r="C902" s="33" t="s">
        <v>1823</v>
      </c>
      <c r="D902" s="34">
        <v>100</v>
      </c>
      <c r="E902" s="34">
        <v>2</v>
      </c>
      <c r="F902" s="35">
        <f t="shared" si="84"/>
        <v>2</v>
      </c>
      <c r="G902" s="34" t="s">
        <v>4</v>
      </c>
      <c r="H902" s="34">
        <v>1</v>
      </c>
      <c r="I902" s="36">
        <f t="shared" si="89"/>
        <v>2</v>
      </c>
      <c r="J902" s="34" t="s">
        <v>11</v>
      </c>
      <c r="K902" s="34" t="s">
        <v>12</v>
      </c>
      <c r="L902" s="34">
        <v>1411102800</v>
      </c>
      <c r="M902" s="34">
        <v>1411189200</v>
      </c>
      <c r="N902" s="34" t="b">
        <v>0</v>
      </c>
      <c r="O902" s="34" t="b">
        <v>1</v>
      </c>
      <c r="P902" s="34" t="s">
        <v>18</v>
      </c>
      <c r="Q902" s="25" t="str">
        <f t="shared" si="85"/>
        <v>technology</v>
      </c>
      <c r="R902" s="25" t="str">
        <f t="shared" si="86"/>
        <v>web</v>
      </c>
      <c r="S902" s="37">
        <f t="shared" si="87"/>
        <v>41901.208333333336</v>
      </c>
      <c r="T902" s="37">
        <f t="shared" si="88"/>
        <v>41902.208333333336</v>
      </c>
    </row>
    <row r="903" spans="1:20" x14ac:dyDescent="0.25">
      <c r="A903" s="25">
        <v>901</v>
      </c>
      <c r="B903" s="25" t="s">
        <v>1824</v>
      </c>
      <c r="C903" s="33" t="s">
        <v>1825</v>
      </c>
      <c r="D903" s="34">
        <v>5600</v>
      </c>
      <c r="E903" s="34">
        <v>8746</v>
      </c>
      <c r="F903" s="35">
        <f t="shared" si="84"/>
        <v>156</v>
      </c>
      <c r="G903" s="34" t="s">
        <v>10</v>
      </c>
      <c r="H903" s="34">
        <v>159</v>
      </c>
      <c r="I903" s="36">
        <f t="shared" si="89"/>
        <v>55.01</v>
      </c>
      <c r="J903" s="34" t="s">
        <v>11</v>
      </c>
      <c r="K903" s="34" t="s">
        <v>12</v>
      </c>
      <c r="L903" s="34">
        <v>1531803600</v>
      </c>
      <c r="M903" s="34">
        <v>1534654800</v>
      </c>
      <c r="N903" s="34" t="b">
        <v>0</v>
      </c>
      <c r="O903" s="34" t="b">
        <v>1</v>
      </c>
      <c r="P903" s="34" t="s">
        <v>13</v>
      </c>
      <c r="Q903" s="25" t="str">
        <f t="shared" si="85"/>
        <v>music</v>
      </c>
      <c r="R903" s="25" t="str">
        <f t="shared" si="86"/>
        <v>rock</v>
      </c>
      <c r="S903" s="37">
        <f t="shared" si="87"/>
        <v>43298.208333333328</v>
      </c>
      <c r="T903" s="37">
        <f t="shared" si="88"/>
        <v>43331.208333333328</v>
      </c>
    </row>
    <row r="904" spans="1:20" x14ac:dyDescent="0.25">
      <c r="A904" s="25">
        <v>902</v>
      </c>
      <c r="B904" s="25" t="s">
        <v>1826</v>
      </c>
      <c r="C904" s="33" t="s">
        <v>1827</v>
      </c>
      <c r="D904" s="34">
        <v>1400</v>
      </c>
      <c r="E904" s="34">
        <v>3534</v>
      </c>
      <c r="F904" s="35">
        <f t="shared" si="84"/>
        <v>252</v>
      </c>
      <c r="G904" s="34" t="s">
        <v>10</v>
      </c>
      <c r="H904" s="34">
        <v>110</v>
      </c>
      <c r="I904" s="36">
        <f t="shared" si="89"/>
        <v>32.130000000000003</v>
      </c>
      <c r="J904" s="34" t="s">
        <v>11</v>
      </c>
      <c r="K904" s="34" t="s">
        <v>12</v>
      </c>
      <c r="L904" s="34">
        <v>1454133600</v>
      </c>
      <c r="M904" s="34">
        <v>1457762400</v>
      </c>
      <c r="N904" s="34" t="b">
        <v>0</v>
      </c>
      <c r="O904" s="34" t="b">
        <v>0</v>
      </c>
      <c r="P904" s="34" t="s">
        <v>18</v>
      </c>
      <c r="Q904" s="25" t="str">
        <f t="shared" si="85"/>
        <v>technology</v>
      </c>
      <c r="R904" s="25" t="str">
        <f t="shared" si="86"/>
        <v>web</v>
      </c>
      <c r="S904" s="37">
        <f t="shared" si="87"/>
        <v>42399.25</v>
      </c>
      <c r="T904" s="37">
        <f t="shared" si="88"/>
        <v>42441.25</v>
      </c>
    </row>
    <row r="905" spans="1:20" x14ac:dyDescent="0.25">
      <c r="A905" s="25">
        <v>903</v>
      </c>
      <c r="B905" s="25" t="s">
        <v>1828</v>
      </c>
      <c r="C905" s="33" t="s">
        <v>1829</v>
      </c>
      <c r="D905" s="34">
        <v>41000</v>
      </c>
      <c r="E905" s="34">
        <v>709</v>
      </c>
      <c r="F905" s="35">
        <f t="shared" si="84"/>
        <v>2</v>
      </c>
      <c r="G905" s="34" t="s">
        <v>37</v>
      </c>
      <c r="H905" s="34">
        <v>14</v>
      </c>
      <c r="I905" s="36">
        <f t="shared" si="89"/>
        <v>50.64</v>
      </c>
      <c r="J905" s="34" t="s">
        <v>11</v>
      </c>
      <c r="K905" s="34" t="s">
        <v>12</v>
      </c>
      <c r="L905" s="34">
        <v>1336194000</v>
      </c>
      <c r="M905" s="34">
        <v>1337490000</v>
      </c>
      <c r="N905" s="34" t="b">
        <v>0</v>
      </c>
      <c r="O905" s="34" t="b">
        <v>1</v>
      </c>
      <c r="P905" s="34" t="s">
        <v>58</v>
      </c>
      <c r="Q905" s="25" t="str">
        <f t="shared" si="85"/>
        <v>publishing</v>
      </c>
      <c r="R905" s="25" t="str">
        <f t="shared" si="86"/>
        <v>nonfiction</v>
      </c>
      <c r="S905" s="37">
        <f t="shared" si="87"/>
        <v>41034.208333333336</v>
      </c>
      <c r="T905" s="37">
        <f t="shared" si="88"/>
        <v>41049.208333333336</v>
      </c>
    </row>
    <row r="906" spans="1:20" x14ac:dyDescent="0.25">
      <c r="A906" s="25">
        <v>904</v>
      </c>
      <c r="B906" s="25" t="s">
        <v>1830</v>
      </c>
      <c r="C906" s="33" t="s">
        <v>1831</v>
      </c>
      <c r="D906" s="34">
        <v>6500</v>
      </c>
      <c r="E906" s="34">
        <v>795</v>
      </c>
      <c r="F906" s="35">
        <f t="shared" si="84"/>
        <v>12</v>
      </c>
      <c r="G906" s="34" t="s">
        <v>4</v>
      </c>
      <c r="H906" s="34">
        <v>16</v>
      </c>
      <c r="I906" s="36">
        <f t="shared" si="89"/>
        <v>49.69</v>
      </c>
      <c r="J906" s="34" t="s">
        <v>11</v>
      </c>
      <c r="K906" s="34" t="s">
        <v>12</v>
      </c>
      <c r="L906" s="34">
        <v>1349326800</v>
      </c>
      <c r="M906" s="34">
        <v>1349672400</v>
      </c>
      <c r="N906" s="34" t="b">
        <v>0</v>
      </c>
      <c r="O906" s="34" t="b">
        <v>0</v>
      </c>
      <c r="P906" s="34" t="s">
        <v>123</v>
      </c>
      <c r="Q906" s="25" t="str">
        <f t="shared" si="85"/>
        <v>publishing</v>
      </c>
      <c r="R906" s="25" t="str">
        <f t="shared" si="86"/>
        <v>radio &amp; podcasts</v>
      </c>
      <c r="S906" s="37">
        <f t="shared" si="87"/>
        <v>41186.208333333336</v>
      </c>
      <c r="T906" s="37">
        <f t="shared" si="88"/>
        <v>41190.208333333336</v>
      </c>
    </row>
    <row r="907" spans="1:20" x14ac:dyDescent="0.25">
      <c r="A907" s="25">
        <v>905</v>
      </c>
      <c r="B907" s="25" t="s">
        <v>1832</v>
      </c>
      <c r="C907" s="33" t="s">
        <v>1833</v>
      </c>
      <c r="D907" s="34">
        <v>7900</v>
      </c>
      <c r="E907" s="34">
        <v>12955</v>
      </c>
      <c r="F907" s="35">
        <f t="shared" si="84"/>
        <v>164</v>
      </c>
      <c r="G907" s="34" t="s">
        <v>10</v>
      </c>
      <c r="H907" s="34">
        <v>236</v>
      </c>
      <c r="I907" s="36">
        <f t="shared" si="89"/>
        <v>54.89</v>
      </c>
      <c r="J907" s="34" t="s">
        <v>11</v>
      </c>
      <c r="K907" s="34" t="s">
        <v>12</v>
      </c>
      <c r="L907" s="34">
        <v>1379566800</v>
      </c>
      <c r="M907" s="34">
        <v>1379826000</v>
      </c>
      <c r="N907" s="34" t="b">
        <v>0</v>
      </c>
      <c r="O907" s="34" t="b">
        <v>0</v>
      </c>
      <c r="P907" s="34" t="s">
        <v>23</v>
      </c>
      <c r="Q907" s="25" t="str">
        <f t="shared" si="85"/>
        <v>theater</v>
      </c>
      <c r="R907" s="25" t="str">
        <f t="shared" si="86"/>
        <v>plays</v>
      </c>
      <c r="S907" s="37">
        <f t="shared" si="87"/>
        <v>41536.208333333336</v>
      </c>
      <c r="T907" s="37">
        <f t="shared" si="88"/>
        <v>41539.208333333336</v>
      </c>
    </row>
    <row r="908" spans="1:20" x14ac:dyDescent="0.25">
      <c r="A908" s="25">
        <v>906</v>
      </c>
      <c r="B908" s="25" t="s">
        <v>1834</v>
      </c>
      <c r="C908" s="33" t="s">
        <v>1835</v>
      </c>
      <c r="D908" s="34">
        <v>5500</v>
      </c>
      <c r="E908" s="34">
        <v>8964</v>
      </c>
      <c r="F908" s="35">
        <f t="shared" si="84"/>
        <v>163</v>
      </c>
      <c r="G908" s="34" t="s">
        <v>10</v>
      </c>
      <c r="H908" s="34">
        <v>191</v>
      </c>
      <c r="I908" s="36">
        <f t="shared" si="89"/>
        <v>46.93</v>
      </c>
      <c r="J908" s="34" t="s">
        <v>11</v>
      </c>
      <c r="K908" s="34" t="s">
        <v>12</v>
      </c>
      <c r="L908" s="34">
        <v>1494651600</v>
      </c>
      <c r="M908" s="34">
        <v>1497762000</v>
      </c>
      <c r="N908" s="34" t="b">
        <v>1</v>
      </c>
      <c r="O908" s="34" t="b">
        <v>1</v>
      </c>
      <c r="P908" s="34" t="s">
        <v>32</v>
      </c>
      <c r="Q908" s="25" t="str">
        <f t="shared" si="85"/>
        <v>film &amp; video</v>
      </c>
      <c r="R908" s="25" t="str">
        <f t="shared" si="86"/>
        <v>documentary</v>
      </c>
      <c r="S908" s="37">
        <f t="shared" si="87"/>
        <v>42868.208333333328</v>
      </c>
      <c r="T908" s="37">
        <f t="shared" si="88"/>
        <v>42904.208333333328</v>
      </c>
    </row>
    <row r="909" spans="1:20" x14ac:dyDescent="0.25">
      <c r="A909" s="25">
        <v>907</v>
      </c>
      <c r="B909" s="25" t="s">
        <v>1836</v>
      </c>
      <c r="C909" s="33" t="s">
        <v>1837</v>
      </c>
      <c r="D909" s="34">
        <v>9100</v>
      </c>
      <c r="E909" s="34">
        <v>1843</v>
      </c>
      <c r="F909" s="35">
        <f t="shared" si="84"/>
        <v>20</v>
      </c>
      <c r="G909" s="34" t="s">
        <v>4</v>
      </c>
      <c r="H909" s="34">
        <v>41</v>
      </c>
      <c r="I909" s="36">
        <f t="shared" si="89"/>
        <v>44.95</v>
      </c>
      <c r="J909" s="34" t="s">
        <v>11</v>
      </c>
      <c r="K909" s="34" t="s">
        <v>12</v>
      </c>
      <c r="L909" s="34">
        <v>1303880400</v>
      </c>
      <c r="M909" s="34">
        <v>1304485200</v>
      </c>
      <c r="N909" s="34" t="b">
        <v>0</v>
      </c>
      <c r="O909" s="34" t="b">
        <v>0</v>
      </c>
      <c r="P909" s="34" t="s">
        <v>23</v>
      </c>
      <c r="Q909" s="25" t="str">
        <f t="shared" si="85"/>
        <v>theater</v>
      </c>
      <c r="R909" s="25" t="str">
        <f t="shared" si="86"/>
        <v>plays</v>
      </c>
      <c r="S909" s="37">
        <f t="shared" si="87"/>
        <v>40660.208333333336</v>
      </c>
      <c r="T909" s="37">
        <f t="shared" si="88"/>
        <v>40667.208333333336</v>
      </c>
    </row>
    <row r="910" spans="1:20" x14ac:dyDescent="0.25">
      <c r="A910" s="25">
        <v>908</v>
      </c>
      <c r="B910" s="25" t="s">
        <v>1838</v>
      </c>
      <c r="C910" s="33" t="s">
        <v>1839</v>
      </c>
      <c r="D910" s="34">
        <v>38200</v>
      </c>
      <c r="E910" s="34">
        <v>121950</v>
      </c>
      <c r="F910" s="35">
        <f t="shared" si="84"/>
        <v>319</v>
      </c>
      <c r="G910" s="34" t="s">
        <v>10</v>
      </c>
      <c r="H910" s="34">
        <v>3934</v>
      </c>
      <c r="I910" s="36">
        <f t="shared" si="89"/>
        <v>31</v>
      </c>
      <c r="J910" s="34" t="s">
        <v>11</v>
      </c>
      <c r="K910" s="34" t="s">
        <v>12</v>
      </c>
      <c r="L910" s="34">
        <v>1335934800</v>
      </c>
      <c r="M910" s="34">
        <v>1336885200</v>
      </c>
      <c r="N910" s="34" t="b">
        <v>0</v>
      </c>
      <c r="O910" s="34" t="b">
        <v>0</v>
      </c>
      <c r="P910" s="34" t="s">
        <v>79</v>
      </c>
      <c r="Q910" s="25" t="str">
        <f t="shared" si="85"/>
        <v>games</v>
      </c>
      <c r="R910" s="25" t="str">
        <f t="shared" si="86"/>
        <v>video games</v>
      </c>
      <c r="S910" s="37">
        <f t="shared" si="87"/>
        <v>41031.208333333336</v>
      </c>
      <c r="T910" s="37">
        <f t="shared" si="88"/>
        <v>41042.208333333336</v>
      </c>
    </row>
    <row r="911" spans="1:20" x14ac:dyDescent="0.25">
      <c r="A911" s="25">
        <v>909</v>
      </c>
      <c r="B911" s="25" t="s">
        <v>1840</v>
      </c>
      <c r="C911" s="33" t="s">
        <v>1841</v>
      </c>
      <c r="D911" s="34">
        <v>1800</v>
      </c>
      <c r="E911" s="34">
        <v>8621</v>
      </c>
      <c r="F911" s="35">
        <f t="shared" si="84"/>
        <v>479</v>
      </c>
      <c r="G911" s="34" t="s">
        <v>10</v>
      </c>
      <c r="H911" s="34">
        <v>80</v>
      </c>
      <c r="I911" s="36">
        <f t="shared" si="89"/>
        <v>107.76</v>
      </c>
      <c r="J911" s="34" t="s">
        <v>5</v>
      </c>
      <c r="K911" s="34" t="s">
        <v>6</v>
      </c>
      <c r="L911" s="34">
        <v>1528088400</v>
      </c>
      <c r="M911" s="34">
        <v>1530421200</v>
      </c>
      <c r="N911" s="34" t="b">
        <v>0</v>
      </c>
      <c r="O911" s="34" t="b">
        <v>1</v>
      </c>
      <c r="P911" s="34" t="s">
        <v>23</v>
      </c>
      <c r="Q911" s="25" t="str">
        <f t="shared" si="85"/>
        <v>theater</v>
      </c>
      <c r="R911" s="25" t="str">
        <f t="shared" si="86"/>
        <v>plays</v>
      </c>
      <c r="S911" s="37">
        <f t="shared" si="87"/>
        <v>43255.208333333328</v>
      </c>
      <c r="T911" s="37">
        <f t="shared" si="88"/>
        <v>43282.208333333328</v>
      </c>
    </row>
    <row r="912" spans="1:20" x14ac:dyDescent="0.25">
      <c r="A912" s="25">
        <v>910</v>
      </c>
      <c r="B912" s="25" t="s">
        <v>1842</v>
      </c>
      <c r="C912" s="33" t="s">
        <v>1843</v>
      </c>
      <c r="D912" s="34">
        <v>154500</v>
      </c>
      <c r="E912" s="34">
        <v>30215</v>
      </c>
      <c r="F912" s="35">
        <f t="shared" si="84"/>
        <v>20</v>
      </c>
      <c r="G912" s="34" t="s">
        <v>64</v>
      </c>
      <c r="H912" s="34">
        <v>296</v>
      </c>
      <c r="I912" s="36">
        <f t="shared" si="89"/>
        <v>102.08</v>
      </c>
      <c r="J912" s="34" t="s">
        <v>11</v>
      </c>
      <c r="K912" s="34" t="s">
        <v>12</v>
      </c>
      <c r="L912" s="34">
        <v>1421906400</v>
      </c>
      <c r="M912" s="34">
        <v>1421992800</v>
      </c>
      <c r="N912" s="34" t="b">
        <v>0</v>
      </c>
      <c r="O912" s="34" t="b">
        <v>0</v>
      </c>
      <c r="P912" s="34" t="s">
        <v>23</v>
      </c>
      <c r="Q912" s="25" t="str">
        <f t="shared" si="85"/>
        <v>theater</v>
      </c>
      <c r="R912" s="25" t="str">
        <f t="shared" si="86"/>
        <v>plays</v>
      </c>
      <c r="S912" s="37">
        <f t="shared" si="87"/>
        <v>42026.25</v>
      </c>
      <c r="T912" s="37">
        <f t="shared" si="88"/>
        <v>42027.25</v>
      </c>
    </row>
    <row r="913" spans="1:20" x14ac:dyDescent="0.25">
      <c r="A913" s="25">
        <v>911</v>
      </c>
      <c r="B913" s="25" t="s">
        <v>1844</v>
      </c>
      <c r="C913" s="33" t="s">
        <v>1845</v>
      </c>
      <c r="D913" s="34">
        <v>5800</v>
      </c>
      <c r="E913" s="34">
        <v>11539</v>
      </c>
      <c r="F913" s="35">
        <f t="shared" si="84"/>
        <v>199</v>
      </c>
      <c r="G913" s="34" t="s">
        <v>10</v>
      </c>
      <c r="H913" s="34">
        <v>462</v>
      </c>
      <c r="I913" s="36">
        <f t="shared" si="89"/>
        <v>24.98</v>
      </c>
      <c r="J913" s="34" t="s">
        <v>11</v>
      </c>
      <c r="K913" s="34" t="s">
        <v>12</v>
      </c>
      <c r="L913" s="34">
        <v>1568005200</v>
      </c>
      <c r="M913" s="34">
        <v>1568178000</v>
      </c>
      <c r="N913" s="34" t="b">
        <v>1</v>
      </c>
      <c r="O913" s="34" t="b">
        <v>0</v>
      </c>
      <c r="P913" s="34" t="s">
        <v>18</v>
      </c>
      <c r="Q913" s="25" t="str">
        <f t="shared" si="85"/>
        <v>technology</v>
      </c>
      <c r="R913" s="25" t="str">
        <f t="shared" si="86"/>
        <v>web</v>
      </c>
      <c r="S913" s="37">
        <f t="shared" si="87"/>
        <v>43717.208333333328</v>
      </c>
      <c r="T913" s="37">
        <f t="shared" si="88"/>
        <v>43719.208333333328</v>
      </c>
    </row>
    <row r="914" spans="1:20" x14ac:dyDescent="0.25">
      <c r="A914" s="25">
        <v>912</v>
      </c>
      <c r="B914" s="25" t="s">
        <v>1846</v>
      </c>
      <c r="C914" s="33" t="s">
        <v>1847</v>
      </c>
      <c r="D914" s="34">
        <v>1800</v>
      </c>
      <c r="E914" s="34">
        <v>14310</v>
      </c>
      <c r="F914" s="35">
        <f t="shared" si="84"/>
        <v>795</v>
      </c>
      <c r="G914" s="34" t="s">
        <v>10</v>
      </c>
      <c r="H914" s="34">
        <v>179</v>
      </c>
      <c r="I914" s="36">
        <f t="shared" si="89"/>
        <v>79.94</v>
      </c>
      <c r="J914" s="34" t="s">
        <v>11</v>
      </c>
      <c r="K914" s="34" t="s">
        <v>12</v>
      </c>
      <c r="L914" s="34">
        <v>1346821200</v>
      </c>
      <c r="M914" s="34">
        <v>1347944400</v>
      </c>
      <c r="N914" s="34" t="b">
        <v>1</v>
      </c>
      <c r="O914" s="34" t="b">
        <v>0</v>
      </c>
      <c r="P914" s="34" t="s">
        <v>43</v>
      </c>
      <c r="Q914" s="25" t="str">
        <f t="shared" si="85"/>
        <v>film &amp; video</v>
      </c>
      <c r="R914" s="25" t="str">
        <f t="shared" si="86"/>
        <v>drama</v>
      </c>
      <c r="S914" s="37">
        <f t="shared" si="87"/>
        <v>41157.208333333336</v>
      </c>
      <c r="T914" s="37">
        <f t="shared" si="88"/>
        <v>41170.208333333336</v>
      </c>
    </row>
    <row r="915" spans="1:20" x14ac:dyDescent="0.25">
      <c r="A915" s="25">
        <v>913</v>
      </c>
      <c r="B915" s="25" t="s">
        <v>1848</v>
      </c>
      <c r="C915" s="33" t="s">
        <v>1849</v>
      </c>
      <c r="D915" s="34">
        <v>70200</v>
      </c>
      <c r="E915" s="34">
        <v>35536</v>
      </c>
      <c r="F915" s="35">
        <f t="shared" si="84"/>
        <v>51</v>
      </c>
      <c r="G915" s="34" t="s">
        <v>4</v>
      </c>
      <c r="H915" s="34">
        <v>523</v>
      </c>
      <c r="I915" s="36">
        <f t="shared" si="89"/>
        <v>67.95</v>
      </c>
      <c r="J915" s="34" t="s">
        <v>16</v>
      </c>
      <c r="K915" s="34" t="s">
        <v>17</v>
      </c>
      <c r="L915" s="34">
        <v>1557637200</v>
      </c>
      <c r="M915" s="34">
        <v>1558760400</v>
      </c>
      <c r="N915" s="34" t="b">
        <v>0</v>
      </c>
      <c r="O915" s="34" t="b">
        <v>0</v>
      </c>
      <c r="P915" s="34" t="s">
        <v>43</v>
      </c>
      <c r="Q915" s="25" t="str">
        <f t="shared" si="85"/>
        <v>film &amp; video</v>
      </c>
      <c r="R915" s="25" t="str">
        <f t="shared" si="86"/>
        <v>drama</v>
      </c>
      <c r="S915" s="37">
        <f t="shared" si="87"/>
        <v>43597.208333333328</v>
      </c>
      <c r="T915" s="37">
        <f t="shared" si="88"/>
        <v>43610.208333333328</v>
      </c>
    </row>
    <row r="916" spans="1:20" x14ac:dyDescent="0.25">
      <c r="A916" s="25">
        <v>914</v>
      </c>
      <c r="B916" s="25" t="s">
        <v>1850</v>
      </c>
      <c r="C916" s="33" t="s">
        <v>1851</v>
      </c>
      <c r="D916" s="34">
        <v>6400</v>
      </c>
      <c r="E916" s="34">
        <v>3676</v>
      </c>
      <c r="F916" s="35">
        <f t="shared" si="84"/>
        <v>57</v>
      </c>
      <c r="G916" s="34" t="s">
        <v>4</v>
      </c>
      <c r="H916" s="34">
        <v>141</v>
      </c>
      <c r="I916" s="36">
        <f t="shared" si="89"/>
        <v>26.07</v>
      </c>
      <c r="J916" s="34" t="s">
        <v>30</v>
      </c>
      <c r="K916" s="34" t="s">
        <v>31</v>
      </c>
      <c r="L916" s="34">
        <v>1375592400</v>
      </c>
      <c r="M916" s="34">
        <v>1376629200</v>
      </c>
      <c r="N916" s="34" t="b">
        <v>0</v>
      </c>
      <c r="O916" s="34" t="b">
        <v>0</v>
      </c>
      <c r="P916" s="34" t="s">
        <v>23</v>
      </c>
      <c r="Q916" s="25" t="str">
        <f t="shared" si="85"/>
        <v>theater</v>
      </c>
      <c r="R916" s="25" t="str">
        <f t="shared" si="86"/>
        <v>plays</v>
      </c>
      <c r="S916" s="37">
        <f t="shared" si="87"/>
        <v>41490.208333333336</v>
      </c>
      <c r="T916" s="37">
        <f t="shared" si="88"/>
        <v>41502.208333333336</v>
      </c>
    </row>
    <row r="917" spans="1:20" x14ac:dyDescent="0.25">
      <c r="A917" s="25">
        <v>915</v>
      </c>
      <c r="B917" s="25" t="s">
        <v>1852</v>
      </c>
      <c r="C917" s="33" t="s">
        <v>1853</v>
      </c>
      <c r="D917" s="34">
        <v>125900</v>
      </c>
      <c r="E917" s="34">
        <v>195936</v>
      </c>
      <c r="F917" s="35">
        <f t="shared" si="84"/>
        <v>156</v>
      </c>
      <c r="G917" s="34" t="s">
        <v>10</v>
      </c>
      <c r="H917" s="34">
        <v>1866</v>
      </c>
      <c r="I917" s="36">
        <f t="shared" si="89"/>
        <v>105</v>
      </c>
      <c r="J917" s="34" t="s">
        <v>30</v>
      </c>
      <c r="K917" s="34" t="s">
        <v>31</v>
      </c>
      <c r="L917" s="34">
        <v>1503982800</v>
      </c>
      <c r="M917" s="34">
        <v>1504760400</v>
      </c>
      <c r="N917" s="34" t="b">
        <v>0</v>
      </c>
      <c r="O917" s="34" t="b">
        <v>0</v>
      </c>
      <c r="P917" s="34" t="s">
        <v>259</v>
      </c>
      <c r="Q917" s="25" t="str">
        <f t="shared" si="85"/>
        <v>film &amp; video</v>
      </c>
      <c r="R917" s="25" t="str">
        <f t="shared" si="86"/>
        <v>television</v>
      </c>
      <c r="S917" s="37">
        <f t="shared" si="87"/>
        <v>42976.208333333328</v>
      </c>
      <c r="T917" s="37">
        <f t="shared" si="88"/>
        <v>42985.208333333328</v>
      </c>
    </row>
    <row r="918" spans="1:20" x14ac:dyDescent="0.25">
      <c r="A918" s="25">
        <v>916</v>
      </c>
      <c r="B918" s="25" t="s">
        <v>1854</v>
      </c>
      <c r="C918" s="33" t="s">
        <v>1855</v>
      </c>
      <c r="D918" s="34">
        <v>3700</v>
      </c>
      <c r="E918" s="34">
        <v>1343</v>
      </c>
      <c r="F918" s="35">
        <f t="shared" si="84"/>
        <v>36</v>
      </c>
      <c r="G918" s="34" t="s">
        <v>4</v>
      </c>
      <c r="H918" s="34">
        <v>52</v>
      </c>
      <c r="I918" s="36">
        <f t="shared" si="89"/>
        <v>25.83</v>
      </c>
      <c r="J918" s="34" t="s">
        <v>11</v>
      </c>
      <c r="K918" s="34" t="s">
        <v>12</v>
      </c>
      <c r="L918" s="34">
        <v>1418882400</v>
      </c>
      <c r="M918" s="34">
        <v>1419660000</v>
      </c>
      <c r="N918" s="34" t="b">
        <v>0</v>
      </c>
      <c r="O918" s="34" t="b">
        <v>0</v>
      </c>
      <c r="P918" s="34" t="s">
        <v>112</v>
      </c>
      <c r="Q918" s="25" t="str">
        <f t="shared" si="85"/>
        <v>photography</v>
      </c>
      <c r="R918" s="25" t="str">
        <f t="shared" si="86"/>
        <v>photography books</v>
      </c>
      <c r="S918" s="37">
        <f t="shared" si="87"/>
        <v>41991.25</v>
      </c>
      <c r="T918" s="37">
        <f t="shared" si="88"/>
        <v>42000.25</v>
      </c>
    </row>
    <row r="919" spans="1:20" x14ac:dyDescent="0.25">
      <c r="A919" s="25">
        <v>917</v>
      </c>
      <c r="B919" s="25" t="s">
        <v>1856</v>
      </c>
      <c r="C919" s="33" t="s">
        <v>1857</v>
      </c>
      <c r="D919" s="34">
        <v>3600</v>
      </c>
      <c r="E919" s="34">
        <v>2097</v>
      </c>
      <c r="F919" s="35">
        <f t="shared" si="84"/>
        <v>58</v>
      </c>
      <c r="G919" s="34" t="s">
        <v>37</v>
      </c>
      <c r="H919" s="34">
        <v>27</v>
      </c>
      <c r="I919" s="36">
        <f t="shared" si="89"/>
        <v>77.67</v>
      </c>
      <c r="J919" s="34" t="s">
        <v>30</v>
      </c>
      <c r="K919" s="34" t="s">
        <v>31</v>
      </c>
      <c r="L919" s="34">
        <v>1309237200</v>
      </c>
      <c r="M919" s="34">
        <v>1311310800</v>
      </c>
      <c r="N919" s="34" t="b">
        <v>0</v>
      </c>
      <c r="O919" s="34" t="b">
        <v>1</v>
      </c>
      <c r="P919" s="34" t="s">
        <v>90</v>
      </c>
      <c r="Q919" s="25" t="str">
        <f t="shared" si="85"/>
        <v>film &amp; video</v>
      </c>
      <c r="R919" s="25" t="str">
        <f t="shared" si="86"/>
        <v>shorts</v>
      </c>
      <c r="S919" s="37">
        <f t="shared" si="87"/>
        <v>40722.208333333336</v>
      </c>
      <c r="T919" s="37">
        <f t="shared" si="88"/>
        <v>40746.208333333336</v>
      </c>
    </row>
    <row r="920" spans="1:20" x14ac:dyDescent="0.25">
      <c r="A920" s="25">
        <v>918</v>
      </c>
      <c r="B920" s="25" t="s">
        <v>1858</v>
      </c>
      <c r="C920" s="33" t="s">
        <v>1859</v>
      </c>
      <c r="D920" s="34">
        <v>3800</v>
      </c>
      <c r="E920" s="34">
        <v>9021</v>
      </c>
      <c r="F920" s="35">
        <f t="shared" si="84"/>
        <v>237</v>
      </c>
      <c r="G920" s="34" t="s">
        <v>10</v>
      </c>
      <c r="H920" s="34">
        <v>156</v>
      </c>
      <c r="I920" s="36">
        <f t="shared" si="89"/>
        <v>57.83</v>
      </c>
      <c r="J920" s="34" t="s">
        <v>88</v>
      </c>
      <c r="K920" s="34" t="s">
        <v>89</v>
      </c>
      <c r="L920" s="34">
        <v>1343365200</v>
      </c>
      <c r="M920" s="34">
        <v>1344315600</v>
      </c>
      <c r="N920" s="34" t="b">
        <v>0</v>
      </c>
      <c r="O920" s="34" t="b">
        <v>0</v>
      </c>
      <c r="P920" s="34" t="s">
        <v>123</v>
      </c>
      <c r="Q920" s="25" t="str">
        <f t="shared" si="85"/>
        <v>publishing</v>
      </c>
      <c r="R920" s="25" t="str">
        <f t="shared" si="86"/>
        <v>radio &amp; podcasts</v>
      </c>
      <c r="S920" s="37">
        <f t="shared" si="87"/>
        <v>41117.208333333336</v>
      </c>
      <c r="T920" s="37">
        <f t="shared" si="88"/>
        <v>41128.208333333336</v>
      </c>
    </row>
    <row r="921" spans="1:20" x14ac:dyDescent="0.25">
      <c r="A921" s="25">
        <v>919</v>
      </c>
      <c r="B921" s="25" t="s">
        <v>1860</v>
      </c>
      <c r="C921" s="33" t="s">
        <v>1861</v>
      </c>
      <c r="D921" s="34">
        <v>35600</v>
      </c>
      <c r="E921" s="34">
        <v>20915</v>
      </c>
      <c r="F921" s="35">
        <f t="shared" si="84"/>
        <v>59</v>
      </c>
      <c r="G921" s="34" t="s">
        <v>4</v>
      </c>
      <c r="H921" s="34">
        <v>225</v>
      </c>
      <c r="I921" s="36">
        <f t="shared" si="89"/>
        <v>92.96</v>
      </c>
      <c r="J921" s="34" t="s">
        <v>16</v>
      </c>
      <c r="K921" s="34" t="s">
        <v>17</v>
      </c>
      <c r="L921" s="34">
        <v>1507957200</v>
      </c>
      <c r="M921" s="34">
        <v>1510725600</v>
      </c>
      <c r="N921" s="34" t="b">
        <v>0</v>
      </c>
      <c r="O921" s="34" t="b">
        <v>1</v>
      </c>
      <c r="P921" s="34" t="s">
        <v>23</v>
      </c>
      <c r="Q921" s="25" t="str">
        <f t="shared" si="85"/>
        <v>theater</v>
      </c>
      <c r="R921" s="25" t="str">
        <f t="shared" si="86"/>
        <v>plays</v>
      </c>
      <c r="S921" s="37">
        <f t="shared" si="87"/>
        <v>43022.208333333328</v>
      </c>
      <c r="T921" s="37">
        <f t="shared" si="88"/>
        <v>43054.25</v>
      </c>
    </row>
    <row r="922" spans="1:20" x14ac:dyDescent="0.25">
      <c r="A922" s="25">
        <v>920</v>
      </c>
      <c r="B922" s="25" t="s">
        <v>1862</v>
      </c>
      <c r="C922" s="33" t="s">
        <v>1863</v>
      </c>
      <c r="D922" s="34">
        <v>5300</v>
      </c>
      <c r="E922" s="34">
        <v>9676</v>
      </c>
      <c r="F922" s="35">
        <f t="shared" si="84"/>
        <v>183</v>
      </c>
      <c r="G922" s="34" t="s">
        <v>10</v>
      </c>
      <c r="H922" s="34">
        <v>255</v>
      </c>
      <c r="I922" s="36">
        <f t="shared" si="89"/>
        <v>37.950000000000003</v>
      </c>
      <c r="J922" s="34" t="s">
        <v>11</v>
      </c>
      <c r="K922" s="34" t="s">
        <v>12</v>
      </c>
      <c r="L922" s="34">
        <v>1549519200</v>
      </c>
      <c r="M922" s="34">
        <v>1551247200</v>
      </c>
      <c r="N922" s="34" t="b">
        <v>1</v>
      </c>
      <c r="O922" s="34" t="b">
        <v>0</v>
      </c>
      <c r="P922" s="34" t="s">
        <v>61</v>
      </c>
      <c r="Q922" s="25" t="str">
        <f t="shared" si="85"/>
        <v>film &amp; video</v>
      </c>
      <c r="R922" s="25" t="str">
        <f t="shared" si="86"/>
        <v>animation</v>
      </c>
      <c r="S922" s="37">
        <f t="shared" si="87"/>
        <v>43503.25</v>
      </c>
      <c r="T922" s="37">
        <f t="shared" si="88"/>
        <v>43523.25</v>
      </c>
    </row>
    <row r="923" spans="1:20" x14ac:dyDescent="0.25">
      <c r="A923" s="25">
        <v>921</v>
      </c>
      <c r="B923" s="25" t="s">
        <v>1864</v>
      </c>
      <c r="C923" s="33" t="s">
        <v>1865</v>
      </c>
      <c r="D923" s="34">
        <v>160400</v>
      </c>
      <c r="E923" s="34">
        <v>1210</v>
      </c>
      <c r="F923" s="35">
        <f t="shared" si="84"/>
        <v>1</v>
      </c>
      <c r="G923" s="34" t="s">
        <v>4</v>
      </c>
      <c r="H923" s="34">
        <v>38</v>
      </c>
      <c r="I923" s="36">
        <f t="shared" si="89"/>
        <v>31.84</v>
      </c>
      <c r="J923" s="34" t="s">
        <v>11</v>
      </c>
      <c r="K923" s="34" t="s">
        <v>12</v>
      </c>
      <c r="L923" s="34">
        <v>1329026400</v>
      </c>
      <c r="M923" s="34">
        <v>1330236000</v>
      </c>
      <c r="N923" s="34" t="b">
        <v>0</v>
      </c>
      <c r="O923" s="34" t="b">
        <v>0</v>
      </c>
      <c r="P923" s="34" t="s">
        <v>18</v>
      </c>
      <c r="Q923" s="25" t="str">
        <f t="shared" si="85"/>
        <v>technology</v>
      </c>
      <c r="R923" s="25" t="str">
        <f t="shared" si="86"/>
        <v>web</v>
      </c>
      <c r="S923" s="37">
        <f t="shared" si="87"/>
        <v>40951.25</v>
      </c>
      <c r="T923" s="37">
        <f t="shared" si="88"/>
        <v>40965.25</v>
      </c>
    </row>
    <row r="924" spans="1:20" x14ac:dyDescent="0.25">
      <c r="A924" s="25">
        <v>922</v>
      </c>
      <c r="B924" s="25" t="s">
        <v>1866</v>
      </c>
      <c r="C924" s="33" t="s">
        <v>1867</v>
      </c>
      <c r="D924" s="34">
        <v>51400</v>
      </c>
      <c r="E924" s="34">
        <v>90440</v>
      </c>
      <c r="F924" s="35">
        <f t="shared" si="84"/>
        <v>176</v>
      </c>
      <c r="G924" s="34" t="s">
        <v>10</v>
      </c>
      <c r="H924" s="34">
        <v>2261</v>
      </c>
      <c r="I924" s="36">
        <f t="shared" si="89"/>
        <v>40</v>
      </c>
      <c r="J924" s="34" t="s">
        <v>11</v>
      </c>
      <c r="K924" s="34" t="s">
        <v>12</v>
      </c>
      <c r="L924" s="34">
        <v>1544335200</v>
      </c>
      <c r="M924" s="34">
        <v>1545112800</v>
      </c>
      <c r="N924" s="34" t="b">
        <v>0</v>
      </c>
      <c r="O924" s="34" t="b">
        <v>1</v>
      </c>
      <c r="P924" s="34" t="s">
        <v>309</v>
      </c>
      <c r="Q924" s="25" t="str">
        <f t="shared" si="85"/>
        <v>music</v>
      </c>
      <c r="R924" s="25" t="str">
        <f t="shared" si="86"/>
        <v>world music</v>
      </c>
      <c r="S924" s="37">
        <f t="shared" si="87"/>
        <v>43443.25</v>
      </c>
      <c r="T924" s="37">
        <f t="shared" si="88"/>
        <v>43452.25</v>
      </c>
    </row>
    <row r="925" spans="1:20" x14ac:dyDescent="0.25">
      <c r="A925" s="25">
        <v>923</v>
      </c>
      <c r="B925" s="25" t="s">
        <v>1868</v>
      </c>
      <c r="C925" s="33" t="s">
        <v>1869</v>
      </c>
      <c r="D925" s="34">
        <v>1700</v>
      </c>
      <c r="E925" s="34">
        <v>4044</v>
      </c>
      <c r="F925" s="35">
        <f t="shared" si="84"/>
        <v>238</v>
      </c>
      <c r="G925" s="34" t="s">
        <v>10</v>
      </c>
      <c r="H925" s="34">
        <v>40</v>
      </c>
      <c r="I925" s="36">
        <f t="shared" si="89"/>
        <v>101.1</v>
      </c>
      <c r="J925" s="34" t="s">
        <v>11</v>
      </c>
      <c r="K925" s="34" t="s">
        <v>12</v>
      </c>
      <c r="L925" s="34">
        <v>1279083600</v>
      </c>
      <c r="M925" s="34">
        <v>1279170000</v>
      </c>
      <c r="N925" s="34" t="b">
        <v>0</v>
      </c>
      <c r="O925" s="34" t="b">
        <v>0</v>
      </c>
      <c r="P925" s="34" t="s">
        <v>23</v>
      </c>
      <c r="Q925" s="25" t="str">
        <f t="shared" si="85"/>
        <v>theater</v>
      </c>
      <c r="R925" s="25" t="str">
        <f t="shared" si="86"/>
        <v>plays</v>
      </c>
      <c r="S925" s="37">
        <f t="shared" si="87"/>
        <v>40373.208333333336</v>
      </c>
      <c r="T925" s="37">
        <f t="shared" si="88"/>
        <v>40374.208333333336</v>
      </c>
    </row>
    <row r="926" spans="1:20" x14ac:dyDescent="0.25">
      <c r="A926" s="25">
        <v>924</v>
      </c>
      <c r="B926" s="25" t="s">
        <v>1870</v>
      </c>
      <c r="C926" s="33" t="s">
        <v>1871</v>
      </c>
      <c r="D926" s="34">
        <v>39400</v>
      </c>
      <c r="E926" s="34">
        <v>192292</v>
      </c>
      <c r="F926" s="35">
        <f t="shared" si="84"/>
        <v>488</v>
      </c>
      <c r="G926" s="34" t="s">
        <v>10</v>
      </c>
      <c r="H926" s="34">
        <v>2289</v>
      </c>
      <c r="I926" s="36">
        <f t="shared" si="89"/>
        <v>84.01</v>
      </c>
      <c r="J926" s="34" t="s">
        <v>97</v>
      </c>
      <c r="K926" s="34" t="s">
        <v>98</v>
      </c>
      <c r="L926" s="34">
        <v>1572498000</v>
      </c>
      <c r="M926" s="34">
        <v>1573452000</v>
      </c>
      <c r="N926" s="34" t="b">
        <v>0</v>
      </c>
      <c r="O926" s="34" t="b">
        <v>0</v>
      </c>
      <c r="P926" s="34" t="s">
        <v>23</v>
      </c>
      <c r="Q926" s="25" t="str">
        <f t="shared" si="85"/>
        <v>theater</v>
      </c>
      <c r="R926" s="25" t="str">
        <f t="shared" si="86"/>
        <v>plays</v>
      </c>
      <c r="S926" s="37">
        <f t="shared" si="87"/>
        <v>43769.208333333328</v>
      </c>
      <c r="T926" s="37">
        <f t="shared" si="88"/>
        <v>43780.25</v>
      </c>
    </row>
    <row r="927" spans="1:20" x14ac:dyDescent="0.25">
      <c r="A927" s="25">
        <v>925</v>
      </c>
      <c r="B927" s="25" t="s">
        <v>1872</v>
      </c>
      <c r="C927" s="33" t="s">
        <v>1873</v>
      </c>
      <c r="D927" s="34">
        <v>3000</v>
      </c>
      <c r="E927" s="34">
        <v>6722</v>
      </c>
      <c r="F927" s="35">
        <f t="shared" si="84"/>
        <v>224</v>
      </c>
      <c r="G927" s="34" t="s">
        <v>10</v>
      </c>
      <c r="H927" s="34">
        <v>65</v>
      </c>
      <c r="I927" s="36">
        <f t="shared" si="89"/>
        <v>103.42</v>
      </c>
      <c r="J927" s="34" t="s">
        <v>11</v>
      </c>
      <c r="K927" s="34" t="s">
        <v>12</v>
      </c>
      <c r="L927" s="34">
        <v>1506056400</v>
      </c>
      <c r="M927" s="34">
        <v>1507093200</v>
      </c>
      <c r="N927" s="34" t="b">
        <v>0</v>
      </c>
      <c r="O927" s="34" t="b">
        <v>0</v>
      </c>
      <c r="P927" s="34" t="s">
        <v>23</v>
      </c>
      <c r="Q927" s="25" t="str">
        <f t="shared" si="85"/>
        <v>theater</v>
      </c>
      <c r="R927" s="25" t="str">
        <f t="shared" si="86"/>
        <v>plays</v>
      </c>
      <c r="S927" s="37">
        <f t="shared" si="87"/>
        <v>43000.208333333328</v>
      </c>
      <c r="T927" s="37">
        <f t="shared" si="88"/>
        <v>43012.208333333328</v>
      </c>
    </row>
    <row r="928" spans="1:20" x14ac:dyDescent="0.25">
      <c r="A928" s="25">
        <v>926</v>
      </c>
      <c r="B928" s="25" t="s">
        <v>1874</v>
      </c>
      <c r="C928" s="33" t="s">
        <v>1875</v>
      </c>
      <c r="D928" s="34">
        <v>8700</v>
      </c>
      <c r="E928" s="34">
        <v>1577</v>
      </c>
      <c r="F928" s="35">
        <f t="shared" si="84"/>
        <v>18</v>
      </c>
      <c r="G928" s="34" t="s">
        <v>4</v>
      </c>
      <c r="H928" s="34">
        <v>15</v>
      </c>
      <c r="I928" s="36">
        <f t="shared" si="89"/>
        <v>105.13</v>
      </c>
      <c r="J928" s="34" t="s">
        <v>11</v>
      </c>
      <c r="K928" s="34" t="s">
        <v>12</v>
      </c>
      <c r="L928" s="34">
        <v>1463029200</v>
      </c>
      <c r="M928" s="34">
        <v>1463374800</v>
      </c>
      <c r="N928" s="34" t="b">
        <v>0</v>
      </c>
      <c r="O928" s="34" t="b">
        <v>0</v>
      </c>
      <c r="P928" s="34" t="s">
        <v>7</v>
      </c>
      <c r="Q928" s="25" t="str">
        <f t="shared" si="85"/>
        <v>food</v>
      </c>
      <c r="R928" s="25" t="str">
        <f t="shared" si="86"/>
        <v>food trucks</v>
      </c>
      <c r="S928" s="37">
        <f t="shared" si="87"/>
        <v>42502.208333333328</v>
      </c>
      <c r="T928" s="37">
        <f t="shared" si="88"/>
        <v>42506.208333333328</v>
      </c>
    </row>
    <row r="929" spans="1:20" x14ac:dyDescent="0.25">
      <c r="A929" s="25">
        <v>927</v>
      </c>
      <c r="B929" s="25" t="s">
        <v>1876</v>
      </c>
      <c r="C929" s="33" t="s">
        <v>1877</v>
      </c>
      <c r="D929" s="34">
        <v>7200</v>
      </c>
      <c r="E929" s="34">
        <v>3301</v>
      </c>
      <c r="F929" s="35">
        <f t="shared" si="84"/>
        <v>46</v>
      </c>
      <c r="G929" s="34" t="s">
        <v>4</v>
      </c>
      <c r="H929" s="34">
        <v>37</v>
      </c>
      <c r="I929" s="36">
        <f t="shared" si="89"/>
        <v>89.22</v>
      </c>
      <c r="J929" s="34" t="s">
        <v>11</v>
      </c>
      <c r="K929" s="34" t="s">
        <v>12</v>
      </c>
      <c r="L929" s="34">
        <v>1342069200</v>
      </c>
      <c r="M929" s="34">
        <v>1344574800</v>
      </c>
      <c r="N929" s="34" t="b">
        <v>0</v>
      </c>
      <c r="O929" s="34" t="b">
        <v>0</v>
      </c>
      <c r="P929" s="34" t="s">
        <v>23</v>
      </c>
      <c r="Q929" s="25" t="str">
        <f t="shared" si="85"/>
        <v>theater</v>
      </c>
      <c r="R929" s="25" t="str">
        <f t="shared" si="86"/>
        <v>plays</v>
      </c>
      <c r="S929" s="37">
        <f t="shared" si="87"/>
        <v>41102.208333333336</v>
      </c>
      <c r="T929" s="37">
        <f t="shared" si="88"/>
        <v>41131.208333333336</v>
      </c>
    </row>
    <row r="930" spans="1:20" x14ac:dyDescent="0.25">
      <c r="A930" s="25">
        <v>928</v>
      </c>
      <c r="B930" s="25" t="s">
        <v>1878</v>
      </c>
      <c r="C930" s="33" t="s">
        <v>1879</v>
      </c>
      <c r="D930" s="34">
        <v>167400</v>
      </c>
      <c r="E930" s="34">
        <v>196386</v>
      </c>
      <c r="F930" s="35">
        <f t="shared" si="84"/>
        <v>117</v>
      </c>
      <c r="G930" s="34" t="s">
        <v>10</v>
      </c>
      <c r="H930" s="34">
        <v>3777</v>
      </c>
      <c r="I930" s="36">
        <f t="shared" si="89"/>
        <v>52</v>
      </c>
      <c r="J930" s="34" t="s">
        <v>97</v>
      </c>
      <c r="K930" s="34" t="s">
        <v>98</v>
      </c>
      <c r="L930" s="34">
        <v>1388296800</v>
      </c>
      <c r="M930" s="34">
        <v>1389074400</v>
      </c>
      <c r="N930" s="34" t="b">
        <v>0</v>
      </c>
      <c r="O930" s="34" t="b">
        <v>0</v>
      </c>
      <c r="P930" s="34" t="s">
        <v>18</v>
      </c>
      <c r="Q930" s="25" t="str">
        <f t="shared" si="85"/>
        <v>technology</v>
      </c>
      <c r="R930" s="25" t="str">
        <f t="shared" si="86"/>
        <v>web</v>
      </c>
      <c r="S930" s="37">
        <f t="shared" si="87"/>
        <v>41637.25</v>
      </c>
      <c r="T930" s="37">
        <f t="shared" si="88"/>
        <v>41646.25</v>
      </c>
    </row>
    <row r="931" spans="1:20" x14ac:dyDescent="0.25">
      <c r="A931" s="25">
        <v>929</v>
      </c>
      <c r="B931" s="25" t="s">
        <v>1880</v>
      </c>
      <c r="C931" s="33" t="s">
        <v>1881</v>
      </c>
      <c r="D931" s="34">
        <v>5500</v>
      </c>
      <c r="E931" s="34">
        <v>11952</v>
      </c>
      <c r="F931" s="35">
        <f t="shared" si="84"/>
        <v>217</v>
      </c>
      <c r="G931" s="34" t="s">
        <v>10</v>
      </c>
      <c r="H931" s="34">
        <v>184</v>
      </c>
      <c r="I931" s="36">
        <f t="shared" si="89"/>
        <v>64.959999999999994</v>
      </c>
      <c r="J931" s="34" t="s">
        <v>30</v>
      </c>
      <c r="K931" s="34" t="s">
        <v>31</v>
      </c>
      <c r="L931" s="34">
        <v>1493787600</v>
      </c>
      <c r="M931" s="34">
        <v>1494997200</v>
      </c>
      <c r="N931" s="34" t="b">
        <v>0</v>
      </c>
      <c r="O931" s="34" t="b">
        <v>0</v>
      </c>
      <c r="P931" s="34" t="s">
        <v>23</v>
      </c>
      <c r="Q931" s="25" t="str">
        <f t="shared" si="85"/>
        <v>theater</v>
      </c>
      <c r="R931" s="25" t="str">
        <f t="shared" si="86"/>
        <v>plays</v>
      </c>
      <c r="S931" s="37">
        <f t="shared" si="87"/>
        <v>42858.208333333328</v>
      </c>
      <c r="T931" s="37">
        <f t="shared" si="88"/>
        <v>42872.208333333328</v>
      </c>
    </row>
    <row r="932" spans="1:20" x14ac:dyDescent="0.25">
      <c r="A932" s="25">
        <v>930</v>
      </c>
      <c r="B932" s="25" t="s">
        <v>1882</v>
      </c>
      <c r="C932" s="33" t="s">
        <v>1883</v>
      </c>
      <c r="D932" s="34">
        <v>3500</v>
      </c>
      <c r="E932" s="34">
        <v>3930</v>
      </c>
      <c r="F932" s="35">
        <f t="shared" si="84"/>
        <v>112</v>
      </c>
      <c r="G932" s="34" t="s">
        <v>10</v>
      </c>
      <c r="H932" s="34">
        <v>85</v>
      </c>
      <c r="I932" s="36">
        <f t="shared" si="89"/>
        <v>46.24</v>
      </c>
      <c r="J932" s="34" t="s">
        <v>11</v>
      </c>
      <c r="K932" s="34" t="s">
        <v>12</v>
      </c>
      <c r="L932" s="34">
        <v>1424844000</v>
      </c>
      <c r="M932" s="34">
        <v>1425448800</v>
      </c>
      <c r="N932" s="34" t="b">
        <v>0</v>
      </c>
      <c r="O932" s="34" t="b">
        <v>1</v>
      </c>
      <c r="P932" s="34" t="s">
        <v>23</v>
      </c>
      <c r="Q932" s="25" t="str">
        <f t="shared" si="85"/>
        <v>theater</v>
      </c>
      <c r="R932" s="25" t="str">
        <f t="shared" si="86"/>
        <v>plays</v>
      </c>
      <c r="S932" s="37">
        <f t="shared" si="87"/>
        <v>42060.25</v>
      </c>
      <c r="T932" s="37">
        <f t="shared" si="88"/>
        <v>42067.25</v>
      </c>
    </row>
    <row r="933" spans="1:20" x14ac:dyDescent="0.25">
      <c r="A933" s="25">
        <v>931</v>
      </c>
      <c r="B933" s="25" t="s">
        <v>1884</v>
      </c>
      <c r="C933" s="33" t="s">
        <v>1885</v>
      </c>
      <c r="D933" s="34">
        <v>7900</v>
      </c>
      <c r="E933" s="34">
        <v>5729</v>
      </c>
      <c r="F933" s="35">
        <f t="shared" si="84"/>
        <v>73</v>
      </c>
      <c r="G933" s="34" t="s">
        <v>4</v>
      </c>
      <c r="H933" s="34">
        <v>112</v>
      </c>
      <c r="I933" s="36">
        <f t="shared" si="89"/>
        <v>51.15</v>
      </c>
      <c r="J933" s="34" t="s">
        <v>11</v>
      </c>
      <c r="K933" s="34" t="s">
        <v>12</v>
      </c>
      <c r="L933" s="34">
        <v>1403931600</v>
      </c>
      <c r="M933" s="34">
        <v>1404104400</v>
      </c>
      <c r="N933" s="34" t="b">
        <v>0</v>
      </c>
      <c r="O933" s="34" t="b">
        <v>1</v>
      </c>
      <c r="P933" s="34" t="s">
        <v>23</v>
      </c>
      <c r="Q933" s="25" t="str">
        <f t="shared" si="85"/>
        <v>theater</v>
      </c>
      <c r="R933" s="25" t="str">
        <f t="shared" si="86"/>
        <v>plays</v>
      </c>
      <c r="S933" s="37">
        <f t="shared" si="87"/>
        <v>41818.208333333336</v>
      </c>
      <c r="T933" s="37">
        <f t="shared" si="88"/>
        <v>41820.208333333336</v>
      </c>
    </row>
    <row r="934" spans="1:20" x14ac:dyDescent="0.25">
      <c r="A934" s="25">
        <v>932</v>
      </c>
      <c r="B934" s="25" t="s">
        <v>1886</v>
      </c>
      <c r="C934" s="33" t="s">
        <v>1887</v>
      </c>
      <c r="D934" s="34">
        <v>2300</v>
      </c>
      <c r="E934" s="34">
        <v>4883</v>
      </c>
      <c r="F934" s="35">
        <f t="shared" si="84"/>
        <v>212</v>
      </c>
      <c r="G934" s="34" t="s">
        <v>10</v>
      </c>
      <c r="H934" s="34">
        <v>144</v>
      </c>
      <c r="I934" s="36">
        <f t="shared" si="89"/>
        <v>33.909999999999997</v>
      </c>
      <c r="J934" s="34" t="s">
        <v>11</v>
      </c>
      <c r="K934" s="34" t="s">
        <v>12</v>
      </c>
      <c r="L934" s="34">
        <v>1394514000</v>
      </c>
      <c r="M934" s="34">
        <v>1394773200</v>
      </c>
      <c r="N934" s="34" t="b">
        <v>0</v>
      </c>
      <c r="O934" s="34" t="b">
        <v>0</v>
      </c>
      <c r="P934" s="34" t="s">
        <v>13</v>
      </c>
      <c r="Q934" s="25" t="str">
        <f t="shared" si="85"/>
        <v>music</v>
      </c>
      <c r="R934" s="25" t="str">
        <f t="shared" si="86"/>
        <v>rock</v>
      </c>
      <c r="S934" s="37">
        <f t="shared" si="87"/>
        <v>41709.208333333336</v>
      </c>
      <c r="T934" s="37">
        <f t="shared" si="88"/>
        <v>41712.208333333336</v>
      </c>
    </row>
    <row r="935" spans="1:20" x14ac:dyDescent="0.25">
      <c r="A935" s="25">
        <v>933</v>
      </c>
      <c r="B935" s="25" t="s">
        <v>1888</v>
      </c>
      <c r="C935" s="33" t="s">
        <v>1889</v>
      </c>
      <c r="D935" s="34">
        <v>73000</v>
      </c>
      <c r="E935" s="34">
        <v>175015</v>
      </c>
      <c r="F935" s="35">
        <f t="shared" si="84"/>
        <v>240</v>
      </c>
      <c r="G935" s="34" t="s">
        <v>10</v>
      </c>
      <c r="H935" s="34">
        <v>1902</v>
      </c>
      <c r="I935" s="36">
        <f t="shared" si="89"/>
        <v>92.02</v>
      </c>
      <c r="J935" s="34" t="s">
        <v>11</v>
      </c>
      <c r="K935" s="34" t="s">
        <v>12</v>
      </c>
      <c r="L935" s="34">
        <v>1365397200</v>
      </c>
      <c r="M935" s="34">
        <v>1366520400</v>
      </c>
      <c r="N935" s="34" t="b">
        <v>0</v>
      </c>
      <c r="O935" s="34" t="b">
        <v>0</v>
      </c>
      <c r="P935" s="34" t="s">
        <v>23</v>
      </c>
      <c r="Q935" s="25" t="str">
        <f t="shared" si="85"/>
        <v>theater</v>
      </c>
      <c r="R935" s="25" t="str">
        <f t="shared" si="86"/>
        <v>plays</v>
      </c>
      <c r="S935" s="37">
        <f t="shared" si="87"/>
        <v>41372.208333333336</v>
      </c>
      <c r="T935" s="37">
        <f t="shared" si="88"/>
        <v>41385.208333333336</v>
      </c>
    </row>
    <row r="936" spans="1:20" x14ac:dyDescent="0.25">
      <c r="A936" s="25">
        <v>934</v>
      </c>
      <c r="B936" s="25" t="s">
        <v>1890</v>
      </c>
      <c r="C936" s="33" t="s">
        <v>1891</v>
      </c>
      <c r="D936" s="34">
        <v>6200</v>
      </c>
      <c r="E936" s="34">
        <v>11280</v>
      </c>
      <c r="F936" s="35">
        <f t="shared" si="84"/>
        <v>182</v>
      </c>
      <c r="G936" s="34" t="s">
        <v>10</v>
      </c>
      <c r="H936" s="34">
        <v>105</v>
      </c>
      <c r="I936" s="36">
        <f t="shared" si="89"/>
        <v>107.43</v>
      </c>
      <c r="J936" s="34" t="s">
        <v>11</v>
      </c>
      <c r="K936" s="34" t="s">
        <v>12</v>
      </c>
      <c r="L936" s="34">
        <v>1456120800</v>
      </c>
      <c r="M936" s="34">
        <v>1456639200</v>
      </c>
      <c r="N936" s="34" t="b">
        <v>0</v>
      </c>
      <c r="O936" s="34" t="b">
        <v>0</v>
      </c>
      <c r="P936" s="34" t="s">
        <v>23</v>
      </c>
      <c r="Q936" s="25" t="str">
        <f t="shared" si="85"/>
        <v>theater</v>
      </c>
      <c r="R936" s="25" t="str">
        <f t="shared" si="86"/>
        <v>plays</v>
      </c>
      <c r="S936" s="37">
        <f t="shared" si="87"/>
        <v>42422.25</v>
      </c>
      <c r="T936" s="37">
        <f t="shared" si="88"/>
        <v>42428.25</v>
      </c>
    </row>
    <row r="937" spans="1:20" x14ac:dyDescent="0.25">
      <c r="A937" s="25">
        <v>935</v>
      </c>
      <c r="B937" s="25" t="s">
        <v>1892</v>
      </c>
      <c r="C937" s="33" t="s">
        <v>1893</v>
      </c>
      <c r="D937" s="34">
        <v>6100</v>
      </c>
      <c r="E937" s="34">
        <v>10012</v>
      </c>
      <c r="F937" s="35">
        <f t="shared" si="84"/>
        <v>164</v>
      </c>
      <c r="G937" s="34" t="s">
        <v>10</v>
      </c>
      <c r="H937" s="34">
        <v>132</v>
      </c>
      <c r="I937" s="36">
        <f t="shared" si="89"/>
        <v>75.849999999999994</v>
      </c>
      <c r="J937" s="34" t="s">
        <v>11</v>
      </c>
      <c r="K937" s="34" t="s">
        <v>12</v>
      </c>
      <c r="L937" s="34">
        <v>1437714000</v>
      </c>
      <c r="M937" s="34">
        <v>1438318800</v>
      </c>
      <c r="N937" s="34" t="b">
        <v>0</v>
      </c>
      <c r="O937" s="34" t="b">
        <v>0</v>
      </c>
      <c r="P937" s="34" t="s">
        <v>23</v>
      </c>
      <c r="Q937" s="25" t="str">
        <f t="shared" si="85"/>
        <v>theater</v>
      </c>
      <c r="R937" s="25" t="str">
        <f t="shared" si="86"/>
        <v>plays</v>
      </c>
      <c r="S937" s="37">
        <f t="shared" si="87"/>
        <v>42209.208333333328</v>
      </c>
      <c r="T937" s="37">
        <f t="shared" si="88"/>
        <v>42216.208333333328</v>
      </c>
    </row>
    <row r="938" spans="1:20" x14ac:dyDescent="0.25">
      <c r="A938" s="25">
        <v>936</v>
      </c>
      <c r="B938" s="25" t="s">
        <v>1236</v>
      </c>
      <c r="C938" s="33" t="s">
        <v>1894</v>
      </c>
      <c r="D938" s="34">
        <v>103200</v>
      </c>
      <c r="E938" s="34">
        <v>1690</v>
      </c>
      <c r="F938" s="35">
        <f t="shared" si="84"/>
        <v>2</v>
      </c>
      <c r="G938" s="34" t="s">
        <v>4</v>
      </c>
      <c r="H938" s="34">
        <v>21</v>
      </c>
      <c r="I938" s="36">
        <f t="shared" si="89"/>
        <v>80.48</v>
      </c>
      <c r="J938" s="34" t="s">
        <v>11</v>
      </c>
      <c r="K938" s="34" t="s">
        <v>12</v>
      </c>
      <c r="L938" s="34">
        <v>1563771600</v>
      </c>
      <c r="M938" s="34">
        <v>1564030800</v>
      </c>
      <c r="N938" s="34" t="b">
        <v>1</v>
      </c>
      <c r="O938" s="34" t="b">
        <v>0</v>
      </c>
      <c r="P938" s="34" t="s">
        <v>23</v>
      </c>
      <c r="Q938" s="25" t="str">
        <f t="shared" si="85"/>
        <v>theater</v>
      </c>
      <c r="R938" s="25" t="str">
        <f t="shared" si="86"/>
        <v>plays</v>
      </c>
      <c r="S938" s="37">
        <f t="shared" si="87"/>
        <v>43668.208333333328</v>
      </c>
      <c r="T938" s="37">
        <f t="shared" si="88"/>
        <v>43671.208333333328</v>
      </c>
    </row>
    <row r="939" spans="1:20" x14ac:dyDescent="0.25">
      <c r="A939" s="25">
        <v>937</v>
      </c>
      <c r="B939" s="25" t="s">
        <v>1895</v>
      </c>
      <c r="C939" s="33" t="s">
        <v>1896</v>
      </c>
      <c r="D939" s="34">
        <v>171000</v>
      </c>
      <c r="E939" s="34">
        <v>84891</v>
      </c>
      <c r="F939" s="35">
        <f t="shared" si="84"/>
        <v>50</v>
      </c>
      <c r="G939" s="34" t="s">
        <v>64</v>
      </c>
      <c r="H939" s="34">
        <v>976</v>
      </c>
      <c r="I939" s="36">
        <f t="shared" si="89"/>
        <v>86.98</v>
      </c>
      <c r="J939" s="34" t="s">
        <v>11</v>
      </c>
      <c r="K939" s="34" t="s">
        <v>12</v>
      </c>
      <c r="L939" s="34">
        <v>1448517600</v>
      </c>
      <c r="M939" s="34">
        <v>1449295200</v>
      </c>
      <c r="N939" s="34" t="b">
        <v>0</v>
      </c>
      <c r="O939" s="34" t="b">
        <v>0</v>
      </c>
      <c r="P939" s="34" t="s">
        <v>32</v>
      </c>
      <c r="Q939" s="25" t="str">
        <f t="shared" si="85"/>
        <v>film &amp; video</v>
      </c>
      <c r="R939" s="25" t="str">
        <f t="shared" si="86"/>
        <v>documentary</v>
      </c>
      <c r="S939" s="37">
        <f t="shared" si="87"/>
        <v>42334.25</v>
      </c>
      <c r="T939" s="37">
        <f t="shared" si="88"/>
        <v>42343.25</v>
      </c>
    </row>
    <row r="940" spans="1:20" x14ac:dyDescent="0.25">
      <c r="A940" s="25">
        <v>938</v>
      </c>
      <c r="B940" s="25" t="s">
        <v>1897</v>
      </c>
      <c r="C940" s="33" t="s">
        <v>1898</v>
      </c>
      <c r="D940" s="34">
        <v>9200</v>
      </c>
      <c r="E940" s="34">
        <v>10093</v>
      </c>
      <c r="F940" s="35">
        <f t="shared" si="84"/>
        <v>110</v>
      </c>
      <c r="G940" s="34" t="s">
        <v>10</v>
      </c>
      <c r="H940" s="34">
        <v>96</v>
      </c>
      <c r="I940" s="36">
        <f t="shared" si="89"/>
        <v>105.14</v>
      </c>
      <c r="J940" s="34" t="s">
        <v>11</v>
      </c>
      <c r="K940" s="34" t="s">
        <v>12</v>
      </c>
      <c r="L940" s="34">
        <v>1528779600</v>
      </c>
      <c r="M940" s="34">
        <v>1531890000</v>
      </c>
      <c r="N940" s="34" t="b">
        <v>0</v>
      </c>
      <c r="O940" s="34" t="b">
        <v>1</v>
      </c>
      <c r="P940" s="34" t="s">
        <v>109</v>
      </c>
      <c r="Q940" s="25" t="str">
        <f t="shared" si="85"/>
        <v>publishing</v>
      </c>
      <c r="R940" s="25" t="str">
        <f t="shared" si="86"/>
        <v>fiction</v>
      </c>
      <c r="S940" s="37">
        <f t="shared" si="87"/>
        <v>43263.208333333328</v>
      </c>
      <c r="T940" s="37">
        <f t="shared" si="88"/>
        <v>43299.208333333328</v>
      </c>
    </row>
    <row r="941" spans="1:20" x14ac:dyDescent="0.25">
      <c r="A941" s="25">
        <v>939</v>
      </c>
      <c r="B941" s="25" t="s">
        <v>1899</v>
      </c>
      <c r="C941" s="33" t="s">
        <v>1900</v>
      </c>
      <c r="D941" s="34">
        <v>7800</v>
      </c>
      <c r="E941" s="34">
        <v>3839</v>
      </c>
      <c r="F941" s="35">
        <f t="shared" si="84"/>
        <v>49</v>
      </c>
      <c r="G941" s="34" t="s">
        <v>4</v>
      </c>
      <c r="H941" s="34">
        <v>67</v>
      </c>
      <c r="I941" s="36">
        <f t="shared" si="89"/>
        <v>57.3</v>
      </c>
      <c r="J941" s="34" t="s">
        <v>11</v>
      </c>
      <c r="K941" s="34" t="s">
        <v>12</v>
      </c>
      <c r="L941" s="34">
        <v>1304744400</v>
      </c>
      <c r="M941" s="34">
        <v>1306213200</v>
      </c>
      <c r="N941" s="34" t="b">
        <v>0</v>
      </c>
      <c r="O941" s="34" t="b">
        <v>1</v>
      </c>
      <c r="P941" s="34" t="s">
        <v>79</v>
      </c>
      <c r="Q941" s="25" t="str">
        <f t="shared" si="85"/>
        <v>games</v>
      </c>
      <c r="R941" s="25" t="str">
        <f t="shared" si="86"/>
        <v>video games</v>
      </c>
      <c r="S941" s="37">
        <f t="shared" si="87"/>
        <v>40670.208333333336</v>
      </c>
      <c r="T941" s="37">
        <f t="shared" si="88"/>
        <v>40687.208333333336</v>
      </c>
    </row>
    <row r="942" spans="1:20" x14ac:dyDescent="0.25">
      <c r="A942" s="25">
        <v>940</v>
      </c>
      <c r="B942" s="25" t="s">
        <v>1901</v>
      </c>
      <c r="C942" s="33" t="s">
        <v>1902</v>
      </c>
      <c r="D942" s="34">
        <v>9900</v>
      </c>
      <c r="E942" s="34">
        <v>6161</v>
      </c>
      <c r="F942" s="35">
        <f t="shared" si="84"/>
        <v>62</v>
      </c>
      <c r="G942" s="34" t="s">
        <v>37</v>
      </c>
      <c r="H942" s="34">
        <v>66</v>
      </c>
      <c r="I942" s="36">
        <f t="shared" si="89"/>
        <v>93.35</v>
      </c>
      <c r="J942" s="34" t="s">
        <v>5</v>
      </c>
      <c r="K942" s="34" t="s">
        <v>6</v>
      </c>
      <c r="L942" s="34">
        <v>1354341600</v>
      </c>
      <c r="M942" s="34">
        <v>1356242400</v>
      </c>
      <c r="N942" s="34" t="b">
        <v>0</v>
      </c>
      <c r="O942" s="34" t="b">
        <v>0</v>
      </c>
      <c r="P942" s="34" t="s">
        <v>18</v>
      </c>
      <c r="Q942" s="25" t="str">
        <f t="shared" si="85"/>
        <v>technology</v>
      </c>
      <c r="R942" s="25" t="str">
        <f t="shared" si="86"/>
        <v>web</v>
      </c>
      <c r="S942" s="37">
        <f t="shared" si="87"/>
        <v>41244.25</v>
      </c>
      <c r="T942" s="37">
        <f t="shared" si="88"/>
        <v>41266.25</v>
      </c>
    </row>
    <row r="943" spans="1:20" x14ac:dyDescent="0.25">
      <c r="A943" s="25">
        <v>941</v>
      </c>
      <c r="B943" s="25" t="s">
        <v>1903</v>
      </c>
      <c r="C943" s="33" t="s">
        <v>1904</v>
      </c>
      <c r="D943" s="34">
        <v>43000</v>
      </c>
      <c r="E943" s="34">
        <v>5615</v>
      </c>
      <c r="F943" s="35">
        <f t="shared" si="84"/>
        <v>13</v>
      </c>
      <c r="G943" s="34" t="s">
        <v>4</v>
      </c>
      <c r="H943" s="34">
        <v>78</v>
      </c>
      <c r="I943" s="36">
        <f t="shared" si="89"/>
        <v>71.989999999999995</v>
      </c>
      <c r="J943" s="34" t="s">
        <v>11</v>
      </c>
      <c r="K943" s="34" t="s">
        <v>12</v>
      </c>
      <c r="L943" s="34">
        <v>1294552800</v>
      </c>
      <c r="M943" s="34">
        <v>1297576800</v>
      </c>
      <c r="N943" s="34" t="b">
        <v>1</v>
      </c>
      <c r="O943" s="34" t="b">
        <v>0</v>
      </c>
      <c r="P943" s="34" t="s">
        <v>23</v>
      </c>
      <c r="Q943" s="25" t="str">
        <f t="shared" si="85"/>
        <v>theater</v>
      </c>
      <c r="R943" s="25" t="str">
        <f t="shared" si="86"/>
        <v>plays</v>
      </c>
      <c r="S943" s="37">
        <f t="shared" si="87"/>
        <v>40552.25</v>
      </c>
      <c r="T943" s="37">
        <f t="shared" si="88"/>
        <v>40587.25</v>
      </c>
    </row>
    <row r="944" spans="1:20" x14ac:dyDescent="0.25">
      <c r="A944" s="25">
        <v>942</v>
      </c>
      <c r="B944" s="25" t="s">
        <v>1897</v>
      </c>
      <c r="C944" s="33" t="s">
        <v>1905</v>
      </c>
      <c r="D944" s="34">
        <v>9600</v>
      </c>
      <c r="E944" s="34">
        <v>6205</v>
      </c>
      <c r="F944" s="35">
        <f t="shared" si="84"/>
        <v>65</v>
      </c>
      <c r="G944" s="34" t="s">
        <v>4</v>
      </c>
      <c r="H944" s="34">
        <v>67</v>
      </c>
      <c r="I944" s="36">
        <f t="shared" si="89"/>
        <v>92.61</v>
      </c>
      <c r="J944" s="34" t="s">
        <v>16</v>
      </c>
      <c r="K944" s="34" t="s">
        <v>17</v>
      </c>
      <c r="L944" s="34">
        <v>1295935200</v>
      </c>
      <c r="M944" s="34">
        <v>1296194400</v>
      </c>
      <c r="N944" s="34" t="b">
        <v>0</v>
      </c>
      <c r="O944" s="34" t="b">
        <v>0</v>
      </c>
      <c r="P944" s="34" t="s">
        <v>23</v>
      </c>
      <c r="Q944" s="25" t="str">
        <f t="shared" si="85"/>
        <v>theater</v>
      </c>
      <c r="R944" s="25" t="str">
        <f t="shared" si="86"/>
        <v>plays</v>
      </c>
      <c r="S944" s="37">
        <f t="shared" si="87"/>
        <v>40568.25</v>
      </c>
      <c r="T944" s="37">
        <f t="shared" si="88"/>
        <v>40571.25</v>
      </c>
    </row>
    <row r="945" spans="1:20" x14ac:dyDescent="0.25">
      <c r="A945" s="25">
        <v>943</v>
      </c>
      <c r="B945" s="25" t="s">
        <v>1906</v>
      </c>
      <c r="C945" s="33" t="s">
        <v>1907</v>
      </c>
      <c r="D945" s="34">
        <v>7500</v>
      </c>
      <c r="E945" s="34">
        <v>11969</v>
      </c>
      <c r="F945" s="35">
        <f t="shared" si="84"/>
        <v>160</v>
      </c>
      <c r="G945" s="34" t="s">
        <v>10</v>
      </c>
      <c r="H945" s="34">
        <v>114</v>
      </c>
      <c r="I945" s="36">
        <f t="shared" si="89"/>
        <v>104.99</v>
      </c>
      <c r="J945" s="34" t="s">
        <v>11</v>
      </c>
      <c r="K945" s="34" t="s">
        <v>12</v>
      </c>
      <c r="L945" s="34">
        <v>1411534800</v>
      </c>
      <c r="M945" s="34">
        <v>1414558800</v>
      </c>
      <c r="N945" s="34" t="b">
        <v>0</v>
      </c>
      <c r="O945" s="34" t="b">
        <v>0</v>
      </c>
      <c r="P945" s="34" t="s">
        <v>7</v>
      </c>
      <c r="Q945" s="25" t="str">
        <f t="shared" si="85"/>
        <v>food</v>
      </c>
      <c r="R945" s="25" t="str">
        <f t="shared" si="86"/>
        <v>food trucks</v>
      </c>
      <c r="S945" s="37">
        <f t="shared" si="87"/>
        <v>41906.208333333336</v>
      </c>
      <c r="T945" s="37">
        <f t="shared" si="88"/>
        <v>41941.208333333336</v>
      </c>
    </row>
    <row r="946" spans="1:20" x14ac:dyDescent="0.25">
      <c r="A946" s="25">
        <v>944</v>
      </c>
      <c r="B946" s="25" t="s">
        <v>1908</v>
      </c>
      <c r="C946" s="33" t="s">
        <v>1909</v>
      </c>
      <c r="D946" s="34">
        <v>10000</v>
      </c>
      <c r="E946" s="34">
        <v>8142</v>
      </c>
      <c r="F946" s="35">
        <f t="shared" si="84"/>
        <v>81</v>
      </c>
      <c r="G946" s="34" t="s">
        <v>4</v>
      </c>
      <c r="H946" s="34">
        <v>263</v>
      </c>
      <c r="I946" s="36">
        <f t="shared" si="89"/>
        <v>30.96</v>
      </c>
      <c r="J946" s="34" t="s">
        <v>16</v>
      </c>
      <c r="K946" s="34" t="s">
        <v>17</v>
      </c>
      <c r="L946" s="34">
        <v>1486706400</v>
      </c>
      <c r="M946" s="34">
        <v>1488348000</v>
      </c>
      <c r="N946" s="34" t="b">
        <v>0</v>
      </c>
      <c r="O946" s="34" t="b">
        <v>0</v>
      </c>
      <c r="P946" s="34" t="s">
        <v>112</v>
      </c>
      <c r="Q946" s="25" t="str">
        <f t="shared" si="85"/>
        <v>photography</v>
      </c>
      <c r="R946" s="25" t="str">
        <f t="shared" si="86"/>
        <v>photography books</v>
      </c>
      <c r="S946" s="37">
        <f t="shared" si="87"/>
        <v>42776.25</v>
      </c>
      <c r="T946" s="37">
        <f t="shared" si="88"/>
        <v>42795.25</v>
      </c>
    </row>
    <row r="947" spans="1:20" x14ac:dyDescent="0.25">
      <c r="A947" s="25">
        <v>945</v>
      </c>
      <c r="B947" s="25" t="s">
        <v>1910</v>
      </c>
      <c r="C947" s="33" t="s">
        <v>1911</v>
      </c>
      <c r="D947" s="34">
        <v>172000</v>
      </c>
      <c r="E947" s="34">
        <v>55805</v>
      </c>
      <c r="F947" s="35">
        <f t="shared" si="84"/>
        <v>32</v>
      </c>
      <c r="G947" s="34" t="s">
        <v>4</v>
      </c>
      <c r="H947" s="34">
        <v>1691</v>
      </c>
      <c r="I947" s="36">
        <f t="shared" si="89"/>
        <v>33</v>
      </c>
      <c r="J947" s="34" t="s">
        <v>11</v>
      </c>
      <c r="K947" s="34" t="s">
        <v>12</v>
      </c>
      <c r="L947" s="34">
        <v>1333602000</v>
      </c>
      <c r="M947" s="34">
        <v>1334898000</v>
      </c>
      <c r="N947" s="34" t="b">
        <v>1</v>
      </c>
      <c r="O947" s="34" t="b">
        <v>0</v>
      </c>
      <c r="P947" s="34" t="s">
        <v>112</v>
      </c>
      <c r="Q947" s="25" t="str">
        <f t="shared" si="85"/>
        <v>photography</v>
      </c>
      <c r="R947" s="25" t="str">
        <f t="shared" si="86"/>
        <v>photography books</v>
      </c>
      <c r="S947" s="37">
        <f t="shared" si="87"/>
        <v>41004.208333333336</v>
      </c>
      <c r="T947" s="37">
        <f t="shared" si="88"/>
        <v>41019.208333333336</v>
      </c>
    </row>
    <row r="948" spans="1:20" x14ac:dyDescent="0.25">
      <c r="A948" s="25">
        <v>946</v>
      </c>
      <c r="B948" s="25" t="s">
        <v>1912</v>
      </c>
      <c r="C948" s="33" t="s">
        <v>1913</v>
      </c>
      <c r="D948" s="34">
        <v>153700</v>
      </c>
      <c r="E948" s="34">
        <v>15238</v>
      </c>
      <c r="F948" s="35">
        <f t="shared" si="84"/>
        <v>10</v>
      </c>
      <c r="G948" s="34" t="s">
        <v>4</v>
      </c>
      <c r="H948" s="34">
        <v>181</v>
      </c>
      <c r="I948" s="36">
        <f t="shared" si="89"/>
        <v>84.19</v>
      </c>
      <c r="J948" s="34" t="s">
        <v>11</v>
      </c>
      <c r="K948" s="34" t="s">
        <v>12</v>
      </c>
      <c r="L948" s="34">
        <v>1308200400</v>
      </c>
      <c r="M948" s="34">
        <v>1308373200</v>
      </c>
      <c r="N948" s="34" t="b">
        <v>0</v>
      </c>
      <c r="O948" s="34" t="b">
        <v>0</v>
      </c>
      <c r="P948" s="34" t="s">
        <v>23</v>
      </c>
      <c r="Q948" s="25" t="str">
        <f t="shared" si="85"/>
        <v>theater</v>
      </c>
      <c r="R948" s="25" t="str">
        <f t="shared" si="86"/>
        <v>plays</v>
      </c>
      <c r="S948" s="37">
        <f t="shared" si="87"/>
        <v>40710.208333333336</v>
      </c>
      <c r="T948" s="37">
        <f t="shared" si="88"/>
        <v>40712.208333333336</v>
      </c>
    </row>
    <row r="949" spans="1:20" x14ac:dyDescent="0.25">
      <c r="A949" s="25">
        <v>947</v>
      </c>
      <c r="B949" s="25" t="s">
        <v>1914</v>
      </c>
      <c r="C949" s="33" t="s">
        <v>1915</v>
      </c>
      <c r="D949" s="34">
        <v>3600</v>
      </c>
      <c r="E949" s="34">
        <v>961</v>
      </c>
      <c r="F949" s="35">
        <f t="shared" si="84"/>
        <v>27</v>
      </c>
      <c r="G949" s="34" t="s">
        <v>4</v>
      </c>
      <c r="H949" s="34">
        <v>13</v>
      </c>
      <c r="I949" s="36">
        <f t="shared" si="89"/>
        <v>73.92</v>
      </c>
      <c r="J949" s="34" t="s">
        <v>11</v>
      </c>
      <c r="K949" s="34" t="s">
        <v>12</v>
      </c>
      <c r="L949" s="34">
        <v>1411707600</v>
      </c>
      <c r="M949" s="34">
        <v>1412312400</v>
      </c>
      <c r="N949" s="34" t="b">
        <v>0</v>
      </c>
      <c r="O949" s="34" t="b">
        <v>0</v>
      </c>
      <c r="P949" s="34" t="s">
        <v>23</v>
      </c>
      <c r="Q949" s="25" t="str">
        <f t="shared" si="85"/>
        <v>theater</v>
      </c>
      <c r="R949" s="25" t="str">
        <f t="shared" si="86"/>
        <v>plays</v>
      </c>
      <c r="S949" s="37">
        <f t="shared" si="87"/>
        <v>41908.208333333336</v>
      </c>
      <c r="T949" s="37">
        <f t="shared" si="88"/>
        <v>41915.208333333336</v>
      </c>
    </row>
    <row r="950" spans="1:20" x14ac:dyDescent="0.25">
      <c r="A950" s="25">
        <v>948</v>
      </c>
      <c r="B950" s="25" t="s">
        <v>1916</v>
      </c>
      <c r="C950" s="33" t="s">
        <v>1917</v>
      </c>
      <c r="D950" s="34">
        <v>9400</v>
      </c>
      <c r="E950" s="34">
        <v>5918</v>
      </c>
      <c r="F950" s="35">
        <f t="shared" si="84"/>
        <v>63</v>
      </c>
      <c r="G950" s="34" t="s">
        <v>64</v>
      </c>
      <c r="H950" s="34">
        <v>160</v>
      </c>
      <c r="I950" s="36">
        <f t="shared" si="89"/>
        <v>36.99</v>
      </c>
      <c r="J950" s="34" t="s">
        <v>11</v>
      </c>
      <c r="K950" s="34" t="s">
        <v>12</v>
      </c>
      <c r="L950" s="34">
        <v>1418364000</v>
      </c>
      <c r="M950" s="34">
        <v>1419228000</v>
      </c>
      <c r="N950" s="34" t="b">
        <v>1</v>
      </c>
      <c r="O950" s="34" t="b">
        <v>1</v>
      </c>
      <c r="P950" s="34" t="s">
        <v>32</v>
      </c>
      <c r="Q950" s="25" t="str">
        <f t="shared" si="85"/>
        <v>film &amp; video</v>
      </c>
      <c r="R950" s="25" t="str">
        <f t="shared" si="86"/>
        <v>documentary</v>
      </c>
      <c r="S950" s="37">
        <f t="shared" si="87"/>
        <v>41985.25</v>
      </c>
      <c r="T950" s="37">
        <f t="shared" si="88"/>
        <v>41995.25</v>
      </c>
    </row>
    <row r="951" spans="1:20" x14ac:dyDescent="0.25">
      <c r="A951" s="25">
        <v>949</v>
      </c>
      <c r="B951" s="25" t="s">
        <v>1918</v>
      </c>
      <c r="C951" s="33" t="s">
        <v>1919</v>
      </c>
      <c r="D951" s="34">
        <v>5900</v>
      </c>
      <c r="E951" s="34">
        <v>9520</v>
      </c>
      <c r="F951" s="35">
        <f t="shared" si="84"/>
        <v>161</v>
      </c>
      <c r="G951" s="34" t="s">
        <v>10</v>
      </c>
      <c r="H951" s="34">
        <v>203</v>
      </c>
      <c r="I951" s="36">
        <f t="shared" si="89"/>
        <v>46.9</v>
      </c>
      <c r="J951" s="34" t="s">
        <v>11</v>
      </c>
      <c r="K951" s="34" t="s">
        <v>12</v>
      </c>
      <c r="L951" s="34">
        <v>1429333200</v>
      </c>
      <c r="M951" s="34">
        <v>1430974800</v>
      </c>
      <c r="N951" s="34" t="b">
        <v>0</v>
      </c>
      <c r="O951" s="34" t="b">
        <v>0</v>
      </c>
      <c r="P951" s="34" t="s">
        <v>18</v>
      </c>
      <c r="Q951" s="25" t="str">
        <f t="shared" si="85"/>
        <v>technology</v>
      </c>
      <c r="R951" s="25" t="str">
        <f t="shared" si="86"/>
        <v>web</v>
      </c>
      <c r="S951" s="37">
        <f t="shared" si="87"/>
        <v>42112.208333333328</v>
      </c>
      <c r="T951" s="37">
        <f t="shared" si="88"/>
        <v>42131.208333333328</v>
      </c>
    </row>
    <row r="952" spans="1:20" x14ac:dyDescent="0.25">
      <c r="A952" s="25">
        <v>950</v>
      </c>
      <c r="B952" s="25" t="s">
        <v>1920</v>
      </c>
      <c r="C952" s="33" t="s">
        <v>1921</v>
      </c>
      <c r="D952" s="34">
        <v>100</v>
      </c>
      <c r="E952" s="34">
        <v>5</v>
      </c>
      <c r="F952" s="35">
        <f t="shared" si="84"/>
        <v>5</v>
      </c>
      <c r="G952" s="34" t="s">
        <v>4</v>
      </c>
      <c r="H952" s="34">
        <v>1</v>
      </c>
      <c r="I952" s="36">
        <f t="shared" si="89"/>
        <v>5</v>
      </c>
      <c r="J952" s="34" t="s">
        <v>11</v>
      </c>
      <c r="K952" s="34" t="s">
        <v>12</v>
      </c>
      <c r="L952" s="34">
        <v>1555390800</v>
      </c>
      <c r="M952" s="34">
        <v>1555822800</v>
      </c>
      <c r="N952" s="34" t="b">
        <v>0</v>
      </c>
      <c r="O952" s="34" t="b">
        <v>1</v>
      </c>
      <c r="P952" s="34" t="s">
        <v>23</v>
      </c>
      <c r="Q952" s="25" t="str">
        <f t="shared" si="85"/>
        <v>theater</v>
      </c>
      <c r="R952" s="25" t="str">
        <f t="shared" si="86"/>
        <v>plays</v>
      </c>
      <c r="S952" s="37">
        <f t="shared" si="87"/>
        <v>43571.208333333328</v>
      </c>
      <c r="T952" s="37">
        <f t="shared" si="88"/>
        <v>43576.208333333328</v>
      </c>
    </row>
    <row r="953" spans="1:20" x14ac:dyDescent="0.25">
      <c r="A953" s="25">
        <v>951</v>
      </c>
      <c r="B953" s="25" t="s">
        <v>1922</v>
      </c>
      <c r="C953" s="33" t="s">
        <v>1923</v>
      </c>
      <c r="D953" s="34">
        <v>14500</v>
      </c>
      <c r="E953" s="34">
        <v>159056</v>
      </c>
      <c r="F953" s="35">
        <f t="shared" si="84"/>
        <v>1097</v>
      </c>
      <c r="G953" s="34" t="s">
        <v>10</v>
      </c>
      <c r="H953" s="34">
        <v>1559</v>
      </c>
      <c r="I953" s="36">
        <f t="shared" si="89"/>
        <v>102.02</v>
      </c>
      <c r="J953" s="34" t="s">
        <v>11</v>
      </c>
      <c r="K953" s="34" t="s">
        <v>12</v>
      </c>
      <c r="L953" s="34">
        <v>1482732000</v>
      </c>
      <c r="M953" s="34">
        <v>1482818400</v>
      </c>
      <c r="N953" s="34" t="b">
        <v>0</v>
      </c>
      <c r="O953" s="34" t="b">
        <v>1</v>
      </c>
      <c r="P953" s="34" t="s">
        <v>13</v>
      </c>
      <c r="Q953" s="25" t="str">
        <f t="shared" si="85"/>
        <v>music</v>
      </c>
      <c r="R953" s="25" t="str">
        <f t="shared" si="86"/>
        <v>rock</v>
      </c>
      <c r="S953" s="37">
        <f t="shared" si="87"/>
        <v>42730.25</v>
      </c>
      <c r="T953" s="37">
        <f t="shared" si="88"/>
        <v>42731.25</v>
      </c>
    </row>
    <row r="954" spans="1:20" x14ac:dyDescent="0.25">
      <c r="A954" s="25">
        <v>952</v>
      </c>
      <c r="B954" s="25" t="s">
        <v>1924</v>
      </c>
      <c r="C954" s="33" t="s">
        <v>1925</v>
      </c>
      <c r="D954" s="34">
        <v>145500</v>
      </c>
      <c r="E954" s="34">
        <v>101987</v>
      </c>
      <c r="F954" s="35">
        <f t="shared" si="84"/>
        <v>70</v>
      </c>
      <c r="G954" s="34" t="s">
        <v>64</v>
      </c>
      <c r="H954" s="34">
        <v>2266</v>
      </c>
      <c r="I954" s="36">
        <f t="shared" si="89"/>
        <v>45.01</v>
      </c>
      <c r="J954" s="34" t="s">
        <v>11</v>
      </c>
      <c r="K954" s="34" t="s">
        <v>12</v>
      </c>
      <c r="L954" s="34">
        <v>1470718800</v>
      </c>
      <c r="M954" s="34">
        <v>1471928400</v>
      </c>
      <c r="N954" s="34" t="b">
        <v>0</v>
      </c>
      <c r="O954" s="34" t="b">
        <v>0</v>
      </c>
      <c r="P954" s="34" t="s">
        <v>32</v>
      </c>
      <c r="Q954" s="25" t="str">
        <f t="shared" si="85"/>
        <v>film &amp; video</v>
      </c>
      <c r="R954" s="25" t="str">
        <f t="shared" si="86"/>
        <v>documentary</v>
      </c>
      <c r="S954" s="37">
        <f t="shared" si="87"/>
        <v>42591.208333333328</v>
      </c>
      <c r="T954" s="37">
        <f t="shared" si="88"/>
        <v>42605.208333333328</v>
      </c>
    </row>
    <row r="955" spans="1:20" x14ac:dyDescent="0.25">
      <c r="A955" s="25">
        <v>953</v>
      </c>
      <c r="B955" s="25" t="s">
        <v>1926</v>
      </c>
      <c r="C955" s="33" t="s">
        <v>1927</v>
      </c>
      <c r="D955" s="34">
        <v>3300</v>
      </c>
      <c r="E955" s="34">
        <v>1980</v>
      </c>
      <c r="F955" s="35">
        <f t="shared" si="84"/>
        <v>60</v>
      </c>
      <c r="G955" s="34" t="s">
        <v>4</v>
      </c>
      <c r="H955" s="34">
        <v>21</v>
      </c>
      <c r="I955" s="36">
        <f t="shared" si="89"/>
        <v>94.29</v>
      </c>
      <c r="J955" s="34" t="s">
        <v>11</v>
      </c>
      <c r="K955" s="34" t="s">
        <v>12</v>
      </c>
      <c r="L955" s="34">
        <v>1450591200</v>
      </c>
      <c r="M955" s="34">
        <v>1453701600</v>
      </c>
      <c r="N955" s="34" t="b">
        <v>0</v>
      </c>
      <c r="O955" s="34" t="b">
        <v>1</v>
      </c>
      <c r="P955" s="34" t="s">
        <v>464</v>
      </c>
      <c r="Q955" s="25" t="str">
        <f t="shared" si="85"/>
        <v>film &amp; video</v>
      </c>
      <c r="R955" s="25" t="str">
        <f t="shared" si="86"/>
        <v>science fiction</v>
      </c>
      <c r="S955" s="37">
        <f t="shared" si="87"/>
        <v>42358.25</v>
      </c>
      <c r="T955" s="37">
        <f t="shared" si="88"/>
        <v>42394.25</v>
      </c>
    </row>
    <row r="956" spans="1:20" x14ac:dyDescent="0.25">
      <c r="A956" s="25">
        <v>954</v>
      </c>
      <c r="B956" s="25" t="s">
        <v>1928</v>
      </c>
      <c r="C956" s="33" t="s">
        <v>1929</v>
      </c>
      <c r="D956" s="34">
        <v>42600</v>
      </c>
      <c r="E956" s="34">
        <v>156384</v>
      </c>
      <c r="F956" s="35">
        <f t="shared" si="84"/>
        <v>367</v>
      </c>
      <c r="G956" s="34" t="s">
        <v>10</v>
      </c>
      <c r="H956" s="34">
        <v>1548</v>
      </c>
      <c r="I956" s="36">
        <f t="shared" si="89"/>
        <v>101.02</v>
      </c>
      <c r="J956" s="34" t="s">
        <v>16</v>
      </c>
      <c r="K956" s="34" t="s">
        <v>17</v>
      </c>
      <c r="L956" s="34">
        <v>1348290000</v>
      </c>
      <c r="M956" s="34">
        <v>1350363600</v>
      </c>
      <c r="N956" s="34" t="b">
        <v>0</v>
      </c>
      <c r="O956" s="34" t="b">
        <v>0</v>
      </c>
      <c r="P956" s="34" t="s">
        <v>18</v>
      </c>
      <c r="Q956" s="25" t="str">
        <f t="shared" si="85"/>
        <v>technology</v>
      </c>
      <c r="R956" s="25" t="str">
        <f t="shared" si="86"/>
        <v>web</v>
      </c>
      <c r="S956" s="37">
        <f t="shared" si="87"/>
        <v>41174.208333333336</v>
      </c>
      <c r="T956" s="37">
        <f t="shared" si="88"/>
        <v>41198.208333333336</v>
      </c>
    </row>
    <row r="957" spans="1:20" x14ac:dyDescent="0.25">
      <c r="A957" s="25">
        <v>955</v>
      </c>
      <c r="B957" s="25" t="s">
        <v>1930</v>
      </c>
      <c r="C957" s="33" t="s">
        <v>1931</v>
      </c>
      <c r="D957" s="34">
        <v>700</v>
      </c>
      <c r="E957" s="34">
        <v>7763</v>
      </c>
      <c r="F957" s="35">
        <f t="shared" si="84"/>
        <v>1109</v>
      </c>
      <c r="G957" s="34" t="s">
        <v>10</v>
      </c>
      <c r="H957" s="34">
        <v>80</v>
      </c>
      <c r="I957" s="36">
        <f t="shared" si="89"/>
        <v>97.04</v>
      </c>
      <c r="J957" s="34" t="s">
        <v>11</v>
      </c>
      <c r="K957" s="34" t="s">
        <v>12</v>
      </c>
      <c r="L957" s="34">
        <v>1353823200</v>
      </c>
      <c r="M957" s="34">
        <v>1353996000</v>
      </c>
      <c r="N957" s="34" t="b">
        <v>0</v>
      </c>
      <c r="O957" s="34" t="b">
        <v>0</v>
      </c>
      <c r="P957" s="34" t="s">
        <v>23</v>
      </c>
      <c r="Q957" s="25" t="str">
        <f t="shared" si="85"/>
        <v>theater</v>
      </c>
      <c r="R957" s="25" t="str">
        <f t="shared" si="86"/>
        <v>plays</v>
      </c>
      <c r="S957" s="37">
        <f t="shared" si="87"/>
        <v>41238.25</v>
      </c>
      <c r="T957" s="37">
        <f t="shared" si="88"/>
        <v>41240.25</v>
      </c>
    </row>
    <row r="958" spans="1:20" x14ac:dyDescent="0.25">
      <c r="A958" s="25">
        <v>956</v>
      </c>
      <c r="B958" s="25" t="s">
        <v>1932</v>
      </c>
      <c r="C958" s="33" t="s">
        <v>1933</v>
      </c>
      <c r="D958" s="34">
        <v>187600</v>
      </c>
      <c r="E958" s="34">
        <v>35698</v>
      </c>
      <c r="F958" s="35">
        <f t="shared" si="84"/>
        <v>19</v>
      </c>
      <c r="G958" s="34" t="s">
        <v>4</v>
      </c>
      <c r="H958" s="34">
        <v>830</v>
      </c>
      <c r="I958" s="36">
        <f t="shared" si="89"/>
        <v>43.01</v>
      </c>
      <c r="J958" s="34" t="s">
        <v>11</v>
      </c>
      <c r="K958" s="34" t="s">
        <v>12</v>
      </c>
      <c r="L958" s="34">
        <v>1450764000</v>
      </c>
      <c r="M958" s="34">
        <v>1451109600</v>
      </c>
      <c r="N958" s="34" t="b">
        <v>0</v>
      </c>
      <c r="O958" s="34" t="b">
        <v>0</v>
      </c>
      <c r="P958" s="34" t="s">
        <v>464</v>
      </c>
      <c r="Q958" s="25" t="str">
        <f t="shared" si="85"/>
        <v>film &amp; video</v>
      </c>
      <c r="R958" s="25" t="str">
        <f t="shared" si="86"/>
        <v>science fiction</v>
      </c>
      <c r="S958" s="37">
        <f t="shared" si="87"/>
        <v>42360.25</v>
      </c>
      <c r="T958" s="37">
        <f t="shared" si="88"/>
        <v>42364.25</v>
      </c>
    </row>
    <row r="959" spans="1:20" x14ac:dyDescent="0.25">
      <c r="A959" s="25">
        <v>957</v>
      </c>
      <c r="B959" s="25" t="s">
        <v>1934</v>
      </c>
      <c r="C959" s="33" t="s">
        <v>1935</v>
      </c>
      <c r="D959" s="34">
        <v>9800</v>
      </c>
      <c r="E959" s="34">
        <v>12434</v>
      </c>
      <c r="F959" s="35">
        <f t="shared" si="84"/>
        <v>127</v>
      </c>
      <c r="G959" s="34" t="s">
        <v>10</v>
      </c>
      <c r="H959" s="34">
        <v>131</v>
      </c>
      <c r="I959" s="36">
        <f t="shared" si="89"/>
        <v>94.92</v>
      </c>
      <c r="J959" s="34" t="s">
        <v>11</v>
      </c>
      <c r="K959" s="34" t="s">
        <v>12</v>
      </c>
      <c r="L959" s="34">
        <v>1329372000</v>
      </c>
      <c r="M959" s="34">
        <v>1329631200</v>
      </c>
      <c r="N959" s="34" t="b">
        <v>0</v>
      </c>
      <c r="O959" s="34" t="b">
        <v>0</v>
      </c>
      <c r="P959" s="34" t="s">
        <v>23</v>
      </c>
      <c r="Q959" s="25" t="str">
        <f t="shared" si="85"/>
        <v>theater</v>
      </c>
      <c r="R959" s="25" t="str">
        <f t="shared" si="86"/>
        <v>plays</v>
      </c>
      <c r="S959" s="37">
        <f t="shared" si="87"/>
        <v>40955.25</v>
      </c>
      <c r="T959" s="37">
        <f t="shared" si="88"/>
        <v>40958.25</v>
      </c>
    </row>
    <row r="960" spans="1:20" x14ac:dyDescent="0.25">
      <c r="A960" s="25">
        <v>958</v>
      </c>
      <c r="B960" s="25" t="s">
        <v>1936</v>
      </c>
      <c r="C960" s="33" t="s">
        <v>1937</v>
      </c>
      <c r="D960" s="34">
        <v>1100</v>
      </c>
      <c r="E960" s="34">
        <v>8081</v>
      </c>
      <c r="F960" s="35">
        <f t="shared" si="84"/>
        <v>735</v>
      </c>
      <c r="G960" s="34" t="s">
        <v>10</v>
      </c>
      <c r="H960" s="34">
        <v>112</v>
      </c>
      <c r="I960" s="36">
        <f t="shared" si="89"/>
        <v>72.150000000000006</v>
      </c>
      <c r="J960" s="34" t="s">
        <v>11</v>
      </c>
      <c r="K960" s="34" t="s">
        <v>12</v>
      </c>
      <c r="L960" s="34">
        <v>1277096400</v>
      </c>
      <c r="M960" s="34">
        <v>1278997200</v>
      </c>
      <c r="N960" s="34" t="b">
        <v>0</v>
      </c>
      <c r="O960" s="34" t="b">
        <v>0</v>
      </c>
      <c r="P960" s="34" t="s">
        <v>61</v>
      </c>
      <c r="Q960" s="25" t="str">
        <f t="shared" si="85"/>
        <v>film &amp; video</v>
      </c>
      <c r="R960" s="25" t="str">
        <f t="shared" si="86"/>
        <v>animation</v>
      </c>
      <c r="S960" s="37">
        <f t="shared" si="87"/>
        <v>40350.208333333336</v>
      </c>
      <c r="T960" s="37">
        <f t="shared" si="88"/>
        <v>40372.208333333336</v>
      </c>
    </row>
    <row r="961" spans="1:20" x14ac:dyDescent="0.25">
      <c r="A961" s="25">
        <v>959</v>
      </c>
      <c r="B961" s="25" t="s">
        <v>1938</v>
      </c>
      <c r="C961" s="33" t="s">
        <v>1939</v>
      </c>
      <c r="D961" s="34">
        <v>145000</v>
      </c>
      <c r="E961" s="34">
        <v>6631</v>
      </c>
      <c r="F961" s="35">
        <f t="shared" si="84"/>
        <v>5</v>
      </c>
      <c r="G961" s="34" t="s">
        <v>4</v>
      </c>
      <c r="H961" s="34">
        <v>130</v>
      </c>
      <c r="I961" s="36">
        <f t="shared" si="89"/>
        <v>51.01</v>
      </c>
      <c r="J961" s="34" t="s">
        <v>11</v>
      </c>
      <c r="K961" s="34" t="s">
        <v>12</v>
      </c>
      <c r="L961" s="34">
        <v>1277701200</v>
      </c>
      <c r="M961" s="34">
        <v>1280120400</v>
      </c>
      <c r="N961" s="34" t="b">
        <v>0</v>
      </c>
      <c r="O961" s="34" t="b">
        <v>0</v>
      </c>
      <c r="P961" s="34" t="s">
        <v>196</v>
      </c>
      <c r="Q961" s="25" t="str">
        <f t="shared" si="85"/>
        <v>publishing</v>
      </c>
      <c r="R961" s="25" t="str">
        <f t="shared" si="86"/>
        <v>translations</v>
      </c>
      <c r="S961" s="37">
        <f t="shared" si="87"/>
        <v>40357.208333333336</v>
      </c>
      <c r="T961" s="37">
        <f t="shared" si="88"/>
        <v>40385.208333333336</v>
      </c>
    </row>
    <row r="962" spans="1:20" x14ac:dyDescent="0.25">
      <c r="A962" s="25">
        <v>960</v>
      </c>
      <c r="B962" s="25" t="s">
        <v>1940</v>
      </c>
      <c r="C962" s="33" t="s">
        <v>1941</v>
      </c>
      <c r="D962" s="34">
        <v>5500</v>
      </c>
      <c r="E962" s="34">
        <v>4678</v>
      </c>
      <c r="F962" s="35">
        <f t="shared" si="84"/>
        <v>85</v>
      </c>
      <c r="G962" s="34" t="s">
        <v>4</v>
      </c>
      <c r="H962" s="34">
        <v>55</v>
      </c>
      <c r="I962" s="36">
        <f t="shared" si="89"/>
        <v>85.05</v>
      </c>
      <c r="J962" s="34" t="s">
        <v>11</v>
      </c>
      <c r="K962" s="34" t="s">
        <v>12</v>
      </c>
      <c r="L962" s="34">
        <v>1454911200</v>
      </c>
      <c r="M962" s="34">
        <v>1458104400</v>
      </c>
      <c r="N962" s="34" t="b">
        <v>0</v>
      </c>
      <c r="O962" s="34" t="b">
        <v>0</v>
      </c>
      <c r="P962" s="34" t="s">
        <v>18</v>
      </c>
      <c r="Q962" s="25" t="str">
        <f t="shared" si="85"/>
        <v>technology</v>
      </c>
      <c r="R962" s="25" t="str">
        <f t="shared" si="86"/>
        <v>web</v>
      </c>
      <c r="S962" s="37">
        <f t="shared" si="87"/>
        <v>42408.25</v>
      </c>
      <c r="T962" s="37">
        <f t="shared" si="88"/>
        <v>42445.208333333328</v>
      </c>
    </row>
    <row r="963" spans="1:20" x14ac:dyDescent="0.25">
      <c r="A963" s="25">
        <v>961</v>
      </c>
      <c r="B963" s="25" t="s">
        <v>1942</v>
      </c>
      <c r="C963" s="33" t="s">
        <v>1943</v>
      </c>
      <c r="D963" s="34">
        <v>5700</v>
      </c>
      <c r="E963" s="34">
        <v>6800</v>
      </c>
      <c r="F963" s="35">
        <f t="shared" ref="F963:F1001" si="90">ROUND(E963*100/D963,0)</f>
        <v>119</v>
      </c>
      <c r="G963" s="34" t="s">
        <v>10</v>
      </c>
      <c r="H963" s="34">
        <v>155</v>
      </c>
      <c r="I963" s="36">
        <f t="shared" si="89"/>
        <v>43.87</v>
      </c>
      <c r="J963" s="34" t="s">
        <v>11</v>
      </c>
      <c r="K963" s="34" t="s">
        <v>12</v>
      </c>
      <c r="L963" s="34">
        <v>1297922400</v>
      </c>
      <c r="M963" s="34">
        <v>1298268000</v>
      </c>
      <c r="N963" s="34" t="b">
        <v>0</v>
      </c>
      <c r="O963" s="34" t="b">
        <v>0</v>
      </c>
      <c r="P963" s="34" t="s">
        <v>196</v>
      </c>
      <c r="Q963" s="25" t="str">
        <f t="shared" ref="Q963:Q1001" si="91">LEFT(P963,FIND("/",P963)-1)</f>
        <v>publishing</v>
      </c>
      <c r="R963" s="25" t="str">
        <f t="shared" ref="R963:R1001" si="92">RIGHT(P963,LEN(P963)-FIND("/",P963))</f>
        <v>translations</v>
      </c>
      <c r="S963" s="37">
        <f t="shared" ref="S963:S1001" si="93">(((L963/60)/60)/24)+DATE(1970,1,1)</f>
        <v>40591.25</v>
      </c>
      <c r="T963" s="37">
        <f t="shared" ref="T963:T1001" si="94">(((M963/60)/60)/24)+DATE(1970,1,1)</f>
        <v>40595.25</v>
      </c>
    </row>
    <row r="964" spans="1:20" x14ac:dyDescent="0.25">
      <c r="A964" s="25">
        <v>962</v>
      </c>
      <c r="B964" s="25" t="s">
        <v>1944</v>
      </c>
      <c r="C964" s="33" t="s">
        <v>1945</v>
      </c>
      <c r="D964" s="34">
        <v>3600</v>
      </c>
      <c r="E964" s="34">
        <v>10657</v>
      </c>
      <c r="F964" s="35">
        <f t="shared" si="90"/>
        <v>296</v>
      </c>
      <c r="G964" s="34" t="s">
        <v>10</v>
      </c>
      <c r="H964" s="34">
        <v>266</v>
      </c>
      <c r="I964" s="36">
        <f t="shared" ref="I964:I1001" si="95">IF(H964=0,0,ROUND(E964/H964,2))</f>
        <v>40.06</v>
      </c>
      <c r="J964" s="34" t="s">
        <v>11</v>
      </c>
      <c r="K964" s="34" t="s">
        <v>12</v>
      </c>
      <c r="L964" s="34">
        <v>1384408800</v>
      </c>
      <c r="M964" s="34">
        <v>1386223200</v>
      </c>
      <c r="N964" s="34" t="b">
        <v>0</v>
      </c>
      <c r="O964" s="34" t="b">
        <v>0</v>
      </c>
      <c r="P964" s="34" t="s">
        <v>7</v>
      </c>
      <c r="Q964" s="25" t="str">
        <f t="shared" si="91"/>
        <v>food</v>
      </c>
      <c r="R964" s="25" t="str">
        <f t="shared" si="92"/>
        <v>food trucks</v>
      </c>
      <c r="S964" s="37">
        <f t="shared" si="93"/>
        <v>41592.25</v>
      </c>
      <c r="T964" s="37">
        <f t="shared" si="94"/>
        <v>41613.25</v>
      </c>
    </row>
    <row r="965" spans="1:20" x14ac:dyDescent="0.25">
      <c r="A965" s="25">
        <v>963</v>
      </c>
      <c r="B965" s="25" t="s">
        <v>1946</v>
      </c>
      <c r="C965" s="33" t="s">
        <v>1947</v>
      </c>
      <c r="D965" s="34">
        <v>5900</v>
      </c>
      <c r="E965" s="34">
        <v>4997</v>
      </c>
      <c r="F965" s="35">
        <f t="shared" si="90"/>
        <v>85</v>
      </c>
      <c r="G965" s="34" t="s">
        <v>4</v>
      </c>
      <c r="H965" s="34">
        <v>114</v>
      </c>
      <c r="I965" s="36">
        <f t="shared" si="95"/>
        <v>43.83</v>
      </c>
      <c r="J965" s="34" t="s">
        <v>97</v>
      </c>
      <c r="K965" s="34" t="s">
        <v>98</v>
      </c>
      <c r="L965" s="34">
        <v>1299304800</v>
      </c>
      <c r="M965" s="34">
        <v>1299823200</v>
      </c>
      <c r="N965" s="34" t="b">
        <v>0</v>
      </c>
      <c r="O965" s="34" t="b">
        <v>1</v>
      </c>
      <c r="P965" s="34" t="s">
        <v>112</v>
      </c>
      <c r="Q965" s="25" t="str">
        <f t="shared" si="91"/>
        <v>photography</v>
      </c>
      <c r="R965" s="25" t="str">
        <f t="shared" si="92"/>
        <v>photography books</v>
      </c>
      <c r="S965" s="37">
        <f t="shared" si="93"/>
        <v>40607.25</v>
      </c>
      <c r="T965" s="37">
        <f t="shared" si="94"/>
        <v>40613.25</v>
      </c>
    </row>
    <row r="966" spans="1:20" x14ac:dyDescent="0.25">
      <c r="A966" s="25">
        <v>964</v>
      </c>
      <c r="B966" s="25" t="s">
        <v>1948</v>
      </c>
      <c r="C966" s="33" t="s">
        <v>1949</v>
      </c>
      <c r="D966" s="34">
        <v>3700</v>
      </c>
      <c r="E966" s="34">
        <v>13164</v>
      </c>
      <c r="F966" s="35">
        <f t="shared" si="90"/>
        <v>356</v>
      </c>
      <c r="G966" s="34" t="s">
        <v>10</v>
      </c>
      <c r="H966" s="34">
        <v>155</v>
      </c>
      <c r="I966" s="36">
        <f t="shared" si="95"/>
        <v>84.93</v>
      </c>
      <c r="J966" s="34" t="s">
        <v>11</v>
      </c>
      <c r="K966" s="34" t="s">
        <v>12</v>
      </c>
      <c r="L966" s="34">
        <v>1431320400</v>
      </c>
      <c r="M966" s="34">
        <v>1431752400</v>
      </c>
      <c r="N966" s="34" t="b">
        <v>0</v>
      </c>
      <c r="O966" s="34" t="b">
        <v>0</v>
      </c>
      <c r="P966" s="34" t="s">
        <v>23</v>
      </c>
      <c r="Q966" s="25" t="str">
        <f t="shared" si="91"/>
        <v>theater</v>
      </c>
      <c r="R966" s="25" t="str">
        <f t="shared" si="92"/>
        <v>plays</v>
      </c>
      <c r="S966" s="37">
        <f t="shared" si="93"/>
        <v>42135.208333333328</v>
      </c>
      <c r="T966" s="37">
        <f t="shared" si="94"/>
        <v>42140.208333333328</v>
      </c>
    </row>
    <row r="967" spans="1:20" x14ac:dyDescent="0.25">
      <c r="A967" s="25">
        <v>965</v>
      </c>
      <c r="B967" s="25" t="s">
        <v>1950</v>
      </c>
      <c r="C967" s="33" t="s">
        <v>1951</v>
      </c>
      <c r="D967" s="34">
        <v>2200</v>
      </c>
      <c r="E967" s="34">
        <v>8501</v>
      </c>
      <c r="F967" s="35">
        <f t="shared" si="90"/>
        <v>386</v>
      </c>
      <c r="G967" s="34" t="s">
        <v>10</v>
      </c>
      <c r="H967" s="34">
        <v>207</v>
      </c>
      <c r="I967" s="36">
        <f t="shared" si="95"/>
        <v>41.07</v>
      </c>
      <c r="J967" s="34" t="s">
        <v>30</v>
      </c>
      <c r="K967" s="34" t="s">
        <v>31</v>
      </c>
      <c r="L967" s="34">
        <v>1264399200</v>
      </c>
      <c r="M967" s="34">
        <v>1267855200</v>
      </c>
      <c r="N967" s="34" t="b">
        <v>0</v>
      </c>
      <c r="O967" s="34" t="b">
        <v>0</v>
      </c>
      <c r="P967" s="34" t="s">
        <v>13</v>
      </c>
      <c r="Q967" s="25" t="str">
        <f t="shared" si="91"/>
        <v>music</v>
      </c>
      <c r="R967" s="25" t="str">
        <f t="shared" si="92"/>
        <v>rock</v>
      </c>
      <c r="S967" s="37">
        <f t="shared" si="93"/>
        <v>40203.25</v>
      </c>
      <c r="T967" s="37">
        <f t="shared" si="94"/>
        <v>40243.25</v>
      </c>
    </row>
    <row r="968" spans="1:20" x14ac:dyDescent="0.25">
      <c r="A968" s="25">
        <v>966</v>
      </c>
      <c r="B968" s="25" t="s">
        <v>868</v>
      </c>
      <c r="C968" s="33" t="s">
        <v>1952</v>
      </c>
      <c r="D968" s="34">
        <v>1700</v>
      </c>
      <c r="E968" s="34">
        <v>13468</v>
      </c>
      <c r="F968" s="35">
        <f t="shared" si="90"/>
        <v>792</v>
      </c>
      <c r="G968" s="34" t="s">
        <v>10</v>
      </c>
      <c r="H968" s="34">
        <v>245</v>
      </c>
      <c r="I968" s="36">
        <f t="shared" si="95"/>
        <v>54.97</v>
      </c>
      <c r="J968" s="34" t="s">
        <v>11</v>
      </c>
      <c r="K968" s="34" t="s">
        <v>12</v>
      </c>
      <c r="L968" s="34">
        <v>1497502800</v>
      </c>
      <c r="M968" s="34">
        <v>1497675600</v>
      </c>
      <c r="N968" s="34" t="b">
        <v>0</v>
      </c>
      <c r="O968" s="34" t="b">
        <v>0</v>
      </c>
      <c r="P968" s="34" t="s">
        <v>23</v>
      </c>
      <c r="Q968" s="25" t="str">
        <f t="shared" si="91"/>
        <v>theater</v>
      </c>
      <c r="R968" s="25" t="str">
        <f t="shared" si="92"/>
        <v>plays</v>
      </c>
      <c r="S968" s="37">
        <f t="shared" si="93"/>
        <v>42901.208333333328</v>
      </c>
      <c r="T968" s="37">
        <f t="shared" si="94"/>
        <v>42903.208333333328</v>
      </c>
    </row>
    <row r="969" spans="1:20" x14ac:dyDescent="0.25">
      <c r="A969" s="25">
        <v>967</v>
      </c>
      <c r="B969" s="25" t="s">
        <v>1953</v>
      </c>
      <c r="C969" s="33" t="s">
        <v>1954</v>
      </c>
      <c r="D969" s="34">
        <v>88400</v>
      </c>
      <c r="E969" s="34">
        <v>121138</v>
      </c>
      <c r="F969" s="35">
        <f t="shared" si="90"/>
        <v>137</v>
      </c>
      <c r="G969" s="34" t="s">
        <v>10</v>
      </c>
      <c r="H969" s="34">
        <v>1573</v>
      </c>
      <c r="I969" s="36">
        <f t="shared" si="95"/>
        <v>77.010000000000005</v>
      </c>
      <c r="J969" s="34" t="s">
        <v>11</v>
      </c>
      <c r="K969" s="34" t="s">
        <v>12</v>
      </c>
      <c r="L969" s="34">
        <v>1333688400</v>
      </c>
      <c r="M969" s="34">
        <v>1336885200</v>
      </c>
      <c r="N969" s="34" t="b">
        <v>0</v>
      </c>
      <c r="O969" s="34" t="b">
        <v>0</v>
      </c>
      <c r="P969" s="34" t="s">
        <v>309</v>
      </c>
      <c r="Q969" s="25" t="str">
        <f t="shared" si="91"/>
        <v>music</v>
      </c>
      <c r="R969" s="25" t="str">
        <f t="shared" si="92"/>
        <v>world music</v>
      </c>
      <c r="S969" s="37">
        <f t="shared" si="93"/>
        <v>41005.208333333336</v>
      </c>
      <c r="T969" s="37">
        <f t="shared" si="94"/>
        <v>41042.208333333336</v>
      </c>
    </row>
    <row r="970" spans="1:20" ht="31.5" x14ac:dyDescent="0.25">
      <c r="A970" s="25">
        <v>968</v>
      </c>
      <c r="B970" s="25" t="s">
        <v>1955</v>
      </c>
      <c r="C970" s="33" t="s">
        <v>1956</v>
      </c>
      <c r="D970" s="34">
        <v>2400</v>
      </c>
      <c r="E970" s="34">
        <v>8117</v>
      </c>
      <c r="F970" s="35">
        <f t="shared" si="90"/>
        <v>338</v>
      </c>
      <c r="G970" s="34" t="s">
        <v>10</v>
      </c>
      <c r="H970" s="34">
        <v>114</v>
      </c>
      <c r="I970" s="36">
        <f t="shared" si="95"/>
        <v>71.2</v>
      </c>
      <c r="J970" s="34" t="s">
        <v>11</v>
      </c>
      <c r="K970" s="34" t="s">
        <v>12</v>
      </c>
      <c r="L970" s="34">
        <v>1293861600</v>
      </c>
      <c r="M970" s="34">
        <v>1295157600</v>
      </c>
      <c r="N970" s="34" t="b">
        <v>0</v>
      </c>
      <c r="O970" s="34" t="b">
        <v>0</v>
      </c>
      <c r="P970" s="34" t="s">
        <v>7</v>
      </c>
      <c r="Q970" s="25" t="str">
        <f t="shared" si="91"/>
        <v>food</v>
      </c>
      <c r="R970" s="25" t="str">
        <f t="shared" si="92"/>
        <v>food trucks</v>
      </c>
      <c r="S970" s="37">
        <f t="shared" si="93"/>
        <v>40544.25</v>
      </c>
      <c r="T970" s="37">
        <f t="shared" si="94"/>
        <v>40559.25</v>
      </c>
    </row>
    <row r="971" spans="1:20" x14ac:dyDescent="0.25">
      <c r="A971" s="25">
        <v>969</v>
      </c>
      <c r="B971" s="25" t="s">
        <v>1957</v>
      </c>
      <c r="C971" s="33" t="s">
        <v>1958</v>
      </c>
      <c r="D971" s="34">
        <v>7900</v>
      </c>
      <c r="E971" s="34">
        <v>8550</v>
      </c>
      <c r="F971" s="35">
        <f t="shared" si="90"/>
        <v>108</v>
      </c>
      <c r="G971" s="34" t="s">
        <v>10</v>
      </c>
      <c r="H971" s="34">
        <v>93</v>
      </c>
      <c r="I971" s="36">
        <f t="shared" si="95"/>
        <v>91.94</v>
      </c>
      <c r="J971" s="34" t="s">
        <v>11</v>
      </c>
      <c r="K971" s="34" t="s">
        <v>12</v>
      </c>
      <c r="L971" s="34">
        <v>1576994400</v>
      </c>
      <c r="M971" s="34">
        <v>1577599200</v>
      </c>
      <c r="N971" s="34" t="b">
        <v>0</v>
      </c>
      <c r="O971" s="34" t="b">
        <v>0</v>
      </c>
      <c r="P971" s="34" t="s">
        <v>23</v>
      </c>
      <c r="Q971" s="25" t="str">
        <f t="shared" si="91"/>
        <v>theater</v>
      </c>
      <c r="R971" s="25" t="str">
        <f t="shared" si="92"/>
        <v>plays</v>
      </c>
      <c r="S971" s="37">
        <f t="shared" si="93"/>
        <v>43821.25</v>
      </c>
      <c r="T971" s="37">
        <f t="shared" si="94"/>
        <v>43828.25</v>
      </c>
    </row>
    <row r="972" spans="1:20" x14ac:dyDescent="0.25">
      <c r="A972" s="25">
        <v>970</v>
      </c>
      <c r="B972" s="25" t="s">
        <v>1959</v>
      </c>
      <c r="C972" s="33" t="s">
        <v>1960</v>
      </c>
      <c r="D972" s="34">
        <v>94900</v>
      </c>
      <c r="E972" s="34">
        <v>57659</v>
      </c>
      <c r="F972" s="35">
        <f t="shared" si="90"/>
        <v>61</v>
      </c>
      <c r="G972" s="34" t="s">
        <v>4</v>
      </c>
      <c r="H972" s="34">
        <v>594</v>
      </c>
      <c r="I972" s="36">
        <f t="shared" si="95"/>
        <v>97.07</v>
      </c>
      <c r="J972" s="34" t="s">
        <v>11</v>
      </c>
      <c r="K972" s="34" t="s">
        <v>12</v>
      </c>
      <c r="L972" s="34">
        <v>1304917200</v>
      </c>
      <c r="M972" s="34">
        <v>1305003600</v>
      </c>
      <c r="N972" s="34" t="b">
        <v>0</v>
      </c>
      <c r="O972" s="34" t="b">
        <v>0</v>
      </c>
      <c r="P972" s="34" t="s">
        <v>23</v>
      </c>
      <c r="Q972" s="25" t="str">
        <f t="shared" si="91"/>
        <v>theater</v>
      </c>
      <c r="R972" s="25" t="str">
        <f t="shared" si="92"/>
        <v>plays</v>
      </c>
      <c r="S972" s="37">
        <f t="shared" si="93"/>
        <v>40672.208333333336</v>
      </c>
      <c r="T972" s="37">
        <f t="shared" si="94"/>
        <v>40673.208333333336</v>
      </c>
    </row>
    <row r="973" spans="1:20" x14ac:dyDescent="0.25">
      <c r="A973" s="25">
        <v>971</v>
      </c>
      <c r="B973" s="25" t="s">
        <v>1961</v>
      </c>
      <c r="C973" s="33" t="s">
        <v>1962</v>
      </c>
      <c r="D973" s="34">
        <v>5100</v>
      </c>
      <c r="E973" s="34">
        <v>1414</v>
      </c>
      <c r="F973" s="35">
        <f t="shared" si="90"/>
        <v>28</v>
      </c>
      <c r="G973" s="34" t="s">
        <v>4</v>
      </c>
      <c r="H973" s="34">
        <v>24</v>
      </c>
      <c r="I973" s="36">
        <f t="shared" si="95"/>
        <v>58.92</v>
      </c>
      <c r="J973" s="34" t="s">
        <v>11</v>
      </c>
      <c r="K973" s="34" t="s">
        <v>12</v>
      </c>
      <c r="L973" s="34">
        <v>1381208400</v>
      </c>
      <c r="M973" s="34">
        <v>1381726800</v>
      </c>
      <c r="N973" s="34" t="b">
        <v>0</v>
      </c>
      <c r="O973" s="34" t="b">
        <v>0</v>
      </c>
      <c r="P973" s="34" t="s">
        <v>259</v>
      </c>
      <c r="Q973" s="25" t="str">
        <f t="shared" si="91"/>
        <v>film &amp; video</v>
      </c>
      <c r="R973" s="25" t="str">
        <f t="shared" si="92"/>
        <v>television</v>
      </c>
      <c r="S973" s="37">
        <f t="shared" si="93"/>
        <v>41555.208333333336</v>
      </c>
      <c r="T973" s="37">
        <f t="shared" si="94"/>
        <v>41561.208333333336</v>
      </c>
    </row>
    <row r="974" spans="1:20" x14ac:dyDescent="0.25">
      <c r="A974" s="25">
        <v>972</v>
      </c>
      <c r="B974" s="25" t="s">
        <v>1963</v>
      </c>
      <c r="C974" s="33" t="s">
        <v>1964</v>
      </c>
      <c r="D974" s="34">
        <v>42700</v>
      </c>
      <c r="E974" s="34">
        <v>97524</v>
      </c>
      <c r="F974" s="35">
        <f t="shared" si="90"/>
        <v>228</v>
      </c>
      <c r="G974" s="34" t="s">
        <v>10</v>
      </c>
      <c r="H974" s="34">
        <v>1681</v>
      </c>
      <c r="I974" s="36">
        <f t="shared" si="95"/>
        <v>58.02</v>
      </c>
      <c r="J974" s="34" t="s">
        <v>11</v>
      </c>
      <c r="K974" s="34" t="s">
        <v>12</v>
      </c>
      <c r="L974" s="34">
        <v>1401685200</v>
      </c>
      <c r="M974" s="34">
        <v>1402462800</v>
      </c>
      <c r="N974" s="34" t="b">
        <v>0</v>
      </c>
      <c r="O974" s="34" t="b">
        <v>1</v>
      </c>
      <c r="P974" s="34" t="s">
        <v>18</v>
      </c>
      <c r="Q974" s="25" t="str">
        <f t="shared" si="91"/>
        <v>technology</v>
      </c>
      <c r="R974" s="25" t="str">
        <f t="shared" si="92"/>
        <v>web</v>
      </c>
      <c r="S974" s="37">
        <f t="shared" si="93"/>
        <v>41792.208333333336</v>
      </c>
      <c r="T974" s="37">
        <f t="shared" si="94"/>
        <v>41801.208333333336</v>
      </c>
    </row>
    <row r="975" spans="1:20" x14ac:dyDescent="0.25">
      <c r="A975" s="25">
        <v>973</v>
      </c>
      <c r="B975" s="25" t="s">
        <v>1965</v>
      </c>
      <c r="C975" s="33" t="s">
        <v>1966</v>
      </c>
      <c r="D975" s="34">
        <v>121100</v>
      </c>
      <c r="E975" s="34">
        <v>26176</v>
      </c>
      <c r="F975" s="35">
        <f t="shared" si="90"/>
        <v>22</v>
      </c>
      <c r="G975" s="34" t="s">
        <v>4</v>
      </c>
      <c r="H975" s="34">
        <v>252</v>
      </c>
      <c r="I975" s="36">
        <f t="shared" si="95"/>
        <v>103.87</v>
      </c>
      <c r="J975" s="34" t="s">
        <v>11</v>
      </c>
      <c r="K975" s="34" t="s">
        <v>12</v>
      </c>
      <c r="L975" s="34">
        <v>1291960800</v>
      </c>
      <c r="M975" s="34">
        <v>1292133600</v>
      </c>
      <c r="N975" s="34" t="b">
        <v>0</v>
      </c>
      <c r="O975" s="34" t="b">
        <v>1</v>
      </c>
      <c r="P975" s="34" t="s">
        <v>23</v>
      </c>
      <c r="Q975" s="25" t="str">
        <f t="shared" si="91"/>
        <v>theater</v>
      </c>
      <c r="R975" s="25" t="str">
        <f t="shared" si="92"/>
        <v>plays</v>
      </c>
      <c r="S975" s="37">
        <f t="shared" si="93"/>
        <v>40522.25</v>
      </c>
      <c r="T975" s="37">
        <f t="shared" si="94"/>
        <v>40524.25</v>
      </c>
    </row>
    <row r="976" spans="1:20" x14ac:dyDescent="0.25">
      <c r="A976" s="25">
        <v>974</v>
      </c>
      <c r="B976" s="25" t="s">
        <v>1967</v>
      </c>
      <c r="C976" s="33" t="s">
        <v>1968</v>
      </c>
      <c r="D976" s="34">
        <v>800</v>
      </c>
      <c r="E976" s="34">
        <v>2991</v>
      </c>
      <c r="F976" s="35">
        <f t="shared" si="90"/>
        <v>374</v>
      </c>
      <c r="G976" s="34" t="s">
        <v>10</v>
      </c>
      <c r="H976" s="34">
        <v>32</v>
      </c>
      <c r="I976" s="36">
        <f t="shared" si="95"/>
        <v>93.47</v>
      </c>
      <c r="J976" s="34" t="s">
        <v>11</v>
      </c>
      <c r="K976" s="34" t="s">
        <v>12</v>
      </c>
      <c r="L976" s="34">
        <v>1368853200</v>
      </c>
      <c r="M976" s="34">
        <v>1368939600</v>
      </c>
      <c r="N976" s="34" t="b">
        <v>0</v>
      </c>
      <c r="O976" s="34" t="b">
        <v>0</v>
      </c>
      <c r="P976" s="34" t="s">
        <v>50</v>
      </c>
      <c r="Q976" s="25" t="str">
        <f t="shared" si="91"/>
        <v>music</v>
      </c>
      <c r="R976" s="25" t="str">
        <f t="shared" si="92"/>
        <v>indie rock</v>
      </c>
      <c r="S976" s="37">
        <f t="shared" si="93"/>
        <v>41412.208333333336</v>
      </c>
      <c r="T976" s="37">
        <f t="shared" si="94"/>
        <v>41413.208333333336</v>
      </c>
    </row>
    <row r="977" spans="1:20" x14ac:dyDescent="0.25">
      <c r="A977" s="25">
        <v>975</v>
      </c>
      <c r="B977" s="25" t="s">
        <v>1969</v>
      </c>
      <c r="C977" s="33" t="s">
        <v>1970</v>
      </c>
      <c r="D977" s="34">
        <v>5400</v>
      </c>
      <c r="E977" s="34">
        <v>8366</v>
      </c>
      <c r="F977" s="35">
        <f t="shared" si="90"/>
        <v>155</v>
      </c>
      <c r="G977" s="34" t="s">
        <v>10</v>
      </c>
      <c r="H977" s="34">
        <v>135</v>
      </c>
      <c r="I977" s="36">
        <f t="shared" si="95"/>
        <v>61.97</v>
      </c>
      <c r="J977" s="34" t="s">
        <v>11</v>
      </c>
      <c r="K977" s="34" t="s">
        <v>12</v>
      </c>
      <c r="L977" s="34">
        <v>1448776800</v>
      </c>
      <c r="M977" s="34">
        <v>1452146400</v>
      </c>
      <c r="N977" s="34" t="b">
        <v>0</v>
      </c>
      <c r="O977" s="34" t="b">
        <v>1</v>
      </c>
      <c r="P977" s="34" t="s">
        <v>23</v>
      </c>
      <c r="Q977" s="25" t="str">
        <f t="shared" si="91"/>
        <v>theater</v>
      </c>
      <c r="R977" s="25" t="str">
        <f t="shared" si="92"/>
        <v>plays</v>
      </c>
      <c r="S977" s="37">
        <f t="shared" si="93"/>
        <v>42337.25</v>
      </c>
      <c r="T977" s="37">
        <f t="shared" si="94"/>
        <v>42376.25</v>
      </c>
    </row>
    <row r="978" spans="1:20" x14ac:dyDescent="0.25">
      <c r="A978" s="25">
        <v>976</v>
      </c>
      <c r="B978" s="25" t="s">
        <v>1971</v>
      </c>
      <c r="C978" s="33" t="s">
        <v>1972</v>
      </c>
      <c r="D978" s="34">
        <v>4000</v>
      </c>
      <c r="E978" s="34">
        <v>12886</v>
      </c>
      <c r="F978" s="35">
        <f t="shared" si="90"/>
        <v>322</v>
      </c>
      <c r="G978" s="34" t="s">
        <v>10</v>
      </c>
      <c r="H978" s="34">
        <v>140</v>
      </c>
      <c r="I978" s="36">
        <f t="shared" si="95"/>
        <v>92.04</v>
      </c>
      <c r="J978" s="34" t="s">
        <v>11</v>
      </c>
      <c r="K978" s="34" t="s">
        <v>12</v>
      </c>
      <c r="L978" s="34">
        <v>1296194400</v>
      </c>
      <c r="M978" s="34">
        <v>1296712800</v>
      </c>
      <c r="N978" s="34" t="b">
        <v>0</v>
      </c>
      <c r="O978" s="34" t="b">
        <v>1</v>
      </c>
      <c r="P978" s="34" t="s">
        <v>23</v>
      </c>
      <c r="Q978" s="25" t="str">
        <f t="shared" si="91"/>
        <v>theater</v>
      </c>
      <c r="R978" s="25" t="str">
        <f t="shared" si="92"/>
        <v>plays</v>
      </c>
      <c r="S978" s="37">
        <f t="shared" si="93"/>
        <v>40571.25</v>
      </c>
      <c r="T978" s="37">
        <f t="shared" si="94"/>
        <v>40577.25</v>
      </c>
    </row>
    <row r="979" spans="1:20" x14ac:dyDescent="0.25">
      <c r="A979" s="25">
        <v>977</v>
      </c>
      <c r="B979" s="25" t="s">
        <v>1248</v>
      </c>
      <c r="C979" s="33" t="s">
        <v>1973</v>
      </c>
      <c r="D979" s="34">
        <v>7000</v>
      </c>
      <c r="E979" s="34">
        <v>5177</v>
      </c>
      <c r="F979" s="35">
        <f t="shared" si="90"/>
        <v>74</v>
      </c>
      <c r="G979" s="34" t="s">
        <v>4</v>
      </c>
      <c r="H979" s="34">
        <v>67</v>
      </c>
      <c r="I979" s="36">
        <f t="shared" si="95"/>
        <v>77.27</v>
      </c>
      <c r="J979" s="34" t="s">
        <v>11</v>
      </c>
      <c r="K979" s="34" t="s">
        <v>12</v>
      </c>
      <c r="L979" s="34">
        <v>1517983200</v>
      </c>
      <c r="M979" s="34">
        <v>1520748000</v>
      </c>
      <c r="N979" s="34" t="b">
        <v>0</v>
      </c>
      <c r="O979" s="34" t="b">
        <v>0</v>
      </c>
      <c r="P979" s="34" t="s">
        <v>7</v>
      </c>
      <c r="Q979" s="25" t="str">
        <f t="shared" si="91"/>
        <v>food</v>
      </c>
      <c r="R979" s="25" t="str">
        <f t="shared" si="92"/>
        <v>food trucks</v>
      </c>
      <c r="S979" s="37">
        <f t="shared" si="93"/>
        <v>43138.25</v>
      </c>
      <c r="T979" s="37">
        <f t="shared" si="94"/>
        <v>43170.25</v>
      </c>
    </row>
    <row r="980" spans="1:20" x14ac:dyDescent="0.25">
      <c r="A980" s="25">
        <v>978</v>
      </c>
      <c r="B980" s="25" t="s">
        <v>1974</v>
      </c>
      <c r="C980" s="33" t="s">
        <v>1975</v>
      </c>
      <c r="D980" s="34">
        <v>1000</v>
      </c>
      <c r="E980" s="34">
        <v>8641</v>
      </c>
      <c r="F980" s="35">
        <f t="shared" si="90"/>
        <v>864</v>
      </c>
      <c r="G980" s="34" t="s">
        <v>10</v>
      </c>
      <c r="H980" s="34">
        <v>92</v>
      </c>
      <c r="I980" s="36">
        <f t="shared" si="95"/>
        <v>93.92</v>
      </c>
      <c r="J980" s="34" t="s">
        <v>11</v>
      </c>
      <c r="K980" s="34" t="s">
        <v>12</v>
      </c>
      <c r="L980" s="34">
        <v>1478930400</v>
      </c>
      <c r="M980" s="34">
        <v>1480831200</v>
      </c>
      <c r="N980" s="34" t="b">
        <v>0</v>
      </c>
      <c r="O980" s="34" t="b">
        <v>0</v>
      </c>
      <c r="P980" s="34" t="s">
        <v>79</v>
      </c>
      <c r="Q980" s="25" t="str">
        <f t="shared" si="91"/>
        <v>games</v>
      </c>
      <c r="R980" s="25" t="str">
        <f t="shared" si="92"/>
        <v>video games</v>
      </c>
      <c r="S980" s="37">
        <f t="shared" si="93"/>
        <v>42686.25</v>
      </c>
      <c r="T980" s="37">
        <f t="shared" si="94"/>
        <v>42708.25</v>
      </c>
    </row>
    <row r="981" spans="1:20" x14ac:dyDescent="0.25">
      <c r="A981" s="25">
        <v>979</v>
      </c>
      <c r="B981" s="25" t="s">
        <v>1976</v>
      </c>
      <c r="C981" s="33" t="s">
        <v>1977</v>
      </c>
      <c r="D981" s="34">
        <v>60200</v>
      </c>
      <c r="E981" s="34">
        <v>86244</v>
      </c>
      <c r="F981" s="35">
        <f t="shared" si="90"/>
        <v>143</v>
      </c>
      <c r="G981" s="34" t="s">
        <v>10</v>
      </c>
      <c r="H981" s="34">
        <v>1015</v>
      </c>
      <c r="I981" s="36">
        <f t="shared" si="95"/>
        <v>84.97</v>
      </c>
      <c r="J981" s="34" t="s">
        <v>30</v>
      </c>
      <c r="K981" s="34" t="s">
        <v>31</v>
      </c>
      <c r="L981" s="34">
        <v>1426395600</v>
      </c>
      <c r="M981" s="34">
        <v>1426914000</v>
      </c>
      <c r="N981" s="34" t="b">
        <v>0</v>
      </c>
      <c r="O981" s="34" t="b">
        <v>0</v>
      </c>
      <c r="P981" s="34" t="s">
        <v>23</v>
      </c>
      <c r="Q981" s="25" t="str">
        <f t="shared" si="91"/>
        <v>theater</v>
      </c>
      <c r="R981" s="25" t="str">
        <f t="shared" si="92"/>
        <v>plays</v>
      </c>
      <c r="S981" s="37">
        <f t="shared" si="93"/>
        <v>42078.208333333328</v>
      </c>
      <c r="T981" s="37">
        <f t="shared" si="94"/>
        <v>42084.208333333328</v>
      </c>
    </row>
    <row r="982" spans="1:20" x14ac:dyDescent="0.25">
      <c r="A982" s="25">
        <v>980</v>
      </c>
      <c r="B982" s="25" t="s">
        <v>1978</v>
      </c>
      <c r="C982" s="33" t="s">
        <v>1979</v>
      </c>
      <c r="D982" s="34">
        <v>195200</v>
      </c>
      <c r="E982" s="34">
        <v>78630</v>
      </c>
      <c r="F982" s="35">
        <f t="shared" si="90"/>
        <v>40</v>
      </c>
      <c r="G982" s="34" t="s">
        <v>4</v>
      </c>
      <c r="H982" s="34">
        <v>742</v>
      </c>
      <c r="I982" s="36">
        <f t="shared" si="95"/>
        <v>105.97</v>
      </c>
      <c r="J982" s="34" t="s">
        <v>11</v>
      </c>
      <c r="K982" s="34" t="s">
        <v>12</v>
      </c>
      <c r="L982" s="34">
        <v>1446181200</v>
      </c>
      <c r="M982" s="34">
        <v>1446616800</v>
      </c>
      <c r="N982" s="34" t="b">
        <v>1</v>
      </c>
      <c r="O982" s="34" t="b">
        <v>0</v>
      </c>
      <c r="P982" s="34" t="s">
        <v>58</v>
      </c>
      <c r="Q982" s="25" t="str">
        <f t="shared" si="91"/>
        <v>publishing</v>
      </c>
      <c r="R982" s="25" t="str">
        <f t="shared" si="92"/>
        <v>nonfiction</v>
      </c>
      <c r="S982" s="37">
        <f t="shared" si="93"/>
        <v>42307.208333333328</v>
      </c>
      <c r="T982" s="37">
        <f t="shared" si="94"/>
        <v>42312.25</v>
      </c>
    </row>
    <row r="983" spans="1:20" x14ac:dyDescent="0.25">
      <c r="A983" s="25">
        <v>981</v>
      </c>
      <c r="B983" s="25" t="s">
        <v>1980</v>
      </c>
      <c r="C983" s="33" t="s">
        <v>1981</v>
      </c>
      <c r="D983" s="34">
        <v>6700</v>
      </c>
      <c r="E983" s="34">
        <v>11941</v>
      </c>
      <c r="F983" s="35">
        <f t="shared" si="90"/>
        <v>178</v>
      </c>
      <c r="G983" s="34" t="s">
        <v>10</v>
      </c>
      <c r="H983" s="34">
        <v>323</v>
      </c>
      <c r="I983" s="36">
        <f t="shared" si="95"/>
        <v>36.97</v>
      </c>
      <c r="J983" s="34" t="s">
        <v>11</v>
      </c>
      <c r="K983" s="34" t="s">
        <v>12</v>
      </c>
      <c r="L983" s="34">
        <v>1514181600</v>
      </c>
      <c r="M983" s="34">
        <v>1517032800</v>
      </c>
      <c r="N983" s="34" t="b">
        <v>0</v>
      </c>
      <c r="O983" s="34" t="b">
        <v>0</v>
      </c>
      <c r="P983" s="34" t="s">
        <v>18</v>
      </c>
      <c r="Q983" s="25" t="str">
        <f t="shared" si="91"/>
        <v>technology</v>
      </c>
      <c r="R983" s="25" t="str">
        <f t="shared" si="92"/>
        <v>web</v>
      </c>
      <c r="S983" s="37">
        <f t="shared" si="93"/>
        <v>43094.25</v>
      </c>
      <c r="T983" s="37">
        <f t="shared" si="94"/>
        <v>43127.25</v>
      </c>
    </row>
    <row r="984" spans="1:20" x14ac:dyDescent="0.25">
      <c r="A984" s="25">
        <v>982</v>
      </c>
      <c r="B984" s="25" t="s">
        <v>1982</v>
      </c>
      <c r="C984" s="33" t="s">
        <v>1983</v>
      </c>
      <c r="D984" s="34">
        <v>7200</v>
      </c>
      <c r="E984" s="34">
        <v>6115</v>
      </c>
      <c r="F984" s="35">
        <f t="shared" si="90"/>
        <v>85</v>
      </c>
      <c r="G984" s="34" t="s">
        <v>4</v>
      </c>
      <c r="H984" s="34">
        <v>75</v>
      </c>
      <c r="I984" s="36">
        <f t="shared" si="95"/>
        <v>81.53</v>
      </c>
      <c r="J984" s="34" t="s">
        <v>11</v>
      </c>
      <c r="K984" s="34" t="s">
        <v>12</v>
      </c>
      <c r="L984" s="34">
        <v>1311051600</v>
      </c>
      <c r="M984" s="34">
        <v>1311224400</v>
      </c>
      <c r="N984" s="34" t="b">
        <v>0</v>
      </c>
      <c r="O984" s="34" t="b">
        <v>1</v>
      </c>
      <c r="P984" s="34" t="s">
        <v>32</v>
      </c>
      <c r="Q984" s="25" t="str">
        <f t="shared" si="91"/>
        <v>film &amp; video</v>
      </c>
      <c r="R984" s="25" t="str">
        <f t="shared" si="92"/>
        <v>documentary</v>
      </c>
      <c r="S984" s="37">
        <f t="shared" si="93"/>
        <v>40743.208333333336</v>
      </c>
      <c r="T984" s="37">
        <f t="shared" si="94"/>
        <v>40745.208333333336</v>
      </c>
    </row>
    <row r="985" spans="1:20" x14ac:dyDescent="0.25">
      <c r="A985" s="25">
        <v>983</v>
      </c>
      <c r="B985" s="25" t="s">
        <v>1984</v>
      </c>
      <c r="C985" s="33" t="s">
        <v>1985</v>
      </c>
      <c r="D985" s="34">
        <v>129100</v>
      </c>
      <c r="E985" s="34">
        <v>188404</v>
      </c>
      <c r="F985" s="35">
        <f t="shared" si="90"/>
        <v>146</v>
      </c>
      <c r="G985" s="34" t="s">
        <v>10</v>
      </c>
      <c r="H985" s="34">
        <v>2326</v>
      </c>
      <c r="I985" s="36">
        <f t="shared" si="95"/>
        <v>81</v>
      </c>
      <c r="J985" s="34" t="s">
        <v>11</v>
      </c>
      <c r="K985" s="34" t="s">
        <v>12</v>
      </c>
      <c r="L985" s="34">
        <v>1564894800</v>
      </c>
      <c r="M985" s="34">
        <v>1566190800</v>
      </c>
      <c r="N985" s="34" t="b">
        <v>0</v>
      </c>
      <c r="O985" s="34" t="b">
        <v>0</v>
      </c>
      <c r="P985" s="34" t="s">
        <v>32</v>
      </c>
      <c r="Q985" s="25" t="str">
        <f t="shared" si="91"/>
        <v>film &amp; video</v>
      </c>
      <c r="R985" s="25" t="str">
        <f t="shared" si="92"/>
        <v>documentary</v>
      </c>
      <c r="S985" s="37">
        <f t="shared" si="93"/>
        <v>43681.208333333328</v>
      </c>
      <c r="T985" s="37">
        <f t="shared" si="94"/>
        <v>43696.208333333328</v>
      </c>
    </row>
    <row r="986" spans="1:20" x14ac:dyDescent="0.25">
      <c r="A986" s="25">
        <v>984</v>
      </c>
      <c r="B986" s="25" t="s">
        <v>1986</v>
      </c>
      <c r="C986" s="33" t="s">
        <v>1987</v>
      </c>
      <c r="D986" s="34">
        <v>6500</v>
      </c>
      <c r="E986" s="34">
        <v>9910</v>
      </c>
      <c r="F986" s="35">
        <f t="shared" si="90"/>
        <v>152</v>
      </c>
      <c r="G986" s="34" t="s">
        <v>10</v>
      </c>
      <c r="H986" s="34">
        <v>381</v>
      </c>
      <c r="I986" s="36">
        <f t="shared" si="95"/>
        <v>26.01</v>
      </c>
      <c r="J986" s="34" t="s">
        <v>11</v>
      </c>
      <c r="K986" s="34" t="s">
        <v>12</v>
      </c>
      <c r="L986" s="34">
        <v>1567918800</v>
      </c>
      <c r="M986" s="34">
        <v>1570165200</v>
      </c>
      <c r="N986" s="34" t="b">
        <v>0</v>
      </c>
      <c r="O986" s="34" t="b">
        <v>0</v>
      </c>
      <c r="P986" s="34" t="s">
        <v>23</v>
      </c>
      <c r="Q986" s="25" t="str">
        <f t="shared" si="91"/>
        <v>theater</v>
      </c>
      <c r="R986" s="25" t="str">
        <f t="shared" si="92"/>
        <v>plays</v>
      </c>
      <c r="S986" s="37">
        <f t="shared" si="93"/>
        <v>43716.208333333328</v>
      </c>
      <c r="T986" s="37">
        <f t="shared" si="94"/>
        <v>43742.208333333328</v>
      </c>
    </row>
    <row r="987" spans="1:20" x14ac:dyDescent="0.25">
      <c r="A987" s="25">
        <v>985</v>
      </c>
      <c r="B987" s="25" t="s">
        <v>1988</v>
      </c>
      <c r="C987" s="33" t="s">
        <v>1989</v>
      </c>
      <c r="D987" s="34">
        <v>170600</v>
      </c>
      <c r="E987" s="34">
        <v>114523</v>
      </c>
      <c r="F987" s="35">
        <f t="shared" si="90"/>
        <v>67</v>
      </c>
      <c r="G987" s="34" t="s">
        <v>4</v>
      </c>
      <c r="H987" s="34">
        <v>4405</v>
      </c>
      <c r="I987" s="36">
        <f t="shared" si="95"/>
        <v>26</v>
      </c>
      <c r="J987" s="34" t="s">
        <v>11</v>
      </c>
      <c r="K987" s="34" t="s">
        <v>12</v>
      </c>
      <c r="L987" s="34">
        <v>1386309600</v>
      </c>
      <c r="M987" s="34">
        <v>1388556000</v>
      </c>
      <c r="N987" s="34" t="b">
        <v>0</v>
      </c>
      <c r="O987" s="34" t="b">
        <v>1</v>
      </c>
      <c r="P987" s="34" t="s">
        <v>13</v>
      </c>
      <c r="Q987" s="25" t="str">
        <f t="shared" si="91"/>
        <v>music</v>
      </c>
      <c r="R987" s="25" t="str">
        <f t="shared" si="92"/>
        <v>rock</v>
      </c>
      <c r="S987" s="37">
        <f t="shared" si="93"/>
        <v>41614.25</v>
      </c>
      <c r="T987" s="37">
        <f t="shared" si="94"/>
        <v>41640.25</v>
      </c>
    </row>
    <row r="988" spans="1:20" x14ac:dyDescent="0.25">
      <c r="A988" s="25">
        <v>986</v>
      </c>
      <c r="B988" s="25" t="s">
        <v>1990</v>
      </c>
      <c r="C988" s="33" t="s">
        <v>1991</v>
      </c>
      <c r="D988" s="34">
        <v>7800</v>
      </c>
      <c r="E988" s="34">
        <v>3144</v>
      </c>
      <c r="F988" s="35">
        <f t="shared" si="90"/>
        <v>40</v>
      </c>
      <c r="G988" s="34" t="s">
        <v>4</v>
      </c>
      <c r="H988" s="34">
        <v>92</v>
      </c>
      <c r="I988" s="36">
        <f t="shared" si="95"/>
        <v>34.17</v>
      </c>
      <c r="J988" s="34" t="s">
        <v>11</v>
      </c>
      <c r="K988" s="34" t="s">
        <v>12</v>
      </c>
      <c r="L988" s="34">
        <v>1301979600</v>
      </c>
      <c r="M988" s="34">
        <v>1303189200</v>
      </c>
      <c r="N988" s="34" t="b">
        <v>0</v>
      </c>
      <c r="O988" s="34" t="b">
        <v>0</v>
      </c>
      <c r="P988" s="34" t="s">
        <v>13</v>
      </c>
      <c r="Q988" s="25" t="str">
        <f t="shared" si="91"/>
        <v>music</v>
      </c>
      <c r="R988" s="25" t="str">
        <f t="shared" si="92"/>
        <v>rock</v>
      </c>
      <c r="S988" s="37">
        <f t="shared" si="93"/>
        <v>40638.208333333336</v>
      </c>
      <c r="T988" s="37">
        <f t="shared" si="94"/>
        <v>40652.208333333336</v>
      </c>
    </row>
    <row r="989" spans="1:20" x14ac:dyDescent="0.25">
      <c r="A989" s="25">
        <v>987</v>
      </c>
      <c r="B989" s="25" t="s">
        <v>1992</v>
      </c>
      <c r="C989" s="33" t="s">
        <v>1993</v>
      </c>
      <c r="D989" s="34">
        <v>6200</v>
      </c>
      <c r="E989" s="34">
        <v>13441</v>
      </c>
      <c r="F989" s="35">
        <f t="shared" si="90"/>
        <v>217</v>
      </c>
      <c r="G989" s="34" t="s">
        <v>10</v>
      </c>
      <c r="H989" s="34">
        <v>480</v>
      </c>
      <c r="I989" s="36">
        <f t="shared" si="95"/>
        <v>28</v>
      </c>
      <c r="J989" s="34" t="s">
        <v>11</v>
      </c>
      <c r="K989" s="34" t="s">
        <v>12</v>
      </c>
      <c r="L989" s="34">
        <v>1493269200</v>
      </c>
      <c r="M989" s="34">
        <v>1494478800</v>
      </c>
      <c r="N989" s="34" t="b">
        <v>0</v>
      </c>
      <c r="O989" s="34" t="b">
        <v>0</v>
      </c>
      <c r="P989" s="34" t="s">
        <v>32</v>
      </c>
      <c r="Q989" s="25" t="str">
        <f t="shared" si="91"/>
        <v>film &amp; video</v>
      </c>
      <c r="R989" s="25" t="str">
        <f t="shared" si="92"/>
        <v>documentary</v>
      </c>
      <c r="S989" s="37">
        <f t="shared" si="93"/>
        <v>42852.208333333328</v>
      </c>
      <c r="T989" s="37">
        <f t="shared" si="94"/>
        <v>42866.208333333328</v>
      </c>
    </row>
    <row r="990" spans="1:20" x14ac:dyDescent="0.25">
      <c r="A990" s="25">
        <v>988</v>
      </c>
      <c r="B990" s="25" t="s">
        <v>1994</v>
      </c>
      <c r="C990" s="33" t="s">
        <v>1995</v>
      </c>
      <c r="D990" s="34">
        <v>9400</v>
      </c>
      <c r="E990" s="34">
        <v>4899</v>
      </c>
      <c r="F990" s="35">
        <f t="shared" si="90"/>
        <v>52</v>
      </c>
      <c r="G990" s="34" t="s">
        <v>4</v>
      </c>
      <c r="H990" s="34">
        <v>64</v>
      </c>
      <c r="I990" s="36">
        <f t="shared" si="95"/>
        <v>76.55</v>
      </c>
      <c r="J990" s="34" t="s">
        <v>11</v>
      </c>
      <c r="K990" s="34" t="s">
        <v>12</v>
      </c>
      <c r="L990" s="34">
        <v>1478930400</v>
      </c>
      <c r="M990" s="34">
        <v>1480744800</v>
      </c>
      <c r="N990" s="34" t="b">
        <v>0</v>
      </c>
      <c r="O990" s="34" t="b">
        <v>0</v>
      </c>
      <c r="P990" s="34" t="s">
        <v>123</v>
      </c>
      <c r="Q990" s="25" t="str">
        <f t="shared" si="91"/>
        <v>publishing</v>
      </c>
      <c r="R990" s="25" t="str">
        <f t="shared" si="92"/>
        <v>radio &amp; podcasts</v>
      </c>
      <c r="S990" s="37">
        <f t="shared" si="93"/>
        <v>42686.25</v>
      </c>
      <c r="T990" s="37">
        <f t="shared" si="94"/>
        <v>42707.25</v>
      </c>
    </row>
    <row r="991" spans="1:20" x14ac:dyDescent="0.25">
      <c r="A991" s="25">
        <v>989</v>
      </c>
      <c r="B991" s="25" t="s">
        <v>1996</v>
      </c>
      <c r="C991" s="33" t="s">
        <v>1997</v>
      </c>
      <c r="D991" s="34">
        <v>2400</v>
      </c>
      <c r="E991" s="34">
        <v>11990</v>
      </c>
      <c r="F991" s="35">
        <f t="shared" si="90"/>
        <v>500</v>
      </c>
      <c r="G991" s="34" t="s">
        <v>10</v>
      </c>
      <c r="H991" s="34">
        <v>226</v>
      </c>
      <c r="I991" s="36">
        <f t="shared" si="95"/>
        <v>53.05</v>
      </c>
      <c r="J991" s="34" t="s">
        <v>11</v>
      </c>
      <c r="K991" s="34" t="s">
        <v>12</v>
      </c>
      <c r="L991" s="34">
        <v>1555390800</v>
      </c>
      <c r="M991" s="34">
        <v>1555822800</v>
      </c>
      <c r="N991" s="34" t="b">
        <v>0</v>
      </c>
      <c r="O991" s="34" t="b">
        <v>0</v>
      </c>
      <c r="P991" s="34" t="s">
        <v>196</v>
      </c>
      <c r="Q991" s="25" t="str">
        <f t="shared" si="91"/>
        <v>publishing</v>
      </c>
      <c r="R991" s="25" t="str">
        <f t="shared" si="92"/>
        <v>translations</v>
      </c>
      <c r="S991" s="37">
        <f t="shared" si="93"/>
        <v>43571.208333333328</v>
      </c>
      <c r="T991" s="37">
        <f t="shared" si="94"/>
        <v>43576.208333333328</v>
      </c>
    </row>
    <row r="992" spans="1:20" x14ac:dyDescent="0.25">
      <c r="A992" s="25">
        <v>990</v>
      </c>
      <c r="B992" s="25" t="s">
        <v>1998</v>
      </c>
      <c r="C992" s="33" t="s">
        <v>1999</v>
      </c>
      <c r="D992" s="34">
        <v>7800</v>
      </c>
      <c r="E992" s="34">
        <v>6839</v>
      </c>
      <c r="F992" s="35">
        <f t="shared" si="90"/>
        <v>88</v>
      </c>
      <c r="G992" s="34" t="s">
        <v>4</v>
      </c>
      <c r="H992" s="34">
        <v>64</v>
      </c>
      <c r="I992" s="36">
        <f t="shared" si="95"/>
        <v>106.86</v>
      </c>
      <c r="J992" s="34" t="s">
        <v>11</v>
      </c>
      <c r="K992" s="34" t="s">
        <v>12</v>
      </c>
      <c r="L992" s="34">
        <v>1456984800</v>
      </c>
      <c r="M992" s="34">
        <v>1458882000</v>
      </c>
      <c r="N992" s="34" t="b">
        <v>0</v>
      </c>
      <c r="O992" s="34" t="b">
        <v>1</v>
      </c>
      <c r="P992" s="34" t="s">
        <v>43</v>
      </c>
      <c r="Q992" s="25" t="str">
        <f t="shared" si="91"/>
        <v>film &amp; video</v>
      </c>
      <c r="R992" s="25" t="str">
        <f t="shared" si="92"/>
        <v>drama</v>
      </c>
      <c r="S992" s="37">
        <f t="shared" si="93"/>
        <v>42432.25</v>
      </c>
      <c r="T992" s="37">
        <f t="shared" si="94"/>
        <v>42454.208333333328</v>
      </c>
    </row>
    <row r="993" spans="1:20" x14ac:dyDescent="0.25">
      <c r="A993" s="25">
        <v>991</v>
      </c>
      <c r="B993" s="25" t="s">
        <v>1070</v>
      </c>
      <c r="C993" s="33" t="s">
        <v>2000</v>
      </c>
      <c r="D993" s="34">
        <v>9800</v>
      </c>
      <c r="E993" s="34">
        <v>11091</v>
      </c>
      <c r="F993" s="35">
        <f t="shared" si="90"/>
        <v>113</v>
      </c>
      <c r="G993" s="34" t="s">
        <v>10</v>
      </c>
      <c r="H993" s="34">
        <v>241</v>
      </c>
      <c r="I993" s="36">
        <f t="shared" si="95"/>
        <v>46.02</v>
      </c>
      <c r="J993" s="34" t="s">
        <v>11</v>
      </c>
      <c r="K993" s="34" t="s">
        <v>12</v>
      </c>
      <c r="L993" s="34">
        <v>1411621200</v>
      </c>
      <c r="M993" s="34">
        <v>1411966800</v>
      </c>
      <c r="N993" s="34" t="b">
        <v>0</v>
      </c>
      <c r="O993" s="34" t="b">
        <v>1</v>
      </c>
      <c r="P993" s="34" t="s">
        <v>13</v>
      </c>
      <c r="Q993" s="25" t="str">
        <f t="shared" si="91"/>
        <v>music</v>
      </c>
      <c r="R993" s="25" t="str">
        <f t="shared" si="92"/>
        <v>rock</v>
      </c>
      <c r="S993" s="37">
        <f t="shared" si="93"/>
        <v>41907.208333333336</v>
      </c>
      <c r="T993" s="37">
        <f t="shared" si="94"/>
        <v>41911.208333333336</v>
      </c>
    </row>
    <row r="994" spans="1:20" x14ac:dyDescent="0.25">
      <c r="A994" s="25">
        <v>992</v>
      </c>
      <c r="B994" s="25" t="s">
        <v>2001</v>
      </c>
      <c r="C994" s="33" t="s">
        <v>2002</v>
      </c>
      <c r="D994" s="34">
        <v>3100</v>
      </c>
      <c r="E994" s="34">
        <v>13223</v>
      </c>
      <c r="F994" s="35">
        <f t="shared" si="90"/>
        <v>427</v>
      </c>
      <c r="G994" s="34" t="s">
        <v>10</v>
      </c>
      <c r="H994" s="34">
        <v>132</v>
      </c>
      <c r="I994" s="36">
        <f t="shared" si="95"/>
        <v>100.17</v>
      </c>
      <c r="J994" s="34" t="s">
        <v>11</v>
      </c>
      <c r="K994" s="34" t="s">
        <v>12</v>
      </c>
      <c r="L994" s="34">
        <v>1525669200</v>
      </c>
      <c r="M994" s="34">
        <v>1526878800</v>
      </c>
      <c r="N994" s="34" t="b">
        <v>0</v>
      </c>
      <c r="O994" s="34" t="b">
        <v>1</v>
      </c>
      <c r="P994" s="34" t="s">
        <v>43</v>
      </c>
      <c r="Q994" s="25" t="str">
        <f t="shared" si="91"/>
        <v>film &amp; video</v>
      </c>
      <c r="R994" s="25" t="str">
        <f t="shared" si="92"/>
        <v>drama</v>
      </c>
      <c r="S994" s="37">
        <f t="shared" si="93"/>
        <v>43227.208333333328</v>
      </c>
      <c r="T994" s="37">
        <f t="shared" si="94"/>
        <v>43241.208333333328</v>
      </c>
    </row>
    <row r="995" spans="1:20" x14ac:dyDescent="0.25">
      <c r="A995" s="25">
        <v>993</v>
      </c>
      <c r="B995" s="25" t="s">
        <v>2003</v>
      </c>
      <c r="C995" s="33" t="s">
        <v>2004</v>
      </c>
      <c r="D995" s="34">
        <v>9800</v>
      </c>
      <c r="E995" s="34">
        <v>7608</v>
      </c>
      <c r="F995" s="35">
        <f t="shared" si="90"/>
        <v>78</v>
      </c>
      <c r="G995" s="34" t="s">
        <v>64</v>
      </c>
      <c r="H995" s="34">
        <v>75</v>
      </c>
      <c r="I995" s="36">
        <f t="shared" si="95"/>
        <v>101.44</v>
      </c>
      <c r="J995" s="34" t="s">
        <v>97</v>
      </c>
      <c r="K995" s="34" t="s">
        <v>98</v>
      </c>
      <c r="L995" s="34">
        <v>1450936800</v>
      </c>
      <c r="M995" s="34">
        <v>1452405600</v>
      </c>
      <c r="N995" s="34" t="b">
        <v>0</v>
      </c>
      <c r="O995" s="34" t="b">
        <v>1</v>
      </c>
      <c r="P995" s="34" t="s">
        <v>112</v>
      </c>
      <c r="Q995" s="25" t="str">
        <f t="shared" si="91"/>
        <v>photography</v>
      </c>
      <c r="R995" s="25" t="str">
        <f t="shared" si="92"/>
        <v>photography books</v>
      </c>
      <c r="S995" s="37">
        <f t="shared" si="93"/>
        <v>42362.25</v>
      </c>
      <c r="T995" s="37">
        <f t="shared" si="94"/>
        <v>42379.25</v>
      </c>
    </row>
    <row r="996" spans="1:20" x14ac:dyDescent="0.25">
      <c r="A996" s="25">
        <v>994</v>
      </c>
      <c r="B996" s="25" t="s">
        <v>2005</v>
      </c>
      <c r="C996" s="33" t="s">
        <v>2006</v>
      </c>
      <c r="D996" s="34">
        <v>141100</v>
      </c>
      <c r="E996" s="34">
        <v>74073</v>
      </c>
      <c r="F996" s="35">
        <f t="shared" si="90"/>
        <v>52</v>
      </c>
      <c r="G996" s="34" t="s">
        <v>4</v>
      </c>
      <c r="H996" s="34">
        <v>842</v>
      </c>
      <c r="I996" s="36">
        <f t="shared" si="95"/>
        <v>87.97</v>
      </c>
      <c r="J996" s="34" t="s">
        <v>11</v>
      </c>
      <c r="K996" s="34" t="s">
        <v>12</v>
      </c>
      <c r="L996" s="34">
        <v>1413522000</v>
      </c>
      <c r="M996" s="34">
        <v>1414040400</v>
      </c>
      <c r="N996" s="34" t="b">
        <v>0</v>
      </c>
      <c r="O996" s="34" t="b">
        <v>1</v>
      </c>
      <c r="P996" s="34" t="s">
        <v>196</v>
      </c>
      <c r="Q996" s="25" t="str">
        <f t="shared" si="91"/>
        <v>publishing</v>
      </c>
      <c r="R996" s="25" t="str">
        <f t="shared" si="92"/>
        <v>translations</v>
      </c>
      <c r="S996" s="37">
        <f t="shared" si="93"/>
        <v>41929.208333333336</v>
      </c>
      <c r="T996" s="37">
        <f t="shared" si="94"/>
        <v>41935.208333333336</v>
      </c>
    </row>
    <row r="997" spans="1:20" x14ac:dyDescent="0.25">
      <c r="A997" s="25">
        <v>995</v>
      </c>
      <c r="B997" s="25" t="s">
        <v>2007</v>
      </c>
      <c r="C997" s="33" t="s">
        <v>2008</v>
      </c>
      <c r="D997" s="34">
        <v>97300</v>
      </c>
      <c r="E997" s="34">
        <v>153216</v>
      </c>
      <c r="F997" s="35">
        <f t="shared" si="90"/>
        <v>157</v>
      </c>
      <c r="G997" s="34" t="s">
        <v>10</v>
      </c>
      <c r="H997" s="34">
        <v>2043</v>
      </c>
      <c r="I997" s="36">
        <f t="shared" si="95"/>
        <v>75</v>
      </c>
      <c r="J997" s="34" t="s">
        <v>11</v>
      </c>
      <c r="K997" s="34" t="s">
        <v>12</v>
      </c>
      <c r="L997" s="34">
        <v>1541307600</v>
      </c>
      <c r="M997" s="34">
        <v>1543816800</v>
      </c>
      <c r="N997" s="34" t="b">
        <v>0</v>
      </c>
      <c r="O997" s="34" t="b">
        <v>1</v>
      </c>
      <c r="P997" s="34" t="s">
        <v>7</v>
      </c>
      <c r="Q997" s="25" t="str">
        <f t="shared" si="91"/>
        <v>food</v>
      </c>
      <c r="R997" s="25" t="str">
        <f t="shared" si="92"/>
        <v>food trucks</v>
      </c>
      <c r="S997" s="37">
        <f t="shared" si="93"/>
        <v>43408.208333333328</v>
      </c>
      <c r="T997" s="37">
        <f t="shared" si="94"/>
        <v>43437.25</v>
      </c>
    </row>
    <row r="998" spans="1:20" x14ac:dyDescent="0.25">
      <c r="A998" s="25">
        <v>996</v>
      </c>
      <c r="B998" s="25" t="s">
        <v>2009</v>
      </c>
      <c r="C998" s="33" t="s">
        <v>2010</v>
      </c>
      <c r="D998" s="34">
        <v>6600</v>
      </c>
      <c r="E998" s="34">
        <v>4814</v>
      </c>
      <c r="F998" s="35">
        <f t="shared" si="90"/>
        <v>73</v>
      </c>
      <c r="G998" s="34" t="s">
        <v>4</v>
      </c>
      <c r="H998" s="34">
        <v>112</v>
      </c>
      <c r="I998" s="36">
        <f t="shared" si="95"/>
        <v>42.98</v>
      </c>
      <c r="J998" s="34" t="s">
        <v>11</v>
      </c>
      <c r="K998" s="34" t="s">
        <v>12</v>
      </c>
      <c r="L998" s="34">
        <v>1357106400</v>
      </c>
      <c r="M998" s="34">
        <v>1359698400</v>
      </c>
      <c r="N998" s="34" t="b">
        <v>0</v>
      </c>
      <c r="O998" s="34" t="b">
        <v>0</v>
      </c>
      <c r="P998" s="34" t="s">
        <v>23</v>
      </c>
      <c r="Q998" s="25" t="str">
        <f t="shared" si="91"/>
        <v>theater</v>
      </c>
      <c r="R998" s="25" t="str">
        <f t="shared" si="92"/>
        <v>plays</v>
      </c>
      <c r="S998" s="37">
        <f t="shared" si="93"/>
        <v>41276.25</v>
      </c>
      <c r="T998" s="37">
        <f t="shared" si="94"/>
        <v>41306.25</v>
      </c>
    </row>
    <row r="999" spans="1:20" x14ac:dyDescent="0.25">
      <c r="A999" s="25">
        <v>997</v>
      </c>
      <c r="B999" s="25" t="s">
        <v>2011</v>
      </c>
      <c r="C999" s="33" t="s">
        <v>2012</v>
      </c>
      <c r="D999" s="34">
        <v>7600</v>
      </c>
      <c r="E999" s="34">
        <v>4603</v>
      </c>
      <c r="F999" s="35">
        <f t="shared" si="90"/>
        <v>61</v>
      </c>
      <c r="G999" s="34" t="s">
        <v>64</v>
      </c>
      <c r="H999" s="34">
        <v>139</v>
      </c>
      <c r="I999" s="36">
        <f t="shared" si="95"/>
        <v>33.119999999999997</v>
      </c>
      <c r="J999" s="34" t="s">
        <v>97</v>
      </c>
      <c r="K999" s="34" t="s">
        <v>98</v>
      </c>
      <c r="L999" s="34">
        <v>1390197600</v>
      </c>
      <c r="M999" s="34">
        <v>1390629600</v>
      </c>
      <c r="N999" s="34" t="b">
        <v>0</v>
      </c>
      <c r="O999" s="34" t="b">
        <v>0</v>
      </c>
      <c r="P999" s="34" t="s">
        <v>23</v>
      </c>
      <c r="Q999" s="25" t="str">
        <f t="shared" si="91"/>
        <v>theater</v>
      </c>
      <c r="R999" s="25" t="str">
        <f t="shared" si="92"/>
        <v>plays</v>
      </c>
      <c r="S999" s="37">
        <f t="shared" si="93"/>
        <v>41659.25</v>
      </c>
      <c r="T999" s="37">
        <f t="shared" si="94"/>
        <v>41664.25</v>
      </c>
    </row>
    <row r="1000" spans="1:20" x14ac:dyDescent="0.25">
      <c r="A1000" s="25">
        <v>998</v>
      </c>
      <c r="B1000" s="25" t="s">
        <v>2013</v>
      </c>
      <c r="C1000" s="33" t="s">
        <v>2014</v>
      </c>
      <c r="D1000" s="34">
        <v>66600</v>
      </c>
      <c r="E1000" s="34">
        <v>37823</v>
      </c>
      <c r="F1000" s="35">
        <f t="shared" si="90"/>
        <v>57</v>
      </c>
      <c r="G1000" s="34" t="s">
        <v>4</v>
      </c>
      <c r="H1000" s="34">
        <v>374</v>
      </c>
      <c r="I1000" s="36">
        <f t="shared" si="95"/>
        <v>101.13</v>
      </c>
      <c r="J1000" s="34" t="s">
        <v>11</v>
      </c>
      <c r="K1000" s="34" t="s">
        <v>12</v>
      </c>
      <c r="L1000" s="34">
        <v>1265868000</v>
      </c>
      <c r="M1000" s="34">
        <v>1267077600</v>
      </c>
      <c r="N1000" s="34" t="b">
        <v>0</v>
      </c>
      <c r="O1000" s="34" t="b">
        <v>1</v>
      </c>
      <c r="P1000" s="34" t="s">
        <v>50</v>
      </c>
      <c r="Q1000" s="25" t="str">
        <f t="shared" si="91"/>
        <v>music</v>
      </c>
      <c r="R1000" s="25" t="str">
        <f t="shared" si="92"/>
        <v>indie rock</v>
      </c>
      <c r="S1000" s="37">
        <f t="shared" si="93"/>
        <v>40220.25</v>
      </c>
      <c r="T1000" s="37">
        <f t="shared" si="94"/>
        <v>40234.25</v>
      </c>
    </row>
    <row r="1001" spans="1:20" x14ac:dyDescent="0.25">
      <c r="A1001" s="25">
        <v>999</v>
      </c>
      <c r="B1001" s="25" t="s">
        <v>2015</v>
      </c>
      <c r="C1001" s="33" t="s">
        <v>2016</v>
      </c>
      <c r="D1001" s="34">
        <v>111100</v>
      </c>
      <c r="E1001" s="34">
        <v>62819</v>
      </c>
      <c r="F1001" s="35">
        <f t="shared" si="90"/>
        <v>57</v>
      </c>
      <c r="G1001" s="34" t="s">
        <v>64</v>
      </c>
      <c r="H1001" s="34">
        <v>1122</v>
      </c>
      <c r="I1001" s="36">
        <f t="shared" si="95"/>
        <v>55.99</v>
      </c>
      <c r="J1001" s="34" t="s">
        <v>11</v>
      </c>
      <c r="K1001" s="34" t="s">
        <v>12</v>
      </c>
      <c r="L1001" s="34">
        <v>1467176400</v>
      </c>
      <c r="M1001" s="34">
        <v>1467781200</v>
      </c>
      <c r="N1001" s="34" t="b">
        <v>0</v>
      </c>
      <c r="O1001" s="34" t="b">
        <v>0</v>
      </c>
      <c r="P1001" s="34" t="s">
        <v>7</v>
      </c>
      <c r="Q1001" s="25" t="str">
        <f t="shared" si="91"/>
        <v>food</v>
      </c>
      <c r="R1001" s="25" t="str">
        <f t="shared" si="92"/>
        <v>food trucks</v>
      </c>
      <c r="S1001" s="37">
        <f t="shared" si="93"/>
        <v>42550.208333333328</v>
      </c>
      <c r="T1001" s="37">
        <f t="shared" si="94"/>
        <v>42557.208333333328</v>
      </c>
    </row>
  </sheetData>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220" priority="2" operator="containsText" text="live">
      <formula>NOT(ISERROR(SEARCH("live",G1)))</formula>
    </cfRule>
    <cfRule type="containsText" dxfId="219" priority="3" operator="containsText" text="canceled">
      <formula>NOT(ISERROR(SEARCH("canceled",G1)))</formula>
    </cfRule>
    <cfRule type="containsText" dxfId="218" priority="4" operator="containsText" text="failed">
      <formula>NOT(ISERROR(SEARCH("failed",G1)))</formula>
    </cfRule>
    <cfRule type="containsText" dxfId="217" priority="5" operator="containsText" text="successful">
      <formula>NOT(ISERROR(SEARCH("successful",G1)))</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E796-2F73-4EBA-95AC-0AB81EE03C84}">
  <dimension ref="A1:F14"/>
  <sheetViews>
    <sheetView workbookViewId="0">
      <selection activeCell="Z23" sqref="Z23"/>
    </sheetView>
  </sheetViews>
  <sheetFormatPr defaultRowHeight="15.75" x14ac:dyDescent="0.25"/>
  <cols>
    <col min="1" max="1" width="16.5" bestFit="1" customWidth="1"/>
    <col min="2" max="2" width="9.375" bestFit="1" customWidth="1"/>
    <col min="3" max="3" width="5.625" bestFit="1" customWidth="1"/>
    <col min="4" max="4" width="3.875" bestFit="1" customWidth="1"/>
    <col min="5" max="5" width="9.25" bestFit="1" customWidth="1"/>
    <col min="6" max="6" width="6.125" bestFit="1" customWidth="1"/>
  </cols>
  <sheetData>
    <row r="1" spans="1:6" x14ac:dyDescent="0.25">
      <c r="A1" s="4" t="s">
        <v>1</v>
      </c>
      <c r="B1" t="s">
        <v>2032</v>
      </c>
    </row>
    <row r="3" spans="1:6" ht="31.5" x14ac:dyDescent="0.25">
      <c r="A3" s="4" t="s">
        <v>2031</v>
      </c>
      <c r="B3" s="5" t="s">
        <v>2030</v>
      </c>
    </row>
    <row r="4" spans="1:6" ht="31.5" x14ac:dyDescent="0.25">
      <c r="A4" s="4" t="s">
        <v>2019</v>
      </c>
      <c r="B4" s="6" t="s">
        <v>64</v>
      </c>
      <c r="C4" s="6" t="s">
        <v>4</v>
      </c>
      <c r="D4" s="6" t="s">
        <v>37</v>
      </c>
      <c r="E4" s="6" t="s">
        <v>10</v>
      </c>
      <c r="F4" s="7" t="s">
        <v>2029</v>
      </c>
    </row>
    <row r="5" spans="1:6" x14ac:dyDescent="0.25">
      <c r="A5" s="2" t="s">
        <v>2020</v>
      </c>
      <c r="B5" s="22">
        <v>11</v>
      </c>
      <c r="C5" s="22">
        <v>60</v>
      </c>
      <c r="D5" s="22">
        <v>5</v>
      </c>
      <c r="E5" s="22">
        <v>102</v>
      </c>
      <c r="F5" s="22">
        <v>178</v>
      </c>
    </row>
    <row r="6" spans="1:6" x14ac:dyDescent="0.25">
      <c r="A6" s="2" t="s">
        <v>2021</v>
      </c>
      <c r="B6" s="22">
        <v>4</v>
      </c>
      <c r="C6" s="22">
        <v>20</v>
      </c>
      <c r="D6" s="22"/>
      <c r="E6" s="22">
        <v>22</v>
      </c>
      <c r="F6" s="22">
        <v>46</v>
      </c>
    </row>
    <row r="7" spans="1:6" x14ac:dyDescent="0.25">
      <c r="A7" s="2" t="s">
        <v>2022</v>
      </c>
      <c r="B7" s="22">
        <v>1</v>
      </c>
      <c r="C7" s="22">
        <v>23</v>
      </c>
      <c r="D7" s="22">
        <v>3</v>
      </c>
      <c r="E7" s="22">
        <v>21</v>
      </c>
      <c r="F7" s="22">
        <v>48</v>
      </c>
    </row>
    <row r="8" spans="1:6" x14ac:dyDescent="0.25">
      <c r="A8" s="2" t="s">
        <v>2023</v>
      </c>
      <c r="B8" s="22"/>
      <c r="C8" s="22"/>
      <c r="D8" s="22"/>
      <c r="E8" s="22">
        <v>4</v>
      </c>
      <c r="F8" s="22">
        <v>4</v>
      </c>
    </row>
    <row r="9" spans="1:6" x14ac:dyDescent="0.25">
      <c r="A9" s="2" t="s">
        <v>2024</v>
      </c>
      <c r="B9" s="22">
        <v>10</v>
      </c>
      <c r="C9" s="22">
        <v>66</v>
      </c>
      <c r="D9" s="22"/>
      <c r="E9" s="22">
        <v>99</v>
      </c>
      <c r="F9" s="22">
        <v>175</v>
      </c>
    </row>
    <row r="10" spans="1:6" x14ac:dyDescent="0.25">
      <c r="A10" s="2" t="s">
        <v>2025</v>
      </c>
      <c r="B10" s="22">
        <v>4</v>
      </c>
      <c r="C10" s="22">
        <v>11</v>
      </c>
      <c r="D10" s="22">
        <v>1</v>
      </c>
      <c r="E10" s="22">
        <v>26</v>
      </c>
      <c r="F10" s="22">
        <v>42</v>
      </c>
    </row>
    <row r="11" spans="1:6" x14ac:dyDescent="0.25">
      <c r="A11" s="2" t="s">
        <v>2026</v>
      </c>
      <c r="B11" s="22">
        <v>2</v>
      </c>
      <c r="C11" s="22">
        <v>24</v>
      </c>
      <c r="D11" s="22">
        <v>1</v>
      </c>
      <c r="E11" s="22">
        <v>40</v>
      </c>
      <c r="F11" s="22">
        <v>67</v>
      </c>
    </row>
    <row r="12" spans="1:6" x14ac:dyDescent="0.25">
      <c r="A12" s="2" t="s">
        <v>2027</v>
      </c>
      <c r="B12" s="22">
        <v>2</v>
      </c>
      <c r="C12" s="22">
        <v>28</v>
      </c>
      <c r="D12" s="22">
        <v>2</v>
      </c>
      <c r="E12" s="22">
        <v>64</v>
      </c>
      <c r="F12" s="22">
        <v>96</v>
      </c>
    </row>
    <row r="13" spans="1:6" x14ac:dyDescent="0.25">
      <c r="A13" s="2" t="s">
        <v>2028</v>
      </c>
      <c r="B13" s="22">
        <v>23</v>
      </c>
      <c r="C13" s="22">
        <v>132</v>
      </c>
      <c r="D13" s="22">
        <v>2</v>
      </c>
      <c r="E13" s="22">
        <v>187</v>
      </c>
      <c r="F13" s="22">
        <v>344</v>
      </c>
    </row>
    <row r="14" spans="1:6" x14ac:dyDescent="0.25">
      <c r="A14" s="2" t="s">
        <v>2029</v>
      </c>
      <c r="B14" s="22">
        <v>57</v>
      </c>
      <c r="C14" s="22">
        <v>364</v>
      </c>
      <c r="D14" s="22">
        <v>14</v>
      </c>
      <c r="E14" s="22">
        <v>565</v>
      </c>
      <c r="F14" s="2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AFEA-4CAB-4D79-916C-52055C91A728}">
  <dimension ref="A1:F30"/>
  <sheetViews>
    <sheetView topLeftCell="B1" workbookViewId="0">
      <selection activeCell="E4" sqref="E4"/>
    </sheetView>
  </sheetViews>
  <sheetFormatPr defaultRowHeight="15.75" x14ac:dyDescent="0.25"/>
  <cols>
    <col min="1" max="1" width="16.5" bestFit="1" customWidth="1"/>
    <col min="2" max="2" width="11.375" style="6" bestFit="1" customWidth="1"/>
    <col min="3" max="3" width="5.625" style="6" bestFit="1" customWidth="1"/>
    <col min="4" max="4" width="3.875" style="6" bestFit="1" customWidth="1"/>
    <col min="5" max="5" width="9.25" style="6" bestFit="1" customWidth="1"/>
    <col min="6" max="6" width="6.125" style="6" bestFit="1" customWidth="1"/>
    <col min="7" max="7" width="20.625" bestFit="1" customWidth="1"/>
    <col min="8" max="8" width="15.625" bestFit="1" customWidth="1"/>
    <col min="9" max="9" width="19.125" bestFit="1" customWidth="1"/>
    <col min="10" max="10" width="18" bestFit="1" customWidth="1"/>
    <col min="11" max="11" width="15.75" bestFit="1" customWidth="1"/>
    <col min="12" max="12" width="18.5" bestFit="1" customWidth="1"/>
    <col min="13" max="13" width="15.25" bestFit="1" customWidth="1"/>
    <col min="14" max="14" width="9.625" bestFit="1" customWidth="1"/>
    <col min="15" max="15" width="11.5" bestFit="1" customWidth="1"/>
    <col min="16" max="16" width="10.375" bestFit="1" customWidth="1"/>
    <col min="17" max="17" width="17.25" bestFit="1" customWidth="1"/>
    <col min="18" max="18" width="30.5" bestFit="1" customWidth="1"/>
    <col min="19" max="19" width="16.25" bestFit="1" customWidth="1"/>
    <col min="20" max="20" width="19.75" bestFit="1" customWidth="1"/>
    <col min="21" max="21" width="25.5" bestFit="1" customWidth="1"/>
    <col min="22" max="22" width="21" bestFit="1" customWidth="1"/>
    <col min="23" max="23" width="20.25" bestFit="1" customWidth="1"/>
    <col min="24" max="24" width="15.125" bestFit="1" customWidth="1"/>
    <col min="25" max="25" width="12.5" bestFit="1" customWidth="1"/>
    <col min="26" max="26" width="11" bestFit="1" customWidth="1"/>
  </cols>
  <sheetData>
    <row r="1" spans="1:6" x14ac:dyDescent="0.25">
      <c r="A1" s="4" t="s">
        <v>1</v>
      </c>
      <c r="B1" t="s">
        <v>2032</v>
      </c>
    </row>
    <row r="2" spans="1:6" x14ac:dyDescent="0.25">
      <c r="A2" s="4" t="s">
        <v>2018</v>
      </c>
      <c r="B2" t="s">
        <v>2032</v>
      </c>
    </row>
    <row r="4" spans="1:6" s="11" customFormat="1" ht="31.5" x14ac:dyDescent="0.25">
      <c r="A4" s="8" t="s">
        <v>2031</v>
      </c>
      <c r="B4" s="9" t="s">
        <v>2030</v>
      </c>
      <c r="C4" s="10"/>
      <c r="D4" s="10"/>
      <c r="E4" s="10"/>
      <c r="F4" s="10"/>
    </row>
    <row r="5" spans="1:6" s="11" customFormat="1" ht="31.5" x14ac:dyDescent="0.25">
      <c r="A5" s="8" t="s">
        <v>2019</v>
      </c>
      <c r="B5" s="10" t="s">
        <v>64</v>
      </c>
      <c r="C5" s="10" t="s">
        <v>4</v>
      </c>
      <c r="D5" s="10" t="s">
        <v>37</v>
      </c>
      <c r="E5" s="10" t="s">
        <v>10</v>
      </c>
      <c r="F5" s="12" t="s">
        <v>2029</v>
      </c>
    </row>
    <row r="6" spans="1:6" x14ac:dyDescent="0.25">
      <c r="A6" s="2" t="s">
        <v>2033</v>
      </c>
      <c r="B6" s="22">
        <v>1</v>
      </c>
      <c r="C6" s="22">
        <v>10</v>
      </c>
      <c r="D6" s="22">
        <v>2</v>
      </c>
      <c r="E6" s="22">
        <v>21</v>
      </c>
      <c r="F6" s="22">
        <v>34</v>
      </c>
    </row>
    <row r="7" spans="1:6" x14ac:dyDescent="0.25">
      <c r="A7" s="2" t="s">
        <v>2034</v>
      </c>
      <c r="B7" s="22"/>
      <c r="C7" s="22"/>
      <c r="D7" s="22"/>
      <c r="E7" s="22">
        <v>4</v>
      </c>
      <c r="F7" s="22">
        <v>4</v>
      </c>
    </row>
    <row r="8" spans="1:6" x14ac:dyDescent="0.25">
      <c r="A8" s="2" t="s">
        <v>2035</v>
      </c>
      <c r="B8" s="22">
        <v>4</v>
      </c>
      <c r="C8" s="22">
        <v>21</v>
      </c>
      <c r="D8" s="22">
        <v>1</v>
      </c>
      <c r="E8" s="22">
        <v>34</v>
      </c>
      <c r="F8" s="22">
        <v>60</v>
      </c>
    </row>
    <row r="9" spans="1:6" x14ac:dyDescent="0.25">
      <c r="A9" s="2" t="s">
        <v>2036</v>
      </c>
      <c r="B9" s="22">
        <v>2</v>
      </c>
      <c r="C9" s="22">
        <v>12</v>
      </c>
      <c r="D9" s="22">
        <v>1</v>
      </c>
      <c r="E9" s="22">
        <v>22</v>
      </c>
      <c r="F9" s="22">
        <v>37</v>
      </c>
    </row>
    <row r="10" spans="1:6" x14ac:dyDescent="0.25">
      <c r="A10" s="2" t="s">
        <v>2037</v>
      </c>
      <c r="B10" s="22"/>
      <c r="C10" s="22">
        <v>8</v>
      </c>
      <c r="D10" s="22"/>
      <c r="E10" s="22">
        <v>10</v>
      </c>
      <c r="F10" s="22">
        <v>18</v>
      </c>
    </row>
    <row r="11" spans="1:6" x14ac:dyDescent="0.25">
      <c r="A11" s="2" t="s">
        <v>2038</v>
      </c>
      <c r="B11" s="22">
        <v>1</v>
      </c>
      <c r="C11" s="22">
        <v>7</v>
      </c>
      <c r="D11" s="22"/>
      <c r="E11" s="22">
        <v>9</v>
      </c>
      <c r="F11" s="22">
        <v>17</v>
      </c>
    </row>
    <row r="12" spans="1:6" x14ac:dyDescent="0.25">
      <c r="A12" s="2" t="s">
        <v>2039</v>
      </c>
      <c r="B12" s="22">
        <v>4</v>
      </c>
      <c r="C12" s="22">
        <v>20</v>
      </c>
      <c r="D12" s="22"/>
      <c r="E12" s="22">
        <v>22</v>
      </c>
      <c r="F12" s="22">
        <v>46</v>
      </c>
    </row>
    <row r="13" spans="1:6" x14ac:dyDescent="0.25">
      <c r="A13" s="2" t="s">
        <v>2040</v>
      </c>
      <c r="B13" s="22">
        <v>3</v>
      </c>
      <c r="C13" s="22">
        <v>19</v>
      </c>
      <c r="D13" s="22"/>
      <c r="E13" s="22">
        <v>23</v>
      </c>
      <c r="F13" s="22">
        <v>45</v>
      </c>
    </row>
    <row r="14" spans="1:6" x14ac:dyDescent="0.25">
      <c r="A14" s="2" t="s">
        <v>2041</v>
      </c>
      <c r="B14" s="22">
        <v>1</v>
      </c>
      <c r="C14" s="22">
        <v>6</v>
      </c>
      <c r="D14" s="22"/>
      <c r="E14" s="22">
        <v>10</v>
      </c>
      <c r="F14" s="22">
        <v>17</v>
      </c>
    </row>
    <row r="15" spans="1:6" x14ac:dyDescent="0.25">
      <c r="A15" s="2" t="s">
        <v>2042</v>
      </c>
      <c r="B15" s="22"/>
      <c r="C15" s="22">
        <v>3</v>
      </c>
      <c r="D15" s="22"/>
      <c r="E15" s="22">
        <v>4</v>
      </c>
      <c r="F15" s="22">
        <v>7</v>
      </c>
    </row>
    <row r="16" spans="1:6" x14ac:dyDescent="0.25">
      <c r="A16" s="2" t="s">
        <v>2043</v>
      </c>
      <c r="B16" s="22"/>
      <c r="C16" s="22">
        <v>8</v>
      </c>
      <c r="D16" s="22">
        <v>1</v>
      </c>
      <c r="E16" s="22">
        <v>4</v>
      </c>
      <c r="F16" s="22">
        <v>13</v>
      </c>
    </row>
    <row r="17" spans="1:6" x14ac:dyDescent="0.25">
      <c r="A17" s="2" t="s">
        <v>2044</v>
      </c>
      <c r="B17" s="22">
        <v>1</v>
      </c>
      <c r="C17" s="22">
        <v>6</v>
      </c>
      <c r="D17" s="22">
        <v>1</v>
      </c>
      <c r="E17" s="22">
        <v>13</v>
      </c>
      <c r="F17" s="22">
        <v>21</v>
      </c>
    </row>
    <row r="18" spans="1:6" x14ac:dyDescent="0.25">
      <c r="A18" s="2" t="s">
        <v>2045</v>
      </c>
      <c r="B18" s="22">
        <v>4</v>
      </c>
      <c r="C18" s="22">
        <v>11</v>
      </c>
      <c r="D18" s="22">
        <v>1</v>
      </c>
      <c r="E18" s="22">
        <v>26</v>
      </c>
      <c r="F18" s="22">
        <v>42</v>
      </c>
    </row>
    <row r="19" spans="1:6" x14ac:dyDescent="0.25">
      <c r="A19" s="2" t="s">
        <v>2046</v>
      </c>
      <c r="B19" s="22">
        <v>23</v>
      </c>
      <c r="C19" s="22">
        <v>132</v>
      </c>
      <c r="D19" s="22">
        <v>2</v>
      </c>
      <c r="E19" s="22">
        <v>187</v>
      </c>
      <c r="F19" s="22">
        <v>344</v>
      </c>
    </row>
    <row r="20" spans="1:6" x14ac:dyDescent="0.25">
      <c r="A20" s="2" t="s">
        <v>2047</v>
      </c>
      <c r="B20" s="22"/>
      <c r="C20" s="22">
        <v>4</v>
      </c>
      <c r="D20" s="22"/>
      <c r="E20" s="22">
        <v>4</v>
      </c>
      <c r="F20" s="22">
        <v>8</v>
      </c>
    </row>
    <row r="21" spans="1:6" x14ac:dyDescent="0.25">
      <c r="A21" s="2" t="s">
        <v>2048</v>
      </c>
      <c r="B21" s="22">
        <v>6</v>
      </c>
      <c r="C21" s="22">
        <v>30</v>
      </c>
      <c r="D21" s="22"/>
      <c r="E21" s="22">
        <v>49</v>
      </c>
      <c r="F21" s="22">
        <v>85</v>
      </c>
    </row>
    <row r="22" spans="1:6" x14ac:dyDescent="0.25">
      <c r="A22" s="2" t="s">
        <v>2049</v>
      </c>
      <c r="B22" s="22"/>
      <c r="C22" s="22">
        <v>9</v>
      </c>
      <c r="D22" s="22"/>
      <c r="E22" s="22">
        <v>5</v>
      </c>
      <c r="F22" s="22">
        <v>14</v>
      </c>
    </row>
    <row r="23" spans="1:6" x14ac:dyDescent="0.25">
      <c r="A23" s="2" t="s">
        <v>2050</v>
      </c>
      <c r="B23" s="22">
        <v>1</v>
      </c>
      <c r="C23" s="22">
        <v>5</v>
      </c>
      <c r="D23" s="22">
        <v>1</v>
      </c>
      <c r="E23" s="22">
        <v>9</v>
      </c>
      <c r="F23" s="22">
        <v>16</v>
      </c>
    </row>
    <row r="24" spans="1:6" x14ac:dyDescent="0.25">
      <c r="A24" s="2" t="s">
        <v>2051</v>
      </c>
      <c r="B24" s="22">
        <v>3</v>
      </c>
      <c r="C24" s="22">
        <v>3</v>
      </c>
      <c r="D24" s="22"/>
      <c r="E24" s="22">
        <v>11</v>
      </c>
      <c r="F24" s="22">
        <v>17</v>
      </c>
    </row>
    <row r="25" spans="1:6" x14ac:dyDescent="0.25">
      <c r="A25" s="2" t="s">
        <v>2052</v>
      </c>
      <c r="B25" s="22"/>
      <c r="C25" s="22">
        <v>7</v>
      </c>
      <c r="D25" s="22"/>
      <c r="E25" s="22">
        <v>14</v>
      </c>
      <c r="F25" s="22">
        <v>21</v>
      </c>
    </row>
    <row r="26" spans="1:6" x14ac:dyDescent="0.25">
      <c r="A26" s="2" t="s">
        <v>2053</v>
      </c>
      <c r="B26" s="22">
        <v>1</v>
      </c>
      <c r="C26" s="22">
        <v>15</v>
      </c>
      <c r="D26" s="22">
        <v>2</v>
      </c>
      <c r="E26" s="22">
        <v>17</v>
      </c>
      <c r="F26" s="22">
        <v>35</v>
      </c>
    </row>
    <row r="27" spans="1:6" x14ac:dyDescent="0.25">
      <c r="A27" s="2" t="s">
        <v>2054</v>
      </c>
      <c r="B27" s="22"/>
      <c r="C27" s="22">
        <v>16</v>
      </c>
      <c r="D27" s="22">
        <v>1</v>
      </c>
      <c r="E27" s="22">
        <v>28</v>
      </c>
      <c r="F27" s="22">
        <v>45</v>
      </c>
    </row>
    <row r="28" spans="1:6" x14ac:dyDescent="0.25">
      <c r="A28" s="2" t="s">
        <v>2055</v>
      </c>
      <c r="B28" s="22">
        <v>2</v>
      </c>
      <c r="C28" s="22">
        <v>12</v>
      </c>
      <c r="D28" s="22">
        <v>1</v>
      </c>
      <c r="E28" s="22">
        <v>36</v>
      </c>
      <c r="F28" s="22">
        <v>51</v>
      </c>
    </row>
    <row r="29" spans="1:6" x14ac:dyDescent="0.25">
      <c r="A29" s="2" t="s">
        <v>2056</v>
      </c>
      <c r="B29" s="22"/>
      <c r="C29" s="22"/>
      <c r="D29" s="22"/>
      <c r="E29" s="22">
        <v>3</v>
      </c>
      <c r="F29" s="22">
        <v>3</v>
      </c>
    </row>
    <row r="30" spans="1:6" x14ac:dyDescent="0.25">
      <c r="A30" s="2" t="s">
        <v>2029</v>
      </c>
      <c r="B30" s="22">
        <v>57</v>
      </c>
      <c r="C30" s="22">
        <v>364</v>
      </c>
      <c r="D30" s="22">
        <v>14</v>
      </c>
      <c r="E30" s="22">
        <v>565</v>
      </c>
      <c r="F30" s="2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6B38-29CA-4820-896D-581BEE887D1A}">
  <dimension ref="A1:F18"/>
  <sheetViews>
    <sheetView workbookViewId="0">
      <selection activeCell="E4" sqref="E4"/>
    </sheetView>
  </sheetViews>
  <sheetFormatPr defaultRowHeight="15.75" x14ac:dyDescent="0.25"/>
  <cols>
    <col min="1" max="1" width="27.125" bestFit="1" customWidth="1"/>
    <col min="2" max="2" width="17.25" style="6" bestFit="1" customWidth="1"/>
    <col min="3" max="3" width="4.5" style="6" bestFit="1" customWidth="1"/>
    <col min="4" max="4" width="3.875" style="6" bestFit="1" customWidth="1"/>
    <col min="5" max="5" width="5.5" style="6" bestFit="1" customWidth="1"/>
    <col min="6" max="6" width="6.125" style="6" bestFit="1" customWidth="1"/>
  </cols>
  <sheetData>
    <row r="1" spans="1:6" x14ac:dyDescent="0.25">
      <c r="A1" s="4" t="s">
        <v>2018</v>
      </c>
      <c r="B1" t="s">
        <v>2032</v>
      </c>
    </row>
    <row r="2" spans="1:6" x14ac:dyDescent="0.25">
      <c r="A2" s="4" t="s">
        <v>2069</v>
      </c>
      <c r="B2" t="s">
        <v>2032</v>
      </c>
    </row>
    <row r="4" spans="1:6" x14ac:dyDescent="0.25">
      <c r="A4" s="5" t="s">
        <v>2031</v>
      </c>
      <c r="B4" s="13" t="s">
        <v>2030</v>
      </c>
      <c r="C4" s="7"/>
      <c r="D4" s="7"/>
      <c r="E4" s="7"/>
      <c r="F4" s="7"/>
    </row>
    <row r="5" spans="1:6" ht="31.5" x14ac:dyDescent="0.25">
      <c r="A5" s="5" t="s">
        <v>2019</v>
      </c>
      <c r="B5" s="7" t="s">
        <v>64</v>
      </c>
      <c r="C5" s="7" t="s">
        <v>4</v>
      </c>
      <c r="D5" s="7" t="s">
        <v>37</v>
      </c>
      <c r="E5" s="7" t="s">
        <v>10</v>
      </c>
      <c r="F5" s="7" t="s">
        <v>2029</v>
      </c>
    </row>
    <row r="6" spans="1:6" x14ac:dyDescent="0.25">
      <c r="A6" s="2" t="s">
        <v>2057</v>
      </c>
      <c r="B6" s="22">
        <v>6</v>
      </c>
      <c r="C6" s="22">
        <v>36</v>
      </c>
      <c r="D6" s="22">
        <v>1</v>
      </c>
      <c r="E6" s="22">
        <v>49</v>
      </c>
      <c r="F6" s="22">
        <v>92</v>
      </c>
    </row>
    <row r="7" spans="1:6" x14ac:dyDescent="0.25">
      <c r="A7" s="2" t="s">
        <v>2058</v>
      </c>
      <c r="B7" s="22">
        <v>7</v>
      </c>
      <c r="C7" s="22">
        <v>28</v>
      </c>
      <c r="D7" s="22"/>
      <c r="E7" s="22">
        <v>44</v>
      </c>
      <c r="F7" s="22">
        <v>79</v>
      </c>
    </row>
    <row r="8" spans="1:6" x14ac:dyDescent="0.25">
      <c r="A8" s="2" t="s">
        <v>2059</v>
      </c>
      <c r="B8" s="22">
        <v>4</v>
      </c>
      <c r="C8" s="22">
        <v>33</v>
      </c>
      <c r="D8" s="22"/>
      <c r="E8" s="22">
        <v>49</v>
      </c>
      <c r="F8" s="22">
        <v>86</v>
      </c>
    </row>
    <row r="9" spans="1:6" x14ac:dyDescent="0.25">
      <c r="A9" s="2" t="s">
        <v>2060</v>
      </c>
      <c r="B9" s="22">
        <v>1</v>
      </c>
      <c r="C9" s="22">
        <v>30</v>
      </c>
      <c r="D9" s="22">
        <v>1</v>
      </c>
      <c r="E9" s="22">
        <v>46</v>
      </c>
      <c r="F9" s="22">
        <v>78</v>
      </c>
    </row>
    <row r="10" spans="1:6" x14ac:dyDescent="0.25">
      <c r="A10" s="2" t="s">
        <v>2061</v>
      </c>
      <c r="B10" s="22">
        <v>3</v>
      </c>
      <c r="C10" s="22">
        <v>35</v>
      </c>
      <c r="D10" s="22">
        <v>2</v>
      </c>
      <c r="E10" s="22">
        <v>46</v>
      </c>
      <c r="F10" s="22">
        <v>86</v>
      </c>
    </row>
    <row r="11" spans="1:6" x14ac:dyDescent="0.25">
      <c r="A11" s="2" t="s">
        <v>2062</v>
      </c>
      <c r="B11" s="22">
        <v>3</v>
      </c>
      <c r="C11" s="22">
        <v>28</v>
      </c>
      <c r="D11" s="22">
        <v>1</v>
      </c>
      <c r="E11" s="22">
        <v>55</v>
      </c>
      <c r="F11" s="22">
        <v>87</v>
      </c>
    </row>
    <row r="12" spans="1:6" x14ac:dyDescent="0.25">
      <c r="A12" s="2" t="s">
        <v>2063</v>
      </c>
      <c r="B12" s="22">
        <v>4</v>
      </c>
      <c r="C12" s="22">
        <v>31</v>
      </c>
      <c r="D12" s="22">
        <v>1</v>
      </c>
      <c r="E12" s="22">
        <v>58</v>
      </c>
      <c r="F12" s="22">
        <v>94</v>
      </c>
    </row>
    <row r="13" spans="1:6" x14ac:dyDescent="0.25">
      <c r="A13" s="2" t="s">
        <v>2064</v>
      </c>
      <c r="B13" s="22">
        <v>8</v>
      </c>
      <c r="C13" s="22">
        <v>35</v>
      </c>
      <c r="D13" s="22">
        <v>1</v>
      </c>
      <c r="E13" s="22">
        <v>41</v>
      </c>
      <c r="F13" s="22">
        <v>85</v>
      </c>
    </row>
    <row r="14" spans="1:6" x14ac:dyDescent="0.25">
      <c r="A14" s="2" t="s">
        <v>2065</v>
      </c>
      <c r="B14" s="22">
        <v>5</v>
      </c>
      <c r="C14" s="22">
        <v>23</v>
      </c>
      <c r="D14" s="22"/>
      <c r="E14" s="22">
        <v>45</v>
      </c>
      <c r="F14" s="22">
        <v>73</v>
      </c>
    </row>
    <row r="15" spans="1:6" x14ac:dyDescent="0.25">
      <c r="A15" s="2" t="s">
        <v>2066</v>
      </c>
      <c r="B15" s="22">
        <v>6</v>
      </c>
      <c r="C15" s="22">
        <v>26</v>
      </c>
      <c r="D15" s="22">
        <v>1</v>
      </c>
      <c r="E15" s="22">
        <v>45</v>
      </c>
      <c r="F15" s="22">
        <v>78</v>
      </c>
    </row>
    <row r="16" spans="1:6" x14ac:dyDescent="0.25">
      <c r="A16" s="2" t="s">
        <v>2067</v>
      </c>
      <c r="B16" s="22">
        <v>3</v>
      </c>
      <c r="C16" s="22">
        <v>27</v>
      </c>
      <c r="D16" s="22">
        <v>3</v>
      </c>
      <c r="E16" s="22">
        <v>45</v>
      </c>
      <c r="F16" s="22">
        <v>78</v>
      </c>
    </row>
    <row r="17" spans="1:6" x14ac:dyDescent="0.25">
      <c r="A17" s="2" t="s">
        <v>2068</v>
      </c>
      <c r="B17" s="22">
        <v>7</v>
      </c>
      <c r="C17" s="22">
        <v>32</v>
      </c>
      <c r="D17" s="22">
        <v>3</v>
      </c>
      <c r="E17" s="22">
        <v>42</v>
      </c>
      <c r="F17" s="22">
        <v>84</v>
      </c>
    </row>
    <row r="18" spans="1:6" x14ac:dyDescent="0.25">
      <c r="A18" s="2" t="s">
        <v>2029</v>
      </c>
      <c r="B18" s="22">
        <v>57</v>
      </c>
      <c r="C18" s="22">
        <v>364</v>
      </c>
      <c r="D18" s="22">
        <v>14</v>
      </c>
      <c r="E18" s="22">
        <v>565</v>
      </c>
      <c r="F18" s="2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03F0-4E5E-4A41-B75A-9D2E1B801478}">
  <dimension ref="A1:I13"/>
  <sheetViews>
    <sheetView workbookViewId="0">
      <selection activeCell="I18" sqref="I18"/>
    </sheetView>
  </sheetViews>
  <sheetFormatPr defaultRowHeight="15.75" x14ac:dyDescent="0.25"/>
  <cols>
    <col min="1" max="1" width="14.25" style="15" customWidth="1"/>
    <col min="2" max="9" width="12" customWidth="1"/>
  </cols>
  <sheetData>
    <row r="1" spans="1:9" ht="37.5" customHeight="1" x14ac:dyDescent="0.25">
      <c r="A1" s="16" t="s">
        <v>2070</v>
      </c>
      <c r="B1" s="17" t="s">
        <v>2071</v>
      </c>
      <c r="C1" s="17" t="s">
        <v>2072</v>
      </c>
      <c r="D1" s="17" t="s">
        <v>2073</v>
      </c>
      <c r="E1" s="17" t="s">
        <v>2074</v>
      </c>
      <c r="F1" s="17" t="s">
        <v>2077</v>
      </c>
      <c r="G1" s="17" t="s">
        <v>2075</v>
      </c>
      <c r="H1" s="17" t="s">
        <v>2076</v>
      </c>
      <c r="I1" s="14"/>
    </row>
    <row r="2" spans="1:9" s="11" customFormat="1" ht="33.75" customHeight="1" x14ac:dyDescent="0.25">
      <c r="A2" s="18" t="s">
        <v>2078</v>
      </c>
      <c r="B2" s="19">
        <f>COUNTIFS(Crowdfunding!$D$2:$D$1001,"&gt;= 0",Crowdfunding!$D$2:$D$1001,"&lt; 1000",Crowdfunding!$G$2:$G$1001,"Successful")</f>
        <v>30</v>
      </c>
      <c r="C2" s="19">
        <f>COUNTIFS(Crowdfunding!$D$2:$D$1001,"&gt;= 0",Crowdfunding!$D$2:$D$1001,"&lt; 1000",Crowdfunding!$G$2:$G$1001,"Failed")</f>
        <v>20</v>
      </c>
      <c r="D2" s="19">
        <f>COUNTIFS(Crowdfunding!$D$2:$D$1001,"&gt;= 0",Crowdfunding!$D$2:$D$1001,"&lt; 1000",Crowdfunding!$G$2:$G$1001,"Canceled")</f>
        <v>1</v>
      </c>
      <c r="E2" s="19">
        <f>SUM(B2:D2)</f>
        <v>51</v>
      </c>
      <c r="F2" s="20">
        <f>B2/E2</f>
        <v>0.58823529411764708</v>
      </c>
      <c r="G2" s="20">
        <f>C2/E2</f>
        <v>0.39215686274509803</v>
      </c>
      <c r="H2" s="20">
        <f>D2/E2</f>
        <v>1.9607843137254902E-2</v>
      </c>
    </row>
    <row r="3" spans="1:9" s="11" customFormat="1" ht="33.75" customHeight="1" x14ac:dyDescent="0.25">
      <c r="A3" s="18" t="s">
        <v>2079</v>
      </c>
      <c r="B3" s="19">
        <f>COUNTIFS(Crowdfunding!$D$2:$D$1001,"&gt;=1000",Crowdfunding!$D$2:$D$1001,"&lt; 5000",Crowdfunding!$G$2:$G$1001,"Successful")</f>
        <v>191</v>
      </c>
      <c r="C3" s="19">
        <f>COUNTIFS(Crowdfunding!$D$2:$D$1001,"&gt;= 1000",Crowdfunding!$D$2:$D$1001,"&lt; 5000",Crowdfunding!$G$2:$G$1001,"Failed")</f>
        <v>38</v>
      </c>
      <c r="D3" s="19">
        <f>COUNTIFS(Crowdfunding!$D$2:$D$1001,"&gt;= 1000",Crowdfunding!$D$2:$D$1001,"&lt; 5000",Crowdfunding!$G$2:$G$1001,"Canceled")</f>
        <v>2</v>
      </c>
      <c r="E3" s="19">
        <f t="shared" ref="E3:E13" si="0">SUM(B3:D3)</f>
        <v>231</v>
      </c>
      <c r="F3" s="20">
        <f t="shared" ref="F3:F13" si="1">B3/E3</f>
        <v>0.82683982683982682</v>
      </c>
      <c r="G3" s="20">
        <f t="shared" ref="G3:G13" si="2">C3/E3</f>
        <v>0.16450216450216451</v>
      </c>
      <c r="H3" s="20">
        <f t="shared" ref="H3:H13" si="3">D3/E3</f>
        <v>8.658008658008658E-3</v>
      </c>
    </row>
    <row r="4" spans="1:9" s="11" customFormat="1" ht="33.75" customHeight="1" x14ac:dyDescent="0.25">
      <c r="A4" s="18" t="s">
        <v>2080</v>
      </c>
      <c r="B4" s="19">
        <f>COUNTIFS(Crowdfunding!$D$2:$D$1001,"&gt;=5000",Crowdfunding!$D$2:$D$1001,"&lt; 10000",Crowdfunding!$G$2:$G$1001,"Successful")</f>
        <v>164</v>
      </c>
      <c r="C4" s="19">
        <f>COUNTIFS(Crowdfunding!$D$2:$D$1001,"&gt;=5000",Crowdfunding!$D$2:$D$1001,"&lt; 10000",Crowdfunding!$G$2:$G$1001,"Failed")</f>
        <v>126</v>
      </c>
      <c r="D4" s="19">
        <f>COUNTIFS(Crowdfunding!$D$2:$D$1001,"&gt;=5000",Crowdfunding!$D$2:$D$1001,"&lt; 10000",Crowdfunding!$G$2:$G$1001,"Canceled")</f>
        <v>25</v>
      </c>
      <c r="E4" s="19">
        <f t="shared" ref="E4:E13" si="4">SUM(B4:D4)</f>
        <v>315</v>
      </c>
      <c r="F4" s="20">
        <f t="shared" ref="F4:F13" si="5">B4/E4</f>
        <v>0.52063492063492067</v>
      </c>
      <c r="G4" s="20">
        <f t="shared" ref="G4:G13" si="6">C4/E4</f>
        <v>0.4</v>
      </c>
      <c r="H4" s="20">
        <f t="shared" ref="H4:H13" si="7">D4/E4</f>
        <v>7.9365079365079361E-2</v>
      </c>
    </row>
    <row r="5" spans="1:9" s="11" customFormat="1" ht="33.75" customHeight="1" x14ac:dyDescent="0.25">
      <c r="A5" s="18" t="s">
        <v>2081</v>
      </c>
      <c r="B5" s="19">
        <f>COUNTIFS(Crowdfunding!$D$2:$D$1001,"&gt;=10000",Crowdfunding!$D$2:$D$1001,"&lt; 15000",Crowdfunding!$G$2:$G$1001,"Successful")</f>
        <v>4</v>
      </c>
      <c r="C5" s="19">
        <f>COUNTIFS(Crowdfunding!$D$2:$D$1001,"&gt;=10000",Crowdfunding!$D$2:$D$1001,"&lt; 15000",Crowdfunding!$G$2:$G$1001,"Failed")</f>
        <v>5</v>
      </c>
      <c r="D5" s="19">
        <f>COUNTIFS(Crowdfunding!$D$2:$D$1001,"&gt;=10000",Crowdfunding!$D$2:$D$1001,"&lt; 15000",Crowdfunding!$G$2:$G$1001,"Canceled")</f>
        <v>0</v>
      </c>
      <c r="E5" s="19">
        <f t="shared" si="4"/>
        <v>9</v>
      </c>
      <c r="F5" s="20">
        <f t="shared" si="5"/>
        <v>0.44444444444444442</v>
      </c>
      <c r="G5" s="20">
        <f t="shared" si="6"/>
        <v>0.55555555555555558</v>
      </c>
      <c r="H5" s="20">
        <f t="shared" si="7"/>
        <v>0</v>
      </c>
    </row>
    <row r="6" spans="1:9" s="11" customFormat="1" ht="33.75" customHeight="1" x14ac:dyDescent="0.25">
      <c r="A6" s="18" t="s">
        <v>2082</v>
      </c>
      <c r="B6" s="19">
        <f>COUNTIFS(Crowdfunding!$D$2:$D$1001,"&gt;=15000",Crowdfunding!$D$2:$D$1001,"&lt; 20000",Crowdfunding!$G$2:$G$1001,"Successful")</f>
        <v>10</v>
      </c>
      <c r="C6" s="19">
        <f>COUNTIFS(Crowdfunding!$D$2:$D$1001,"&gt;=15000",Crowdfunding!$D$2:$D$1001,"&lt; 20000",Crowdfunding!$G$2:$G$1001,"Failed")</f>
        <v>0</v>
      </c>
      <c r="D6" s="19">
        <f>COUNTIFS(Crowdfunding!$D$2:$D$1001,"&gt;=15000",Crowdfunding!$D$2:$D$1001,"&lt; 20000",Crowdfunding!$G$2:$G$1001,"Canceled")</f>
        <v>0</v>
      </c>
      <c r="E6" s="19">
        <f t="shared" si="4"/>
        <v>10</v>
      </c>
      <c r="F6" s="20">
        <f t="shared" si="5"/>
        <v>1</v>
      </c>
      <c r="G6" s="20">
        <f t="shared" si="6"/>
        <v>0</v>
      </c>
      <c r="H6" s="20">
        <f t="shared" si="7"/>
        <v>0</v>
      </c>
    </row>
    <row r="7" spans="1:9" s="11" customFormat="1" ht="33.75" customHeight="1" x14ac:dyDescent="0.25">
      <c r="A7" s="18" t="s">
        <v>2083</v>
      </c>
      <c r="B7" s="19">
        <f>COUNTIFS(Crowdfunding!$D$2:$D$1001,"&gt;=20000",Crowdfunding!$D$2:$D$1001,"&lt; 25000",Crowdfunding!$G$2:$G$1001,"Successful")</f>
        <v>7</v>
      </c>
      <c r="C7" s="19">
        <f>COUNTIFS(Crowdfunding!$D$2:$D$1001,"&gt;=20000",Crowdfunding!$D$2:$D$1001,"&lt; 25000",Crowdfunding!$G$2:$G$1001,"Failed")</f>
        <v>0</v>
      </c>
      <c r="D7" s="19">
        <f>COUNTIFS(Crowdfunding!$D$2:$D$1001,"&gt;=20000",Crowdfunding!$D$2:$D$1001,"&lt; 25000",Crowdfunding!$G$2:$G$1001,"Canceled")</f>
        <v>0</v>
      </c>
      <c r="E7" s="19">
        <f t="shared" si="4"/>
        <v>7</v>
      </c>
      <c r="F7" s="20">
        <f t="shared" si="5"/>
        <v>1</v>
      </c>
      <c r="G7" s="20">
        <f t="shared" si="6"/>
        <v>0</v>
      </c>
      <c r="H7" s="20">
        <f t="shared" si="7"/>
        <v>0</v>
      </c>
    </row>
    <row r="8" spans="1:9" s="11" customFormat="1" ht="33.75" customHeight="1" x14ac:dyDescent="0.25">
      <c r="A8" s="18" t="s">
        <v>2084</v>
      </c>
      <c r="B8" s="19">
        <f>COUNTIFS(Crowdfunding!$D$2:$D$1001,"&gt;=25000",Crowdfunding!$D$2:$D$1001,"&lt; 30000",Crowdfunding!$G$2:$G$1001,"Successful")</f>
        <v>11</v>
      </c>
      <c r="C8" s="19">
        <f>COUNTIFS(Crowdfunding!$D$2:$D$1001,"&gt;=25000",Crowdfunding!$D$2:$D$1001,"&lt; 30000",Crowdfunding!$G$2:$G$1001,"Failed")</f>
        <v>3</v>
      </c>
      <c r="D8" s="19">
        <f>COUNTIFS(Crowdfunding!$D$2:$D$1001,"&gt;=25000",Crowdfunding!$D$2:$D$1001,"&lt; 30000",Crowdfunding!$G$2:$G$1001,"Canceled")</f>
        <v>0</v>
      </c>
      <c r="E8" s="19">
        <f t="shared" si="4"/>
        <v>14</v>
      </c>
      <c r="F8" s="20">
        <f t="shared" si="5"/>
        <v>0.7857142857142857</v>
      </c>
      <c r="G8" s="20">
        <f t="shared" si="6"/>
        <v>0.21428571428571427</v>
      </c>
      <c r="H8" s="20">
        <f t="shared" si="7"/>
        <v>0</v>
      </c>
    </row>
    <row r="9" spans="1:9" s="11" customFormat="1" ht="33.75" customHeight="1" x14ac:dyDescent="0.25">
      <c r="A9" s="18" t="s">
        <v>2085</v>
      </c>
      <c r="B9" s="19">
        <f>COUNTIFS(Crowdfunding!$D$2:$D$1001,"&gt;=30000",Crowdfunding!$D$2:$D$1001,"&lt; 35000",Crowdfunding!$G$2:$G$1001,"Successful")</f>
        <v>7</v>
      </c>
      <c r="C9" s="19">
        <f>COUNTIFS(Crowdfunding!$D$2:$D$1001,"&gt;=30000",Crowdfunding!$D$2:$D$1001,"&lt; 35000",Crowdfunding!$G$2:$G$1001,"Failed")</f>
        <v>0</v>
      </c>
      <c r="D9" s="19">
        <f>COUNTIFS(Crowdfunding!$D$2:$D$1001,"&gt;=30000",Crowdfunding!$D$2:$D$1001,"&lt; 35000",Crowdfunding!$G$2:$G$1001,"Canceled")</f>
        <v>0</v>
      </c>
      <c r="E9" s="19">
        <f t="shared" si="4"/>
        <v>7</v>
      </c>
      <c r="F9" s="20">
        <f t="shared" si="5"/>
        <v>1</v>
      </c>
      <c r="G9" s="20">
        <f t="shared" si="6"/>
        <v>0</v>
      </c>
      <c r="H9" s="20">
        <f t="shared" si="7"/>
        <v>0</v>
      </c>
    </row>
    <row r="10" spans="1:9" s="11" customFormat="1" ht="33.75" customHeight="1" x14ac:dyDescent="0.25">
      <c r="A10" s="18" t="s">
        <v>2086</v>
      </c>
      <c r="B10" s="19">
        <f>COUNTIFS(Crowdfunding!$D$2:$D$1001,"&gt;=35000",Crowdfunding!$D$2:$D$1001,"&lt; 40000",Crowdfunding!$G$2:$G$1001,"Successful")</f>
        <v>8</v>
      </c>
      <c r="C10" s="19">
        <f>COUNTIFS(Crowdfunding!$D$2:$D$1001,"&gt;=35000",Crowdfunding!$D$2:$D$1001,"&lt; 40000",Crowdfunding!$G$2:$G$1001,"Failed")</f>
        <v>3</v>
      </c>
      <c r="D10" s="19">
        <f>COUNTIFS(Crowdfunding!$D$2:$D$1001,"&gt;=35000",Crowdfunding!$D$2:$D$1001,"&lt; 40000",Crowdfunding!$G$2:$G$1001,"Canceled")</f>
        <v>1</v>
      </c>
      <c r="E10" s="19">
        <f t="shared" si="4"/>
        <v>12</v>
      </c>
      <c r="F10" s="20">
        <f t="shared" si="5"/>
        <v>0.66666666666666663</v>
      </c>
      <c r="G10" s="20">
        <f t="shared" si="6"/>
        <v>0.25</v>
      </c>
      <c r="H10" s="20">
        <f t="shared" si="7"/>
        <v>8.3333333333333329E-2</v>
      </c>
    </row>
    <row r="11" spans="1:9" s="11" customFormat="1" ht="33.75" customHeight="1" x14ac:dyDescent="0.25">
      <c r="A11" s="18" t="s">
        <v>2087</v>
      </c>
      <c r="B11" s="19">
        <f>COUNTIFS(Crowdfunding!$D$2:$D$1001,"&gt;=40000",Crowdfunding!$D$2:$D$1001,"&lt; 45000",Crowdfunding!$G$2:$G$1001,"Successful")</f>
        <v>11</v>
      </c>
      <c r="C11" s="19">
        <f>COUNTIFS(Crowdfunding!$D$2:$D$1001,"&gt;=40000",Crowdfunding!$D$2:$D$1001,"&lt; 45000",Crowdfunding!$G$2:$G$1001,"Failed")</f>
        <v>3</v>
      </c>
      <c r="D11" s="19">
        <f>COUNTIFS(Crowdfunding!$D$2:$D$1001,"&gt;=40000",Crowdfunding!$D$2:$D$1001,"&lt; 45000",Crowdfunding!$G$2:$G$1001,"Canceled")</f>
        <v>0</v>
      </c>
      <c r="E11" s="19">
        <f t="shared" si="4"/>
        <v>14</v>
      </c>
      <c r="F11" s="20">
        <f t="shared" si="5"/>
        <v>0.7857142857142857</v>
      </c>
      <c r="G11" s="20">
        <f t="shared" si="6"/>
        <v>0.21428571428571427</v>
      </c>
      <c r="H11" s="20">
        <f t="shared" si="7"/>
        <v>0</v>
      </c>
    </row>
    <row r="12" spans="1:9" s="11" customFormat="1" ht="33.75" customHeight="1" x14ac:dyDescent="0.25">
      <c r="A12" s="18" t="s">
        <v>2088</v>
      </c>
      <c r="B12" s="19">
        <f>COUNTIFS(Crowdfunding!$D$2:$D$1001,"&gt;=45000",Crowdfunding!$D$2:$D$1001,"&lt; 50000",Crowdfunding!$G$2:$G$1001,"Successful")</f>
        <v>8</v>
      </c>
      <c r="C12" s="19">
        <f>COUNTIFS(Crowdfunding!$D$2:$D$1001,"&gt;=45000",Crowdfunding!$D$2:$D$1001,"&lt; 50000",Crowdfunding!$G$2:$G$1001,"Failed")</f>
        <v>3</v>
      </c>
      <c r="D12" s="19">
        <f>COUNTIFS(Crowdfunding!$D$2:$D$1001,"&gt;=45000",Crowdfunding!$D$2:$D$1001,"&lt; 50000",Crowdfunding!$G$2:$G$1001,"Canceled")</f>
        <v>0</v>
      </c>
      <c r="E12" s="19">
        <f t="shared" si="4"/>
        <v>11</v>
      </c>
      <c r="F12" s="20">
        <f t="shared" si="5"/>
        <v>0.72727272727272729</v>
      </c>
      <c r="G12" s="20">
        <f t="shared" si="6"/>
        <v>0.27272727272727271</v>
      </c>
      <c r="H12" s="20">
        <f t="shared" si="7"/>
        <v>0</v>
      </c>
    </row>
    <row r="13" spans="1:9" s="11" customFormat="1" ht="33.75" customHeight="1" x14ac:dyDescent="0.25">
      <c r="A13" s="21" t="s">
        <v>2089</v>
      </c>
      <c r="B13" s="19">
        <f>COUNTIFS(Crowdfunding!$D$2:$D$1001,"&gt;=50000",Crowdfunding!$G$2:$G$1001,"Successful")</f>
        <v>114</v>
      </c>
      <c r="C13" s="19">
        <f>COUNTIFS(Crowdfunding!$D$2:$D$1001,"&gt;=50000",Crowdfunding!$G$2:$G$1001,"Failed")</f>
        <v>163</v>
      </c>
      <c r="D13" s="19">
        <f>COUNTIFS(Crowdfunding!$D$2:$D$1001,"&gt;=50000",Crowdfunding!$G$2:$G$1001,"Canceled")</f>
        <v>28</v>
      </c>
      <c r="E13" s="19">
        <f t="shared" si="4"/>
        <v>305</v>
      </c>
      <c r="F13" s="20">
        <f t="shared" si="5"/>
        <v>0.3737704918032787</v>
      </c>
      <c r="G13" s="20">
        <f t="shared" si="6"/>
        <v>0.53442622950819674</v>
      </c>
      <c r="H13" s="20">
        <f t="shared" si="7"/>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C06D-02D8-4224-A07F-1FD77FB75BCF}">
  <dimension ref="A1:Q566"/>
  <sheetViews>
    <sheetView workbookViewId="0">
      <selection activeCell="J10" sqref="J10"/>
    </sheetView>
  </sheetViews>
  <sheetFormatPr defaultRowHeight="15.75" x14ac:dyDescent="0.25"/>
  <cols>
    <col min="1" max="4" width="14.375" style="6" customWidth="1"/>
    <col min="6" max="6" width="22" bestFit="1" customWidth="1"/>
    <col min="7" max="7" width="11.375" customWidth="1"/>
    <col min="8" max="8" width="12.125" customWidth="1"/>
  </cols>
  <sheetData>
    <row r="1" spans="1:8" x14ac:dyDescent="0.25">
      <c r="A1" s="23" t="s">
        <v>2093</v>
      </c>
      <c r="B1" s="23" t="s">
        <v>2094</v>
      </c>
      <c r="C1" s="23" t="s">
        <v>2093</v>
      </c>
      <c r="D1" s="23" t="s">
        <v>2094</v>
      </c>
      <c r="G1" s="28" t="s">
        <v>2115</v>
      </c>
      <c r="H1" s="28"/>
    </row>
    <row r="2" spans="1:8" x14ac:dyDescent="0.25">
      <c r="A2" s="24" t="s">
        <v>10</v>
      </c>
      <c r="B2" s="24">
        <v>158</v>
      </c>
      <c r="C2" s="24" t="s">
        <v>4</v>
      </c>
      <c r="D2" s="24">
        <v>0</v>
      </c>
      <c r="F2" s="25"/>
      <c r="G2" s="24" t="s">
        <v>2107</v>
      </c>
      <c r="H2" s="24" t="s">
        <v>2108</v>
      </c>
    </row>
    <row r="3" spans="1:8" x14ac:dyDescent="0.25">
      <c r="A3" s="24" t="s">
        <v>10</v>
      </c>
      <c r="B3" s="24">
        <v>1425</v>
      </c>
      <c r="C3" s="24" t="s">
        <v>4</v>
      </c>
      <c r="D3" s="24">
        <v>24</v>
      </c>
      <c r="F3" s="25" t="s">
        <v>2109</v>
      </c>
      <c r="G3" s="24">
        <f>ROUND(AVERAGE(B2:B566),0)</f>
        <v>851</v>
      </c>
      <c r="H3" s="24">
        <f>ROUND(AVERAGE(D2:D365),0)</f>
        <v>586</v>
      </c>
    </row>
    <row r="4" spans="1:8" x14ac:dyDescent="0.25">
      <c r="A4" s="24" t="s">
        <v>10</v>
      </c>
      <c r="B4" s="24">
        <v>174</v>
      </c>
      <c r="C4" s="24" t="s">
        <v>4</v>
      </c>
      <c r="D4" s="24">
        <v>53</v>
      </c>
      <c r="F4" s="25" t="s">
        <v>2110</v>
      </c>
      <c r="G4" s="24">
        <f>(MEDIAN(B2:B566))</f>
        <v>201</v>
      </c>
      <c r="H4" s="24">
        <f>MEDIAN(D2:D365)</f>
        <v>114.5</v>
      </c>
    </row>
    <row r="5" spans="1:8" x14ac:dyDescent="0.25">
      <c r="A5" s="24" t="s">
        <v>10</v>
      </c>
      <c r="B5" s="24">
        <v>227</v>
      </c>
      <c r="C5" s="24" t="s">
        <v>4</v>
      </c>
      <c r="D5" s="24">
        <v>18</v>
      </c>
      <c r="F5" s="25" t="s">
        <v>2111</v>
      </c>
      <c r="G5" s="24">
        <f>MIN(B2:B566)</f>
        <v>16</v>
      </c>
      <c r="H5" s="24">
        <f xml:space="preserve"> MIN(D2:D365)</f>
        <v>0</v>
      </c>
    </row>
    <row r="6" spans="1:8" x14ac:dyDescent="0.25">
      <c r="A6" s="24" t="s">
        <v>10</v>
      </c>
      <c r="B6" s="24">
        <v>220</v>
      </c>
      <c r="C6" s="24" t="s">
        <v>4</v>
      </c>
      <c r="D6" s="24">
        <v>44</v>
      </c>
      <c r="F6" s="25" t="s">
        <v>2112</v>
      </c>
      <c r="G6" s="24">
        <f>MAX(B2:B566)</f>
        <v>7295</v>
      </c>
      <c r="H6" s="24">
        <f xml:space="preserve"> MAX(D2:D365)</f>
        <v>6080</v>
      </c>
    </row>
    <row r="7" spans="1:8" x14ac:dyDescent="0.25">
      <c r="A7" s="24" t="s">
        <v>10</v>
      </c>
      <c r="B7" s="24">
        <v>98</v>
      </c>
      <c r="C7" s="24" t="s">
        <v>4</v>
      </c>
      <c r="D7" s="24">
        <v>27</v>
      </c>
      <c r="F7" s="25" t="s">
        <v>2113</v>
      </c>
      <c r="G7" s="26">
        <f>_xlfn.VAR.P(B2:B566)</f>
        <v>1603373.7324019109</v>
      </c>
      <c r="H7" s="26">
        <f>_xlfn.VAR.P(D2:D365)</f>
        <v>921574.68174133555</v>
      </c>
    </row>
    <row r="8" spans="1:8" x14ac:dyDescent="0.25">
      <c r="A8" s="24" t="s">
        <v>10</v>
      </c>
      <c r="B8" s="24">
        <v>100</v>
      </c>
      <c r="C8" s="24" t="s">
        <v>4</v>
      </c>
      <c r="D8" s="24">
        <v>55</v>
      </c>
      <c r="F8" s="25" t="s">
        <v>2114</v>
      </c>
      <c r="G8" s="27">
        <f>_xlfn.STDEV.P(B2:B566)</f>
        <v>1266.2439466397898</v>
      </c>
      <c r="H8" s="27">
        <f>_xlfn.STDEV.P(D2:D365)</f>
        <v>959.98681331637863</v>
      </c>
    </row>
    <row r="9" spans="1:8" x14ac:dyDescent="0.25">
      <c r="A9" s="24" t="s">
        <v>10</v>
      </c>
      <c r="B9" s="24">
        <v>1249</v>
      </c>
      <c r="C9" s="24" t="s">
        <v>4</v>
      </c>
      <c r="D9" s="24">
        <v>200</v>
      </c>
    </row>
    <row r="10" spans="1:8" x14ac:dyDescent="0.25">
      <c r="A10" s="24" t="s">
        <v>10</v>
      </c>
      <c r="B10" s="24">
        <v>1396</v>
      </c>
      <c r="C10" s="24" t="s">
        <v>4</v>
      </c>
      <c r="D10" s="24">
        <v>452</v>
      </c>
    </row>
    <row r="11" spans="1:8" x14ac:dyDescent="0.25">
      <c r="A11" s="24" t="s">
        <v>10</v>
      </c>
      <c r="B11" s="24">
        <v>890</v>
      </c>
      <c r="C11" s="24" t="s">
        <v>4</v>
      </c>
      <c r="D11" s="24">
        <v>674</v>
      </c>
    </row>
    <row r="12" spans="1:8" x14ac:dyDescent="0.25">
      <c r="A12" s="24" t="s">
        <v>10</v>
      </c>
      <c r="B12" s="24">
        <v>142</v>
      </c>
      <c r="C12" s="24" t="s">
        <v>4</v>
      </c>
      <c r="D12" s="24">
        <v>558</v>
      </c>
    </row>
    <row r="13" spans="1:8" x14ac:dyDescent="0.25">
      <c r="A13" s="24" t="s">
        <v>10</v>
      </c>
      <c r="B13" s="24">
        <v>2673</v>
      </c>
      <c r="C13" s="24" t="s">
        <v>4</v>
      </c>
      <c r="D13" s="24">
        <v>15</v>
      </c>
    </row>
    <row r="14" spans="1:8" x14ac:dyDescent="0.25">
      <c r="A14" s="24" t="s">
        <v>10</v>
      </c>
      <c r="B14" s="24">
        <v>163</v>
      </c>
      <c r="C14" s="24" t="s">
        <v>4</v>
      </c>
      <c r="D14" s="24">
        <v>2307</v>
      </c>
    </row>
    <row r="15" spans="1:8" x14ac:dyDescent="0.25">
      <c r="A15" s="24" t="s">
        <v>10</v>
      </c>
      <c r="B15" s="24">
        <v>2220</v>
      </c>
      <c r="C15" s="24" t="s">
        <v>4</v>
      </c>
      <c r="D15" s="24">
        <v>88</v>
      </c>
    </row>
    <row r="16" spans="1:8" x14ac:dyDescent="0.25">
      <c r="A16" s="24" t="s">
        <v>10</v>
      </c>
      <c r="B16" s="24">
        <v>1606</v>
      </c>
      <c r="C16" s="24" t="s">
        <v>4</v>
      </c>
      <c r="D16" s="24">
        <v>48</v>
      </c>
    </row>
    <row r="17" spans="1:17" x14ac:dyDescent="0.25">
      <c r="A17" s="24" t="s">
        <v>10</v>
      </c>
      <c r="B17" s="24">
        <v>129</v>
      </c>
      <c r="C17" s="24" t="s">
        <v>4</v>
      </c>
      <c r="D17" s="24">
        <v>1</v>
      </c>
    </row>
    <row r="18" spans="1:17" x14ac:dyDescent="0.25">
      <c r="A18" s="24" t="s">
        <v>10</v>
      </c>
      <c r="B18" s="24">
        <v>226</v>
      </c>
      <c r="C18" s="24" t="s">
        <v>4</v>
      </c>
      <c r="D18" s="24">
        <v>1467</v>
      </c>
    </row>
    <row r="19" spans="1:17" x14ac:dyDescent="0.25">
      <c r="A19" s="24" t="s">
        <v>10</v>
      </c>
      <c r="B19" s="24">
        <v>5419</v>
      </c>
      <c r="C19" s="24" t="s">
        <v>4</v>
      </c>
      <c r="D19" s="24">
        <v>75</v>
      </c>
    </row>
    <row r="20" spans="1:17" x14ac:dyDescent="0.25">
      <c r="A20" s="24" t="s">
        <v>10</v>
      </c>
      <c r="B20" s="24">
        <v>165</v>
      </c>
      <c r="C20" s="24" t="s">
        <v>4</v>
      </c>
      <c r="D20" s="24">
        <v>120</v>
      </c>
    </row>
    <row r="21" spans="1:17" x14ac:dyDescent="0.25">
      <c r="A21" s="24" t="s">
        <v>10</v>
      </c>
      <c r="B21" s="24">
        <v>1965</v>
      </c>
      <c r="C21" s="24" t="s">
        <v>4</v>
      </c>
      <c r="D21" s="24">
        <v>2253</v>
      </c>
    </row>
    <row r="22" spans="1:17" x14ac:dyDescent="0.25">
      <c r="A22" s="24" t="s">
        <v>10</v>
      </c>
      <c r="B22" s="24">
        <v>16</v>
      </c>
      <c r="C22" s="24" t="s">
        <v>4</v>
      </c>
      <c r="D22" s="24">
        <v>5</v>
      </c>
    </row>
    <row r="23" spans="1:17" x14ac:dyDescent="0.25">
      <c r="A23" s="24" t="s">
        <v>10</v>
      </c>
      <c r="B23" s="24">
        <v>107</v>
      </c>
      <c r="C23" s="24" t="s">
        <v>4</v>
      </c>
      <c r="D23" s="24">
        <v>38</v>
      </c>
    </row>
    <row r="24" spans="1:17" x14ac:dyDescent="0.25">
      <c r="A24" s="24" t="s">
        <v>10</v>
      </c>
      <c r="B24" s="24">
        <v>134</v>
      </c>
      <c r="C24" s="24" t="s">
        <v>4</v>
      </c>
      <c r="D24" s="24">
        <v>12</v>
      </c>
    </row>
    <row r="25" spans="1:17" x14ac:dyDescent="0.25">
      <c r="A25" s="24" t="s">
        <v>10</v>
      </c>
      <c r="B25" s="24">
        <v>198</v>
      </c>
      <c r="C25" s="24" t="s">
        <v>4</v>
      </c>
      <c r="D25" s="24">
        <v>1684</v>
      </c>
    </row>
    <row r="26" spans="1:17" x14ac:dyDescent="0.25">
      <c r="A26" s="24" t="s">
        <v>10</v>
      </c>
      <c r="B26" s="24">
        <v>111</v>
      </c>
      <c r="C26" s="24" t="s">
        <v>4</v>
      </c>
      <c r="D26" s="24">
        <v>56</v>
      </c>
    </row>
    <row r="27" spans="1:17" x14ac:dyDescent="0.25">
      <c r="A27" s="24" t="s">
        <v>10</v>
      </c>
      <c r="B27" s="24">
        <v>222</v>
      </c>
      <c r="C27" s="24" t="s">
        <v>4</v>
      </c>
      <c r="D27" s="24">
        <v>838</v>
      </c>
    </row>
    <row r="28" spans="1:17" x14ac:dyDescent="0.25">
      <c r="A28" s="24" t="s">
        <v>10</v>
      </c>
      <c r="B28" s="24">
        <v>6212</v>
      </c>
      <c r="C28" s="24" t="s">
        <v>4</v>
      </c>
      <c r="D28" s="24">
        <v>1000</v>
      </c>
    </row>
    <row r="29" spans="1:17" ht="15.75" customHeight="1" x14ac:dyDescent="0.25">
      <c r="A29" s="24" t="s">
        <v>10</v>
      </c>
      <c r="B29" s="24">
        <v>98</v>
      </c>
      <c r="C29" s="24" t="s">
        <v>4</v>
      </c>
      <c r="D29" s="24">
        <v>1482</v>
      </c>
      <c r="F29" s="29" t="s">
        <v>2116</v>
      </c>
      <c r="G29" s="29"/>
      <c r="H29" s="29"/>
      <c r="I29" s="29"/>
      <c r="J29" s="29"/>
      <c r="K29" s="29"/>
      <c r="L29" s="29"/>
      <c r="M29" s="29"/>
      <c r="N29" s="29"/>
      <c r="O29" s="29"/>
      <c r="P29" s="29"/>
      <c r="Q29" s="29"/>
    </row>
    <row r="30" spans="1:17" x14ac:dyDescent="0.25">
      <c r="A30" s="24" t="s">
        <v>10</v>
      </c>
      <c r="B30" s="24">
        <v>92</v>
      </c>
      <c r="C30" s="24" t="s">
        <v>4</v>
      </c>
      <c r="D30" s="24">
        <v>106</v>
      </c>
      <c r="F30" s="29"/>
      <c r="G30" s="29"/>
      <c r="H30" s="29"/>
      <c r="I30" s="29"/>
      <c r="J30" s="29"/>
      <c r="K30" s="29"/>
      <c r="L30" s="29"/>
      <c r="M30" s="29"/>
      <c r="N30" s="29"/>
      <c r="O30" s="29"/>
      <c r="P30" s="29"/>
      <c r="Q30" s="29"/>
    </row>
    <row r="31" spans="1:17" x14ac:dyDescent="0.25">
      <c r="A31" s="24" t="s">
        <v>10</v>
      </c>
      <c r="B31" s="24">
        <v>149</v>
      </c>
      <c r="C31" s="24" t="s">
        <v>4</v>
      </c>
      <c r="D31" s="24">
        <v>679</v>
      </c>
      <c r="F31" s="29"/>
      <c r="G31" s="29"/>
      <c r="H31" s="29"/>
      <c r="I31" s="29"/>
      <c r="J31" s="29"/>
      <c r="K31" s="29"/>
      <c r="L31" s="29"/>
      <c r="M31" s="29"/>
      <c r="N31" s="29"/>
      <c r="O31" s="29"/>
      <c r="P31" s="29"/>
      <c r="Q31" s="29"/>
    </row>
    <row r="32" spans="1:17" x14ac:dyDescent="0.25">
      <c r="A32" s="24" t="s">
        <v>10</v>
      </c>
      <c r="B32" s="24">
        <v>2431</v>
      </c>
      <c r="C32" s="24" t="s">
        <v>4</v>
      </c>
      <c r="D32" s="24">
        <v>1220</v>
      </c>
    </row>
    <row r="33" spans="1:17" x14ac:dyDescent="0.25">
      <c r="A33" s="24" t="s">
        <v>10</v>
      </c>
      <c r="B33" s="24">
        <v>303</v>
      </c>
      <c r="C33" s="24" t="s">
        <v>4</v>
      </c>
      <c r="D33" s="24">
        <v>1</v>
      </c>
      <c r="F33" s="38" t="s">
        <v>2117</v>
      </c>
      <c r="G33" s="38"/>
      <c r="H33" s="38"/>
      <c r="I33" s="38"/>
      <c r="J33" s="38"/>
      <c r="K33" s="38"/>
      <c r="L33" s="38"/>
      <c r="M33" s="38"/>
      <c r="N33" s="38"/>
      <c r="O33" s="38"/>
      <c r="P33" s="38"/>
      <c r="Q33" s="38"/>
    </row>
    <row r="34" spans="1:17" x14ac:dyDescent="0.25">
      <c r="A34" s="24" t="s">
        <v>10</v>
      </c>
      <c r="B34" s="24">
        <v>209</v>
      </c>
      <c r="C34" s="24" t="s">
        <v>4</v>
      </c>
      <c r="D34" s="24">
        <v>37</v>
      </c>
      <c r="F34" s="38"/>
      <c r="G34" s="38"/>
      <c r="H34" s="38"/>
      <c r="I34" s="38"/>
      <c r="J34" s="38"/>
      <c r="K34" s="38"/>
      <c r="L34" s="38"/>
      <c r="M34" s="38"/>
      <c r="N34" s="38"/>
      <c r="O34" s="38"/>
      <c r="P34" s="38"/>
      <c r="Q34" s="38"/>
    </row>
    <row r="35" spans="1:17" x14ac:dyDescent="0.25">
      <c r="A35" s="24" t="s">
        <v>10</v>
      </c>
      <c r="B35" s="24">
        <v>131</v>
      </c>
      <c r="C35" s="24" t="s">
        <v>4</v>
      </c>
      <c r="D35" s="24">
        <v>60</v>
      </c>
      <c r="F35" s="38"/>
      <c r="G35" s="38"/>
      <c r="H35" s="38"/>
      <c r="I35" s="38"/>
      <c r="J35" s="38"/>
      <c r="K35" s="38"/>
      <c r="L35" s="38"/>
      <c r="M35" s="38"/>
      <c r="N35" s="38"/>
      <c r="O35" s="38"/>
      <c r="P35" s="38"/>
      <c r="Q35" s="38"/>
    </row>
    <row r="36" spans="1:17" x14ac:dyDescent="0.25">
      <c r="A36" s="24" t="s">
        <v>10</v>
      </c>
      <c r="B36" s="24">
        <v>164</v>
      </c>
      <c r="C36" s="24" t="s">
        <v>4</v>
      </c>
      <c r="D36" s="24">
        <v>296</v>
      </c>
    </row>
    <row r="37" spans="1:17" x14ac:dyDescent="0.25">
      <c r="A37" s="24" t="s">
        <v>10</v>
      </c>
      <c r="B37" s="24">
        <v>201</v>
      </c>
      <c r="C37" s="24" t="s">
        <v>4</v>
      </c>
      <c r="D37" s="24">
        <v>3304</v>
      </c>
    </row>
    <row r="38" spans="1:17" x14ac:dyDescent="0.25">
      <c r="A38" s="24" t="s">
        <v>10</v>
      </c>
      <c r="B38" s="24">
        <v>211</v>
      </c>
      <c r="C38" s="24" t="s">
        <v>4</v>
      </c>
      <c r="D38" s="24">
        <v>73</v>
      </c>
    </row>
    <row r="39" spans="1:17" x14ac:dyDescent="0.25">
      <c r="A39" s="24" t="s">
        <v>10</v>
      </c>
      <c r="B39" s="24">
        <v>128</v>
      </c>
      <c r="C39" s="24" t="s">
        <v>4</v>
      </c>
      <c r="D39" s="24">
        <v>3387</v>
      </c>
    </row>
    <row r="40" spans="1:17" x14ac:dyDescent="0.25">
      <c r="A40" s="24" t="s">
        <v>10</v>
      </c>
      <c r="B40" s="24">
        <v>1600</v>
      </c>
      <c r="C40" s="24" t="s">
        <v>4</v>
      </c>
      <c r="D40" s="24">
        <v>662</v>
      </c>
    </row>
    <row r="41" spans="1:17" x14ac:dyDescent="0.25">
      <c r="A41" s="24" t="s">
        <v>10</v>
      </c>
      <c r="B41" s="24">
        <v>249</v>
      </c>
      <c r="C41" s="24" t="s">
        <v>4</v>
      </c>
      <c r="D41" s="24">
        <v>774</v>
      </c>
    </row>
    <row r="42" spans="1:17" x14ac:dyDescent="0.25">
      <c r="A42" s="24" t="s">
        <v>10</v>
      </c>
      <c r="B42" s="24">
        <v>236</v>
      </c>
      <c r="C42" s="24" t="s">
        <v>4</v>
      </c>
      <c r="D42" s="24">
        <v>672</v>
      </c>
    </row>
    <row r="43" spans="1:17" x14ac:dyDescent="0.25">
      <c r="A43" s="24" t="s">
        <v>10</v>
      </c>
      <c r="B43" s="24">
        <v>4065</v>
      </c>
      <c r="C43" s="24" t="s">
        <v>4</v>
      </c>
      <c r="D43" s="24">
        <v>940</v>
      </c>
    </row>
    <row r="44" spans="1:17" x14ac:dyDescent="0.25">
      <c r="A44" s="24" t="s">
        <v>10</v>
      </c>
      <c r="B44" s="24">
        <v>246</v>
      </c>
      <c r="C44" s="24" t="s">
        <v>4</v>
      </c>
      <c r="D44" s="24">
        <v>117</v>
      </c>
    </row>
    <row r="45" spans="1:17" x14ac:dyDescent="0.25">
      <c r="A45" s="24" t="s">
        <v>10</v>
      </c>
      <c r="B45" s="24">
        <v>2475</v>
      </c>
      <c r="C45" s="24" t="s">
        <v>4</v>
      </c>
      <c r="D45" s="24">
        <v>115</v>
      </c>
    </row>
    <row r="46" spans="1:17" x14ac:dyDescent="0.25">
      <c r="A46" s="24" t="s">
        <v>10</v>
      </c>
      <c r="B46" s="24">
        <v>76</v>
      </c>
      <c r="C46" s="24" t="s">
        <v>4</v>
      </c>
      <c r="D46" s="24">
        <v>326</v>
      </c>
    </row>
    <row r="47" spans="1:17" x14ac:dyDescent="0.25">
      <c r="A47" s="24" t="s">
        <v>10</v>
      </c>
      <c r="B47" s="24">
        <v>54</v>
      </c>
      <c r="C47" s="24" t="s">
        <v>4</v>
      </c>
      <c r="D47" s="24">
        <v>1</v>
      </c>
    </row>
    <row r="48" spans="1:17" x14ac:dyDescent="0.25">
      <c r="A48" s="24" t="s">
        <v>10</v>
      </c>
      <c r="B48" s="24">
        <v>88</v>
      </c>
      <c r="C48" s="24" t="s">
        <v>4</v>
      </c>
      <c r="D48" s="24">
        <v>1467</v>
      </c>
    </row>
    <row r="49" spans="1:4" x14ac:dyDescent="0.25">
      <c r="A49" s="24" t="s">
        <v>10</v>
      </c>
      <c r="B49" s="24">
        <v>85</v>
      </c>
      <c r="C49" s="24" t="s">
        <v>4</v>
      </c>
      <c r="D49" s="24">
        <v>5681</v>
      </c>
    </row>
    <row r="50" spans="1:4" x14ac:dyDescent="0.25">
      <c r="A50" s="24" t="s">
        <v>10</v>
      </c>
      <c r="B50" s="24">
        <v>170</v>
      </c>
      <c r="C50" s="24" t="s">
        <v>4</v>
      </c>
      <c r="D50" s="24">
        <v>1059</v>
      </c>
    </row>
    <row r="51" spans="1:4" x14ac:dyDescent="0.25">
      <c r="A51" s="24" t="s">
        <v>10</v>
      </c>
      <c r="B51" s="24">
        <v>330</v>
      </c>
      <c r="C51" s="24" t="s">
        <v>4</v>
      </c>
      <c r="D51" s="24">
        <v>1194</v>
      </c>
    </row>
    <row r="52" spans="1:4" x14ac:dyDescent="0.25">
      <c r="A52" s="24" t="s">
        <v>10</v>
      </c>
      <c r="B52" s="24">
        <v>127</v>
      </c>
      <c r="C52" s="24" t="s">
        <v>4</v>
      </c>
      <c r="D52" s="24">
        <v>30</v>
      </c>
    </row>
    <row r="53" spans="1:4" x14ac:dyDescent="0.25">
      <c r="A53" s="24" t="s">
        <v>10</v>
      </c>
      <c r="B53" s="24">
        <v>411</v>
      </c>
      <c r="C53" s="24" t="s">
        <v>4</v>
      </c>
      <c r="D53" s="24">
        <v>75</v>
      </c>
    </row>
    <row r="54" spans="1:4" x14ac:dyDescent="0.25">
      <c r="A54" s="24" t="s">
        <v>10</v>
      </c>
      <c r="B54" s="24">
        <v>180</v>
      </c>
      <c r="C54" s="24" t="s">
        <v>4</v>
      </c>
      <c r="D54" s="24">
        <v>955</v>
      </c>
    </row>
    <row r="55" spans="1:4" x14ac:dyDescent="0.25">
      <c r="A55" s="24" t="s">
        <v>10</v>
      </c>
      <c r="B55" s="24">
        <v>374</v>
      </c>
      <c r="C55" s="24" t="s">
        <v>4</v>
      </c>
      <c r="D55" s="24">
        <v>67</v>
      </c>
    </row>
    <row r="56" spans="1:4" x14ac:dyDescent="0.25">
      <c r="A56" s="24" t="s">
        <v>10</v>
      </c>
      <c r="B56" s="24">
        <v>71</v>
      </c>
      <c r="C56" s="24" t="s">
        <v>4</v>
      </c>
      <c r="D56" s="24">
        <v>5</v>
      </c>
    </row>
    <row r="57" spans="1:4" x14ac:dyDescent="0.25">
      <c r="A57" s="24" t="s">
        <v>10</v>
      </c>
      <c r="B57" s="24">
        <v>203</v>
      </c>
      <c r="C57" s="24" t="s">
        <v>4</v>
      </c>
      <c r="D57" s="24">
        <v>26</v>
      </c>
    </row>
    <row r="58" spans="1:4" x14ac:dyDescent="0.25">
      <c r="A58" s="24" t="s">
        <v>10</v>
      </c>
      <c r="B58" s="24">
        <v>113</v>
      </c>
      <c r="C58" s="24" t="s">
        <v>4</v>
      </c>
      <c r="D58" s="24">
        <v>1130</v>
      </c>
    </row>
    <row r="59" spans="1:4" x14ac:dyDescent="0.25">
      <c r="A59" s="24" t="s">
        <v>10</v>
      </c>
      <c r="B59" s="24">
        <v>96</v>
      </c>
      <c r="C59" s="24" t="s">
        <v>4</v>
      </c>
      <c r="D59" s="24">
        <v>782</v>
      </c>
    </row>
    <row r="60" spans="1:4" x14ac:dyDescent="0.25">
      <c r="A60" s="24" t="s">
        <v>10</v>
      </c>
      <c r="B60" s="24">
        <v>498</v>
      </c>
      <c r="C60" s="24" t="s">
        <v>4</v>
      </c>
      <c r="D60" s="24">
        <v>210</v>
      </c>
    </row>
    <row r="61" spans="1:4" x14ac:dyDescent="0.25">
      <c r="A61" s="24" t="s">
        <v>10</v>
      </c>
      <c r="B61" s="24">
        <v>180</v>
      </c>
      <c r="C61" s="24" t="s">
        <v>4</v>
      </c>
      <c r="D61" s="24">
        <v>136</v>
      </c>
    </row>
    <row r="62" spans="1:4" x14ac:dyDescent="0.25">
      <c r="A62" s="24" t="s">
        <v>10</v>
      </c>
      <c r="B62" s="24">
        <v>27</v>
      </c>
      <c r="C62" s="24" t="s">
        <v>4</v>
      </c>
      <c r="D62" s="24">
        <v>86</v>
      </c>
    </row>
    <row r="63" spans="1:4" x14ac:dyDescent="0.25">
      <c r="A63" s="24" t="s">
        <v>10</v>
      </c>
      <c r="B63" s="24">
        <v>2331</v>
      </c>
      <c r="C63" s="24" t="s">
        <v>4</v>
      </c>
      <c r="D63" s="24">
        <v>19</v>
      </c>
    </row>
    <row r="64" spans="1:4" x14ac:dyDescent="0.25">
      <c r="A64" s="24" t="s">
        <v>10</v>
      </c>
      <c r="B64" s="24">
        <v>113</v>
      </c>
      <c r="C64" s="24" t="s">
        <v>4</v>
      </c>
      <c r="D64" s="24">
        <v>886</v>
      </c>
    </row>
    <row r="65" spans="1:4" x14ac:dyDescent="0.25">
      <c r="A65" s="24" t="s">
        <v>10</v>
      </c>
      <c r="B65" s="24">
        <v>164</v>
      </c>
      <c r="C65" s="24" t="s">
        <v>4</v>
      </c>
      <c r="D65" s="24">
        <v>35</v>
      </c>
    </row>
    <row r="66" spans="1:4" x14ac:dyDescent="0.25">
      <c r="A66" s="24" t="s">
        <v>10</v>
      </c>
      <c r="B66" s="24">
        <v>164</v>
      </c>
      <c r="C66" s="24" t="s">
        <v>4</v>
      </c>
      <c r="D66" s="24">
        <v>24</v>
      </c>
    </row>
    <row r="67" spans="1:4" x14ac:dyDescent="0.25">
      <c r="A67" s="24" t="s">
        <v>10</v>
      </c>
      <c r="B67" s="24">
        <v>336</v>
      </c>
      <c r="C67" s="24" t="s">
        <v>4</v>
      </c>
      <c r="D67" s="24">
        <v>86</v>
      </c>
    </row>
    <row r="68" spans="1:4" x14ac:dyDescent="0.25">
      <c r="A68" s="24" t="s">
        <v>10</v>
      </c>
      <c r="B68" s="24">
        <v>1917</v>
      </c>
      <c r="C68" s="24" t="s">
        <v>4</v>
      </c>
      <c r="D68" s="24">
        <v>243</v>
      </c>
    </row>
    <row r="69" spans="1:4" x14ac:dyDescent="0.25">
      <c r="A69" s="24" t="s">
        <v>10</v>
      </c>
      <c r="B69" s="24">
        <v>95</v>
      </c>
      <c r="C69" s="24" t="s">
        <v>4</v>
      </c>
      <c r="D69" s="24">
        <v>65</v>
      </c>
    </row>
    <row r="70" spans="1:4" x14ac:dyDescent="0.25">
      <c r="A70" s="24" t="s">
        <v>10</v>
      </c>
      <c r="B70" s="24">
        <v>147</v>
      </c>
      <c r="C70" s="24" t="s">
        <v>4</v>
      </c>
      <c r="D70" s="24">
        <v>100</v>
      </c>
    </row>
    <row r="71" spans="1:4" x14ac:dyDescent="0.25">
      <c r="A71" s="24" t="s">
        <v>10</v>
      </c>
      <c r="B71" s="24">
        <v>86</v>
      </c>
      <c r="C71" s="24" t="s">
        <v>4</v>
      </c>
      <c r="D71" s="24">
        <v>168</v>
      </c>
    </row>
    <row r="72" spans="1:4" x14ac:dyDescent="0.25">
      <c r="A72" s="24" t="s">
        <v>10</v>
      </c>
      <c r="B72" s="24">
        <v>83</v>
      </c>
      <c r="C72" s="24" t="s">
        <v>4</v>
      </c>
      <c r="D72" s="24">
        <v>13</v>
      </c>
    </row>
    <row r="73" spans="1:4" x14ac:dyDescent="0.25">
      <c r="A73" s="24" t="s">
        <v>10</v>
      </c>
      <c r="B73" s="24">
        <v>676</v>
      </c>
      <c r="C73" s="24" t="s">
        <v>4</v>
      </c>
      <c r="D73" s="24">
        <v>1</v>
      </c>
    </row>
    <row r="74" spans="1:4" x14ac:dyDescent="0.25">
      <c r="A74" s="24" t="s">
        <v>10</v>
      </c>
      <c r="B74" s="24">
        <v>361</v>
      </c>
      <c r="C74" s="24" t="s">
        <v>4</v>
      </c>
      <c r="D74" s="24">
        <v>40</v>
      </c>
    </row>
    <row r="75" spans="1:4" x14ac:dyDescent="0.25">
      <c r="A75" s="24" t="s">
        <v>10</v>
      </c>
      <c r="B75" s="24">
        <v>131</v>
      </c>
      <c r="C75" s="24" t="s">
        <v>4</v>
      </c>
      <c r="D75" s="24">
        <v>226</v>
      </c>
    </row>
    <row r="76" spans="1:4" x14ac:dyDescent="0.25">
      <c r="A76" s="24" t="s">
        <v>10</v>
      </c>
      <c r="B76" s="24">
        <v>126</v>
      </c>
      <c r="C76" s="24" t="s">
        <v>4</v>
      </c>
      <c r="D76" s="24">
        <v>1625</v>
      </c>
    </row>
    <row r="77" spans="1:4" x14ac:dyDescent="0.25">
      <c r="A77" s="24" t="s">
        <v>10</v>
      </c>
      <c r="B77" s="24">
        <v>275</v>
      </c>
      <c r="C77" s="24" t="s">
        <v>4</v>
      </c>
      <c r="D77" s="24">
        <v>143</v>
      </c>
    </row>
    <row r="78" spans="1:4" x14ac:dyDescent="0.25">
      <c r="A78" s="24" t="s">
        <v>10</v>
      </c>
      <c r="B78" s="24">
        <v>67</v>
      </c>
      <c r="C78" s="24" t="s">
        <v>4</v>
      </c>
      <c r="D78" s="24">
        <v>934</v>
      </c>
    </row>
    <row r="79" spans="1:4" x14ac:dyDescent="0.25">
      <c r="A79" s="24" t="s">
        <v>10</v>
      </c>
      <c r="B79" s="24">
        <v>154</v>
      </c>
      <c r="C79" s="24" t="s">
        <v>4</v>
      </c>
      <c r="D79" s="24">
        <v>17</v>
      </c>
    </row>
    <row r="80" spans="1:4" x14ac:dyDescent="0.25">
      <c r="A80" s="24" t="s">
        <v>10</v>
      </c>
      <c r="B80" s="24">
        <v>1782</v>
      </c>
      <c r="C80" s="24" t="s">
        <v>4</v>
      </c>
      <c r="D80" s="24">
        <v>2179</v>
      </c>
    </row>
    <row r="81" spans="1:4" x14ac:dyDescent="0.25">
      <c r="A81" s="24" t="s">
        <v>10</v>
      </c>
      <c r="B81" s="24">
        <v>903</v>
      </c>
      <c r="C81" s="24" t="s">
        <v>4</v>
      </c>
      <c r="D81" s="24">
        <v>931</v>
      </c>
    </row>
    <row r="82" spans="1:4" x14ac:dyDescent="0.25">
      <c r="A82" s="24" t="s">
        <v>10</v>
      </c>
      <c r="B82" s="24">
        <v>94</v>
      </c>
      <c r="C82" s="24" t="s">
        <v>4</v>
      </c>
      <c r="D82" s="24">
        <v>92</v>
      </c>
    </row>
    <row r="83" spans="1:4" x14ac:dyDescent="0.25">
      <c r="A83" s="24" t="s">
        <v>10</v>
      </c>
      <c r="B83" s="24">
        <v>180</v>
      </c>
      <c r="C83" s="24" t="s">
        <v>4</v>
      </c>
      <c r="D83" s="24">
        <v>57</v>
      </c>
    </row>
    <row r="84" spans="1:4" x14ac:dyDescent="0.25">
      <c r="A84" s="24" t="s">
        <v>10</v>
      </c>
      <c r="B84" s="24">
        <v>533</v>
      </c>
      <c r="C84" s="24" t="s">
        <v>4</v>
      </c>
      <c r="D84" s="24">
        <v>41</v>
      </c>
    </row>
    <row r="85" spans="1:4" x14ac:dyDescent="0.25">
      <c r="A85" s="24" t="s">
        <v>10</v>
      </c>
      <c r="B85" s="24">
        <v>2443</v>
      </c>
      <c r="C85" s="24" t="s">
        <v>4</v>
      </c>
      <c r="D85" s="24">
        <v>1</v>
      </c>
    </row>
    <row r="86" spans="1:4" x14ac:dyDescent="0.25">
      <c r="A86" s="24" t="s">
        <v>10</v>
      </c>
      <c r="B86" s="24">
        <v>89</v>
      </c>
      <c r="C86" s="24" t="s">
        <v>4</v>
      </c>
      <c r="D86" s="24">
        <v>101</v>
      </c>
    </row>
    <row r="87" spans="1:4" x14ac:dyDescent="0.25">
      <c r="A87" s="24" t="s">
        <v>10</v>
      </c>
      <c r="B87" s="24">
        <v>159</v>
      </c>
      <c r="C87" s="24" t="s">
        <v>4</v>
      </c>
      <c r="D87" s="24">
        <v>1335</v>
      </c>
    </row>
    <row r="88" spans="1:4" x14ac:dyDescent="0.25">
      <c r="A88" s="24" t="s">
        <v>10</v>
      </c>
      <c r="B88" s="24">
        <v>50</v>
      </c>
      <c r="C88" s="24" t="s">
        <v>4</v>
      </c>
      <c r="D88" s="24">
        <v>15</v>
      </c>
    </row>
    <row r="89" spans="1:4" x14ac:dyDescent="0.25">
      <c r="A89" s="24" t="s">
        <v>10</v>
      </c>
      <c r="B89" s="24">
        <v>186</v>
      </c>
      <c r="C89" s="24" t="s">
        <v>4</v>
      </c>
      <c r="D89" s="24">
        <v>454</v>
      </c>
    </row>
    <row r="90" spans="1:4" x14ac:dyDescent="0.25">
      <c r="A90" s="24" t="s">
        <v>10</v>
      </c>
      <c r="B90" s="24">
        <v>1071</v>
      </c>
      <c r="C90" s="24" t="s">
        <v>4</v>
      </c>
      <c r="D90" s="24">
        <v>3182</v>
      </c>
    </row>
    <row r="91" spans="1:4" x14ac:dyDescent="0.25">
      <c r="A91" s="24" t="s">
        <v>10</v>
      </c>
      <c r="B91" s="24">
        <v>117</v>
      </c>
      <c r="C91" s="24" t="s">
        <v>4</v>
      </c>
      <c r="D91" s="24">
        <v>15</v>
      </c>
    </row>
    <row r="92" spans="1:4" x14ac:dyDescent="0.25">
      <c r="A92" s="24" t="s">
        <v>10</v>
      </c>
      <c r="B92" s="24">
        <v>70</v>
      </c>
      <c r="C92" s="24" t="s">
        <v>4</v>
      </c>
      <c r="D92" s="24">
        <v>133</v>
      </c>
    </row>
    <row r="93" spans="1:4" x14ac:dyDescent="0.25">
      <c r="A93" s="24" t="s">
        <v>10</v>
      </c>
      <c r="B93" s="24">
        <v>135</v>
      </c>
      <c r="C93" s="24" t="s">
        <v>4</v>
      </c>
      <c r="D93" s="24">
        <v>2062</v>
      </c>
    </row>
    <row r="94" spans="1:4" x14ac:dyDescent="0.25">
      <c r="A94" s="24" t="s">
        <v>10</v>
      </c>
      <c r="B94" s="24">
        <v>768</v>
      </c>
      <c r="C94" s="24" t="s">
        <v>4</v>
      </c>
      <c r="D94" s="24">
        <v>29</v>
      </c>
    </row>
    <row r="95" spans="1:4" x14ac:dyDescent="0.25">
      <c r="A95" s="24" t="s">
        <v>10</v>
      </c>
      <c r="B95" s="24">
        <v>199</v>
      </c>
      <c r="C95" s="24" t="s">
        <v>4</v>
      </c>
      <c r="D95" s="24">
        <v>132</v>
      </c>
    </row>
    <row r="96" spans="1:4" x14ac:dyDescent="0.25">
      <c r="A96" s="24" t="s">
        <v>10</v>
      </c>
      <c r="B96" s="24">
        <v>107</v>
      </c>
      <c r="C96" s="24" t="s">
        <v>4</v>
      </c>
      <c r="D96" s="24">
        <v>137</v>
      </c>
    </row>
    <row r="97" spans="1:4" x14ac:dyDescent="0.25">
      <c r="A97" s="24" t="s">
        <v>10</v>
      </c>
      <c r="B97" s="24">
        <v>195</v>
      </c>
      <c r="C97" s="24" t="s">
        <v>4</v>
      </c>
      <c r="D97" s="24">
        <v>908</v>
      </c>
    </row>
    <row r="98" spans="1:4" x14ac:dyDescent="0.25">
      <c r="A98" s="24" t="s">
        <v>10</v>
      </c>
      <c r="B98" s="24">
        <v>3376</v>
      </c>
      <c r="C98" s="24" t="s">
        <v>4</v>
      </c>
      <c r="D98" s="24">
        <v>10</v>
      </c>
    </row>
    <row r="99" spans="1:4" x14ac:dyDescent="0.25">
      <c r="A99" s="24" t="s">
        <v>10</v>
      </c>
      <c r="B99" s="24">
        <v>41</v>
      </c>
      <c r="C99" s="24" t="s">
        <v>4</v>
      </c>
      <c r="D99" s="24">
        <v>1910</v>
      </c>
    </row>
    <row r="100" spans="1:4" x14ac:dyDescent="0.25">
      <c r="A100" s="24" t="s">
        <v>10</v>
      </c>
      <c r="B100" s="24">
        <v>1821</v>
      </c>
      <c r="C100" s="24" t="s">
        <v>4</v>
      </c>
      <c r="D100" s="24">
        <v>38</v>
      </c>
    </row>
    <row r="101" spans="1:4" x14ac:dyDescent="0.25">
      <c r="A101" s="24" t="s">
        <v>10</v>
      </c>
      <c r="B101" s="24">
        <v>164</v>
      </c>
      <c r="C101" s="24" t="s">
        <v>4</v>
      </c>
      <c r="D101" s="24">
        <v>104</v>
      </c>
    </row>
    <row r="102" spans="1:4" x14ac:dyDescent="0.25">
      <c r="A102" s="24" t="s">
        <v>10</v>
      </c>
      <c r="B102" s="24">
        <v>157</v>
      </c>
      <c r="C102" s="24" t="s">
        <v>4</v>
      </c>
      <c r="D102" s="24">
        <v>49</v>
      </c>
    </row>
    <row r="103" spans="1:4" x14ac:dyDescent="0.25">
      <c r="A103" s="24" t="s">
        <v>10</v>
      </c>
      <c r="B103" s="24">
        <v>246</v>
      </c>
      <c r="C103" s="24" t="s">
        <v>4</v>
      </c>
      <c r="D103" s="24">
        <v>1</v>
      </c>
    </row>
    <row r="104" spans="1:4" x14ac:dyDescent="0.25">
      <c r="A104" s="24" t="s">
        <v>10</v>
      </c>
      <c r="B104" s="24">
        <v>1396</v>
      </c>
      <c r="C104" s="24" t="s">
        <v>4</v>
      </c>
      <c r="D104" s="24">
        <v>245</v>
      </c>
    </row>
    <row r="105" spans="1:4" x14ac:dyDescent="0.25">
      <c r="A105" s="24" t="s">
        <v>10</v>
      </c>
      <c r="B105" s="24">
        <v>2506</v>
      </c>
      <c r="C105" s="24" t="s">
        <v>4</v>
      </c>
      <c r="D105" s="24">
        <v>32</v>
      </c>
    </row>
    <row r="106" spans="1:4" x14ac:dyDescent="0.25">
      <c r="A106" s="24" t="s">
        <v>10</v>
      </c>
      <c r="B106" s="24">
        <v>244</v>
      </c>
      <c r="C106" s="24" t="s">
        <v>4</v>
      </c>
      <c r="D106" s="24">
        <v>7</v>
      </c>
    </row>
    <row r="107" spans="1:4" x14ac:dyDescent="0.25">
      <c r="A107" s="24" t="s">
        <v>10</v>
      </c>
      <c r="B107" s="24">
        <v>146</v>
      </c>
      <c r="C107" s="24" t="s">
        <v>4</v>
      </c>
      <c r="D107" s="24">
        <v>803</v>
      </c>
    </row>
    <row r="108" spans="1:4" x14ac:dyDescent="0.25">
      <c r="A108" s="24" t="s">
        <v>10</v>
      </c>
      <c r="B108" s="24">
        <v>1267</v>
      </c>
      <c r="C108" s="24" t="s">
        <v>4</v>
      </c>
      <c r="D108" s="24">
        <v>16</v>
      </c>
    </row>
    <row r="109" spans="1:4" x14ac:dyDescent="0.25">
      <c r="A109" s="24" t="s">
        <v>10</v>
      </c>
      <c r="B109" s="24">
        <v>1561</v>
      </c>
      <c r="C109" s="24" t="s">
        <v>4</v>
      </c>
      <c r="D109" s="24">
        <v>31</v>
      </c>
    </row>
    <row r="110" spans="1:4" x14ac:dyDescent="0.25">
      <c r="A110" s="24" t="s">
        <v>10</v>
      </c>
      <c r="B110" s="24">
        <v>48</v>
      </c>
      <c r="C110" s="24" t="s">
        <v>4</v>
      </c>
      <c r="D110" s="24">
        <v>108</v>
      </c>
    </row>
    <row r="111" spans="1:4" x14ac:dyDescent="0.25">
      <c r="A111" s="24" t="s">
        <v>10</v>
      </c>
      <c r="B111" s="24">
        <v>2739</v>
      </c>
      <c r="C111" s="24" t="s">
        <v>4</v>
      </c>
      <c r="D111" s="24">
        <v>30</v>
      </c>
    </row>
    <row r="112" spans="1:4" x14ac:dyDescent="0.25">
      <c r="A112" s="24" t="s">
        <v>10</v>
      </c>
      <c r="B112" s="24">
        <v>3537</v>
      </c>
      <c r="C112" s="24" t="s">
        <v>4</v>
      </c>
      <c r="D112" s="24">
        <v>17</v>
      </c>
    </row>
    <row r="113" spans="1:4" x14ac:dyDescent="0.25">
      <c r="A113" s="24" t="s">
        <v>10</v>
      </c>
      <c r="B113" s="24">
        <v>2107</v>
      </c>
      <c r="C113" s="24" t="s">
        <v>4</v>
      </c>
      <c r="D113" s="24">
        <v>80</v>
      </c>
    </row>
    <row r="114" spans="1:4" x14ac:dyDescent="0.25">
      <c r="A114" s="24" t="s">
        <v>10</v>
      </c>
      <c r="B114" s="24">
        <v>3318</v>
      </c>
      <c r="C114" s="24" t="s">
        <v>4</v>
      </c>
      <c r="D114" s="24">
        <v>2468</v>
      </c>
    </row>
    <row r="115" spans="1:4" x14ac:dyDescent="0.25">
      <c r="A115" s="24" t="s">
        <v>10</v>
      </c>
      <c r="B115" s="24">
        <v>340</v>
      </c>
      <c r="C115" s="24" t="s">
        <v>4</v>
      </c>
      <c r="D115" s="24">
        <v>26</v>
      </c>
    </row>
    <row r="116" spans="1:4" x14ac:dyDescent="0.25">
      <c r="A116" s="24" t="s">
        <v>10</v>
      </c>
      <c r="B116" s="24">
        <v>1442</v>
      </c>
      <c r="C116" s="24" t="s">
        <v>4</v>
      </c>
      <c r="D116" s="24">
        <v>73</v>
      </c>
    </row>
    <row r="117" spans="1:4" x14ac:dyDescent="0.25">
      <c r="A117" s="24" t="s">
        <v>10</v>
      </c>
      <c r="B117" s="24">
        <v>126</v>
      </c>
      <c r="C117" s="24" t="s">
        <v>4</v>
      </c>
      <c r="D117" s="24">
        <v>128</v>
      </c>
    </row>
    <row r="118" spans="1:4" x14ac:dyDescent="0.25">
      <c r="A118" s="24" t="s">
        <v>10</v>
      </c>
      <c r="B118" s="24">
        <v>524</v>
      </c>
      <c r="C118" s="24" t="s">
        <v>4</v>
      </c>
      <c r="D118" s="24">
        <v>33</v>
      </c>
    </row>
    <row r="119" spans="1:4" x14ac:dyDescent="0.25">
      <c r="A119" s="24" t="s">
        <v>10</v>
      </c>
      <c r="B119" s="24">
        <v>1989</v>
      </c>
      <c r="C119" s="24" t="s">
        <v>4</v>
      </c>
      <c r="D119" s="24">
        <v>1072</v>
      </c>
    </row>
    <row r="120" spans="1:4" x14ac:dyDescent="0.25">
      <c r="A120" s="24" t="s">
        <v>10</v>
      </c>
      <c r="B120" s="24">
        <v>157</v>
      </c>
      <c r="C120" s="24" t="s">
        <v>4</v>
      </c>
      <c r="D120" s="24">
        <v>393</v>
      </c>
    </row>
    <row r="121" spans="1:4" x14ac:dyDescent="0.25">
      <c r="A121" s="24" t="s">
        <v>10</v>
      </c>
      <c r="B121" s="24">
        <v>4498</v>
      </c>
      <c r="C121" s="24" t="s">
        <v>4</v>
      </c>
      <c r="D121" s="24">
        <v>1257</v>
      </c>
    </row>
    <row r="122" spans="1:4" x14ac:dyDescent="0.25">
      <c r="A122" s="24" t="s">
        <v>10</v>
      </c>
      <c r="B122" s="24">
        <v>80</v>
      </c>
      <c r="C122" s="24" t="s">
        <v>4</v>
      </c>
      <c r="D122" s="24">
        <v>328</v>
      </c>
    </row>
    <row r="123" spans="1:4" x14ac:dyDescent="0.25">
      <c r="A123" s="24" t="s">
        <v>10</v>
      </c>
      <c r="B123" s="24">
        <v>43</v>
      </c>
      <c r="C123" s="24" t="s">
        <v>4</v>
      </c>
      <c r="D123" s="24">
        <v>147</v>
      </c>
    </row>
    <row r="124" spans="1:4" x14ac:dyDescent="0.25">
      <c r="A124" s="24" t="s">
        <v>10</v>
      </c>
      <c r="B124" s="24">
        <v>2053</v>
      </c>
      <c r="C124" s="24" t="s">
        <v>4</v>
      </c>
      <c r="D124" s="24">
        <v>830</v>
      </c>
    </row>
    <row r="125" spans="1:4" x14ac:dyDescent="0.25">
      <c r="A125" s="24" t="s">
        <v>10</v>
      </c>
      <c r="B125" s="24">
        <v>168</v>
      </c>
      <c r="C125" s="24" t="s">
        <v>4</v>
      </c>
      <c r="D125" s="24">
        <v>331</v>
      </c>
    </row>
    <row r="126" spans="1:4" x14ac:dyDescent="0.25">
      <c r="A126" s="24" t="s">
        <v>10</v>
      </c>
      <c r="B126" s="24">
        <v>4289</v>
      </c>
      <c r="C126" s="24" t="s">
        <v>4</v>
      </c>
      <c r="D126" s="24">
        <v>25</v>
      </c>
    </row>
    <row r="127" spans="1:4" x14ac:dyDescent="0.25">
      <c r="A127" s="24" t="s">
        <v>10</v>
      </c>
      <c r="B127" s="24">
        <v>165</v>
      </c>
      <c r="C127" s="24" t="s">
        <v>4</v>
      </c>
      <c r="D127" s="24">
        <v>3483</v>
      </c>
    </row>
    <row r="128" spans="1:4" x14ac:dyDescent="0.25">
      <c r="A128" s="24" t="s">
        <v>10</v>
      </c>
      <c r="B128" s="24">
        <v>1815</v>
      </c>
      <c r="C128" s="24" t="s">
        <v>4</v>
      </c>
      <c r="D128" s="24">
        <v>923</v>
      </c>
    </row>
    <row r="129" spans="1:4" x14ac:dyDescent="0.25">
      <c r="A129" s="24" t="s">
        <v>10</v>
      </c>
      <c r="B129" s="24">
        <v>397</v>
      </c>
      <c r="C129" s="24" t="s">
        <v>4</v>
      </c>
      <c r="D129" s="24">
        <v>1</v>
      </c>
    </row>
    <row r="130" spans="1:4" x14ac:dyDescent="0.25">
      <c r="A130" s="24" t="s">
        <v>10</v>
      </c>
      <c r="B130" s="24">
        <v>1539</v>
      </c>
      <c r="C130" s="24" t="s">
        <v>4</v>
      </c>
      <c r="D130" s="24">
        <v>33</v>
      </c>
    </row>
    <row r="131" spans="1:4" x14ac:dyDescent="0.25">
      <c r="A131" s="24" t="s">
        <v>10</v>
      </c>
      <c r="B131" s="24">
        <v>138</v>
      </c>
      <c r="C131" s="24" t="s">
        <v>4</v>
      </c>
      <c r="D131" s="24">
        <v>40</v>
      </c>
    </row>
    <row r="132" spans="1:4" x14ac:dyDescent="0.25">
      <c r="A132" s="24" t="s">
        <v>10</v>
      </c>
      <c r="B132" s="24">
        <v>3594</v>
      </c>
      <c r="C132" s="24" t="s">
        <v>4</v>
      </c>
      <c r="D132" s="24">
        <v>23</v>
      </c>
    </row>
    <row r="133" spans="1:4" x14ac:dyDescent="0.25">
      <c r="A133" s="24" t="s">
        <v>10</v>
      </c>
      <c r="B133" s="24">
        <v>5880</v>
      </c>
      <c r="C133" s="24" t="s">
        <v>4</v>
      </c>
      <c r="D133" s="24">
        <v>75</v>
      </c>
    </row>
    <row r="134" spans="1:4" x14ac:dyDescent="0.25">
      <c r="A134" s="24" t="s">
        <v>10</v>
      </c>
      <c r="B134" s="24">
        <v>112</v>
      </c>
      <c r="C134" s="24" t="s">
        <v>4</v>
      </c>
      <c r="D134" s="24">
        <v>2176</v>
      </c>
    </row>
    <row r="135" spans="1:4" x14ac:dyDescent="0.25">
      <c r="A135" s="24" t="s">
        <v>10</v>
      </c>
      <c r="B135" s="24">
        <v>943</v>
      </c>
      <c r="C135" s="24" t="s">
        <v>4</v>
      </c>
      <c r="D135" s="24">
        <v>441</v>
      </c>
    </row>
    <row r="136" spans="1:4" x14ac:dyDescent="0.25">
      <c r="A136" s="24" t="s">
        <v>10</v>
      </c>
      <c r="B136" s="24">
        <v>2468</v>
      </c>
      <c r="C136" s="24" t="s">
        <v>4</v>
      </c>
      <c r="D136" s="24">
        <v>25</v>
      </c>
    </row>
    <row r="137" spans="1:4" x14ac:dyDescent="0.25">
      <c r="A137" s="24" t="s">
        <v>10</v>
      </c>
      <c r="B137" s="24">
        <v>2551</v>
      </c>
      <c r="C137" s="24" t="s">
        <v>4</v>
      </c>
      <c r="D137" s="24">
        <v>127</v>
      </c>
    </row>
    <row r="138" spans="1:4" x14ac:dyDescent="0.25">
      <c r="A138" s="24" t="s">
        <v>10</v>
      </c>
      <c r="B138" s="24">
        <v>101</v>
      </c>
      <c r="C138" s="24" t="s">
        <v>4</v>
      </c>
      <c r="D138" s="24">
        <v>355</v>
      </c>
    </row>
    <row r="139" spans="1:4" x14ac:dyDescent="0.25">
      <c r="A139" s="24" t="s">
        <v>10</v>
      </c>
      <c r="B139" s="24">
        <v>92</v>
      </c>
      <c r="C139" s="24" t="s">
        <v>4</v>
      </c>
      <c r="D139" s="24">
        <v>44</v>
      </c>
    </row>
    <row r="140" spans="1:4" x14ac:dyDescent="0.25">
      <c r="A140" s="24" t="s">
        <v>10</v>
      </c>
      <c r="B140" s="24">
        <v>62</v>
      </c>
      <c r="C140" s="24" t="s">
        <v>4</v>
      </c>
      <c r="D140" s="24">
        <v>67</v>
      </c>
    </row>
    <row r="141" spans="1:4" x14ac:dyDescent="0.25">
      <c r="A141" s="24" t="s">
        <v>10</v>
      </c>
      <c r="B141" s="24">
        <v>149</v>
      </c>
      <c r="C141" s="24" t="s">
        <v>4</v>
      </c>
      <c r="D141" s="24">
        <v>1068</v>
      </c>
    </row>
    <row r="142" spans="1:4" x14ac:dyDescent="0.25">
      <c r="A142" s="24" t="s">
        <v>10</v>
      </c>
      <c r="B142" s="24">
        <v>329</v>
      </c>
      <c r="C142" s="24" t="s">
        <v>4</v>
      </c>
      <c r="D142" s="24">
        <v>424</v>
      </c>
    </row>
    <row r="143" spans="1:4" x14ac:dyDescent="0.25">
      <c r="A143" s="24" t="s">
        <v>10</v>
      </c>
      <c r="B143" s="24">
        <v>97</v>
      </c>
      <c r="C143" s="24" t="s">
        <v>4</v>
      </c>
      <c r="D143" s="24">
        <v>151</v>
      </c>
    </row>
    <row r="144" spans="1:4" x14ac:dyDescent="0.25">
      <c r="A144" s="24" t="s">
        <v>10</v>
      </c>
      <c r="B144" s="24">
        <v>1784</v>
      </c>
      <c r="C144" s="24" t="s">
        <v>4</v>
      </c>
      <c r="D144" s="24">
        <v>1608</v>
      </c>
    </row>
    <row r="145" spans="1:4" x14ac:dyDescent="0.25">
      <c r="A145" s="24" t="s">
        <v>10</v>
      </c>
      <c r="B145" s="24">
        <v>1684</v>
      </c>
      <c r="C145" s="24" t="s">
        <v>4</v>
      </c>
      <c r="D145" s="24">
        <v>941</v>
      </c>
    </row>
    <row r="146" spans="1:4" x14ac:dyDescent="0.25">
      <c r="A146" s="24" t="s">
        <v>10</v>
      </c>
      <c r="B146" s="24">
        <v>250</v>
      </c>
      <c r="C146" s="24" t="s">
        <v>4</v>
      </c>
      <c r="D146" s="24">
        <v>1</v>
      </c>
    </row>
    <row r="147" spans="1:4" x14ac:dyDescent="0.25">
      <c r="A147" s="24" t="s">
        <v>10</v>
      </c>
      <c r="B147" s="24">
        <v>238</v>
      </c>
      <c r="C147" s="24" t="s">
        <v>4</v>
      </c>
      <c r="D147" s="24">
        <v>40</v>
      </c>
    </row>
    <row r="148" spans="1:4" x14ac:dyDescent="0.25">
      <c r="A148" s="24" t="s">
        <v>10</v>
      </c>
      <c r="B148" s="24">
        <v>53</v>
      </c>
      <c r="C148" s="24" t="s">
        <v>4</v>
      </c>
      <c r="D148" s="24">
        <v>3015</v>
      </c>
    </row>
    <row r="149" spans="1:4" x14ac:dyDescent="0.25">
      <c r="A149" s="24" t="s">
        <v>10</v>
      </c>
      <c r="B149" s="24">
        <v>214</v>
      </c>
      <c r="C149" s="24" t="s">
        <v>4</v>
      </c>
      <c r="D149" s="24">
        <v>435</v>
      </c>
    </row>
    <row r="150" spans="1:4" x14ac:dyDescent="0.25">
      <c r="A150" s="24" t="s">
        <v>10</v>
      </c>
      <c r="B150" s="24">
        <v>222</v>
      </c>
      <c r="C150" s="24" t="s">
        <v>4</v>
      </c>
      <c r="D150" s="24">
        <v>714</v>
      </c>
    </row>
    <row r="151" spans="1:4" x14ac:dyDescent="0.25">
      <c r="A151" s="24" t="s">
        <v>10</v>
      </c>
      <c r="B151" s="24">
        <v>1884</v>
      </c>
      <c r="C151" s="24" t="s">
        <v>4</v>
      </c>
      <c r="D151" s="24">
        <v>5497</v>
      </c>
    </row>
    <row r="152" spans="1:4" x14ac:dyDescent="0.25">
      <c r="A152" s="24" t="s">
        <v>10</v>
      </c>
      <c r="B152" s="24">
        <v>218</v>
      </c>
      <c r="C152" s="24" t="s">
        <v>4</v>
      </c>
      <c r="D152" s="24">
        <v>418</v>
      </c>
    </row>
    <row r="153" spans="1:4" x14ac:dyDescent="0.25">
      <c r="A153" s="24" t="s">
        <v>10</v>
      </c>
      <c r="B153" s="24">
        <v>6465</v>
      </c>
      <c r="C153" s="24" t="s">
        <v>4</v>
      </c>
      <c r="D153" s="24">
        <v>1439</v>
      </c>
    </row>
    <row r="154" spans="1:4" x14ac:dyDescent="0.25">
      <c r="A154" s="24" t="s">
        <v>10</v>
      </c>
      <c r="B154" s="24">
        <v>59</v>
      </c>
      <c r="C154" s="24" t="s">
        <v>4</v>
      </c>
      <c r="D154" s="24">
        <v>15</v>
      </c>
    </row>
    <row r="155" spans="1:4" x14ac:dyDescent="0.25">
      <c r="A155" s="24" t="s">
        <v>10</v>
      </c>
      <c r="B155" s="24">
        <v>88</v>
      </c>
      <c r="C155" s="24" t="s">
        <v>4</v>
      </c>
      <c r="D155" s="24">
        <v>1999</v>
      </c>
    </row>
    <row r="156" spans="1:4" x14ac:dyDescent="0.25">
      <c r="A156" s="24" t="s">
        <v>10</v>
      </c>
      <c r="B156" s="24">
        <v>1697</v>
      </c>
      <c r="C156" s="24" t="s">
        <v>4</v>
      </c>
      <c r="D156" s="24">
        <v>118</v>
      </c>
    </row>
    <row r="157" spans="1:4" x14ac:dyDescent="0.25">
      <c r="A157" s="24" t="s">
        <v>10</v>
      </c>
      <c r="B157" s="24">
        <v>92</v>
      </c>
      <c r="C157" s="24" t="s">
        <v>4</v>
      </c>
      <c r="D157" s="24">
        <v>162</v>
      </c>
    </row>
    <row r="158" spans="1:4" x14ac:dyDescent="0.25">
      <c r="A158" s="24" t="s">
        <v>10</v>
      </c>
      <c r="B158" s="24">
        <v>186</v>
      </c>
      <c r="C158" s="24" t="s">
        <v>4</v>
      </c>
      <c r="D158" s="24">
        <v>83</v>
      </c>
    </row>
    <row r="159" spans="1:4" x14ac:dyDescent="0.25">
      <c r="A159" s="24" t="s">
        <v>10</v>
      </c>
      <c r="B159" s="24">
        <v>138</v>
      </c>
      <c r="C159" s="24" t="s">
        <v>4</v>
      </c>
      <c r="D159" s="24">
        <v>747</v>
      </c>
    </row>
    <row r="160" spans="1:4" x14ac:dyDescent="0.25">
      <c r="A160" s="24" t="s">
        <v>10</v>
      </c>
      <c r="B160" s="24">
        <v>261</v>
      </c>
      <c r="C160" s="24" t="s">
        <v>4</v>
      </c>
      <c r="D160" s="24">
        <v>84</v>
      </c>
    </row>
    <row r="161" spans="1:4" x14ac:dyDescent="0.25">
      <c r="A161" s="24" t="s">
        <v>10</v>
      </c>
      <c r="B161" s="24">
        <v>107</v>
      </c>
      <c r="C161" s="24" t="s">
        <v>4</v>
      </c>
      <c r="D161" s="24">
        <v>91</v>
      </c>
    </row>
    <row r="162" spans="1:4" x14ac:dyDescent="0.25">
      <c r="A162" s="24" t="s">
        <v>10</v>
      </c>
      <c r="B162" s="24">
        <v>199</v>
      </c>
      <c r="C162" s="24" t="s">
        <v>4</v>
      </c>
      <c r="D162" s="24">
        <v>792</v>
      </c>
    </row>
    <row r="163" spans="1:4" x14ac:dyDescent="0.25">
      <c r="A163" s="24" t="s">
        <v>10</v>
      </c>
      <c r="B163" s="24">
        <v>5512</v>
      </c>
      <c r="C163" s="24" t="s">
        <v>4</v>
      </c>
      <c r="D163" s="24">
        <v>32</v>
      </c>
    </row>
    <row r="164" spans="1:4" x14ac:dyDescent="0.25">
      <c r="A164" s="24" t="s">
        <v>10</v>
      </c>
      <c r="B164" s="24">
        <v>86</v>
      </c>
      <c r="C164" s="24" t="s">
        <v>4</v>
      </c>
      <c r="D164" s="24">
        <v>186</v>
      </c>
    </row>
    <row r="165" spans="1:4" x14ac:dyDescent="0.25">
      <c r="A165" s="24" t="s">
        <v>10</v>
      </c>
      <c r="B165" s="24">
        <v>2768</v>
      </c>
      <c r="C165" s="24" t="s">
        <v>4</v>
      </c>
      <c r="D165" s="24">
        <v>605</v>
      </c>
    </row>
    <row r="166" spans="1:4" x14ac:dyDescent="0.25">
      <c r="A166" s="24" t="s">
        <v>10</v>
      </c>
      <c r="B166" s="24">
        <v>48</v>
      </c>
      <c r="C166" s="24" t="s">
        <v>4</v>
      </c>
      <c r="D166" s="24">
        <v>1</v>
      </c>
    </row>
    <row r="167" spans="1:4" x14ac:dyDescent="0.25">
      <c r="A167" s="24" t="s">
        <v>10</v>
      </c>
      <c r="B167" s="24">
        <v>87</v>
      </c>
      <c r="C167" s="24" t="s">
        <v>4</v>
      </c>
      <c r="D167" s="24">
        <v>31</v>
      </c>
    </row>
    <row r="168" spans="1:4" x14ac:dyDescent="0.25">
      <c r="A168" s="24" t="s">
        <v>10</v>
      </c>
      <c r="B168" s="24">
        <v>1894</v>
      </c>
      <c r="C168" s="24" t="s">
        <v>4</v>
      </c>
      <c r="D168" s="24">
        <v>1181</v>
      </c>
    </row>
    <row r="169" spans="1:4" x14ac:dyDescent="0.25">
      <c r="A169" s="24" t="s">
        <v>10</v>
      </c>
      <c r="B169" s="24">
        <v>282</v>
      </c>
      <c r="C169" s="24" t="s">
        <v>4</v>
      </c>
      <c r="D169" s="24">
        <v>39</v>
      </c>
    </row>
    <row r="170" spans="1:4" x14ac:dyDescent="0.25">
      <c r="A170" s="24" t="s">
        <v>10</v>
      </c>
      <c r="B170" s="24">
        <v>116</v>
      </c>
      <c r="C170" s="24" t="s">
        <v>4</v>
      </c>
      <c r="D170" s="24">
        <v>46</v>
      </c>
    </row>
    <row r="171" spans="1:4" x14ac:dyDescent="0.25">
      <c r="A171" s="24" t="s">
        <v>10</v>
      </c>
      <c r="B171" s="24">
        <v>83</v>
      </c>
      <c r="C171" s="24" t="s">
        <v>4</v>
      </c>
      <c r="D171" s="24">
        <v>105</v>
      </c>
    </row>
    <row r="172" spans="1:4" x14ac:dyDescent="0.25">
      <c r="A172" s="24" t="s">
        <v>10</v>
      </c>
      <c r="B172" s="24">
        <v>91</v>
      </c>
      <c r="C172" s="24" t="s">
        <v>4</v>
      </c>
      <c r="D172" s="24">
        <v>535</v>
      </c>
    </row>
    <row r="173" spans="1:4" x14ac:dyDescent="0.25">
      <c r="A173" s="24" t="s">
        <v>10</v>
      </c>
      <c r="B173" s="24">
        <v>546</v>
      </c>
      <c r="C173" s="24" t="s">
        <v>4</v>
      </c>
      <c r="D173" s="24">
        <v>16</v>
      </c>
    </row>
    <row r="174" spans="1:4" x14ac:dyDescent="0.25">
      <c r="A174" s="24" t="s">
        <v>10</v>
      </c>
      <c r="B174" s="24">
        <v>393</v>
      </c>
      <c r="C174" s="24" t="s">
        <v>4</v>
      </c>
      <c r="D174" s="24">
        <v>575</v>
      </c>
    </row>
    <row r="175" spans="1:4" x14ac:dyDescent="0.25">
      <c r="A175" s="24" t="s">
        <v>10</v>
      </c>
      <c r="B175" s="24">
        <v>133</v>
      </c>
      <c r="C175" s="24" t="s">
        <v>4</v>
      </c>
      <c r="D175" s="24">
        <v>1120</v>
      </c>
    </row>
    <row r="176" spans="1:4" x14ac:dyDescent="0.25">
      <c r="A176" s="24" t="s">
        <v>10</v>
      </c>
      <c r="B176" s="24">
        <v>254</v>
      </c>
      <c r="C176" s="24" t="s">
        <v>4</v>
      </c>
      <c r="D176" s="24">
        <v>113</v>
      </c>
    </row>
    <row r="177" spans="1:4" x14ac:dyDescent="0.25">
      <c r="A177" s="24" t="s">
        <v>10</v>
      </c>
      <c r="B177" s="24">
        <v>176</v>
      </c>
      <c r="C177" s="24" t="s">
        <v>4</v>
      </c>
      <c r="D177" s="24">
        <v>1538</v>
      </c>
    </row>
    <row r="178" spans="1:4" x14ac:dyDescent="0.25">
      <c r="A178" s="24" t="s">
        <v>10</v>
      </c>
      <c r="B178" s="24">
        <v>337</v>
      </c>
      <c r="C178" s="24" t="s">
        <v>4</v>
      </c>
      <c r="D178" s="24">
        <v>9</v>
      </c>
    </row>
    <row r="179" spans="1:4" x14ac:dyDescent="0.25">
      <c r="A179" s="24" t="s">
        <v>10</v>
      </c>
      <c r="B179" s="24">
        <v>107</v>
      </c>
      <c r="C179" s="24" t="s">
        <v>4</v>
      </c>
      <c r="D179" s="24">
        <v>554</v>
      </c>
    </row>
    <row r="180" spans="1:4" x14ac:dyDescent="0.25">
      <c r="A180" s="24" t="s">
        <v>10</v>
      </c>
      <c r="B180" s="24">
        <v>183</v>
      </c>
      <c r="C180" s="24" t="s">
        <v>4</v>
      </c>
      <c r="D180" s="24">
        <v>648</v>
      </c>
    </row>
    <row r="181" spans="1:4" x14ac:dyDescent="0.25">
      <c r="A181" s="24" t="s">
        <v>10</v>
      </c>
      <c r="B181" s="24">
        <v>72</v>
      </c>
      <c r="C181" s="24" t="s">
        <v>4</v>
      </c>
      <c r="D181" s="24">
        <v>21</v>
      </c>
    </row>
    <row r="182" spans="1:4" x14ac:dyDescent="0.25">
      <c r="A182" s="24" t="s">
        <v>10</v>
      </c>
      <c r="B182" s="24">
        <v>295</v>
      </c>
      <c r="C182" s="24" t="s">
        <v>4</v>
      </c>
      <c r="D182" s="24">
        <v>54</v>
      </c>
    </row>
    <row r="183" spans="1:4" x14ac:dyDescent="0.25">
      <c r="A183" s="24" t="s">
        <v>10</v>
      </c>
      <c r="B183" s="24">
        <v>142</v>
      </c>
      <c r="C183" s="24" t="s">
        <v>4</v>
      </c>
      <c r="D183" s="24">
        <v>120</v>
      </c>
    </row>
    <row r="184" spans="1:4" x14ac:dyDescent="0.25">
      <c r="A184" s="24" t="s">
        <v>10</v>
      </c>
      <c r="B184" s="24">
        <v>85</v>
      </c>
      <c r="C184" s="24" t="s">
        <v>4</v>
      </c>
      <c r="D184" s="24">
        <v>579</v>
      </c>
    </row>
    <row r="185" spans="1:4" x14ac:dyDescent="0.25">
      <c r="A185" s="24" t="s">
        <v>10</v>
      </c>
      <c r="B185" s="24">
        <v>659</v>
      </c>
      <c r="C185" s="24" t="s">
        <v>4</v>
      </c>
      <c r="D185" s="24">
        <v>2072</v>
      </c>
    </row>
    <row r="186" spans="1:4" x14ac:dyDescent="0.25">
      <c r="A186" s="24" t="s">
        <v>10</v>
      </c>
      <c r="B186" s="24">
        <v>121</v>
      </c>
      <c r="C186" s="24" t="s">
        <v>4</v>
      </c>
      <c r="D186" s="24">
        <v>0</v>
      </c>
    </row>
    <row r="187" spans="1:4" x14ac:dyDescent="0.25">
      <c r="A187" s="24" t="s">
        <v>10</v>
      </c>
      <c r="B187" s="24">
        <v>3742</v>
      </c>
      <c r="C187" s="24" t="s">
        <v>4</v>
      </c>
      <c r="D187" s="24">
        <v>1796</v>
      </c>
    </row>
    <row r="188" spans="1:4" x14ac:dyDescent="0.25">
      <c r="A188" s="24" t="s">
        <v>10</v>
      </c>
      <c r="B188" s="24">
        <v>223</v>
      </c>
      <c r="C188" s="24" t="s">
        <v>4</v>
      </c>
      <c r="D188" s="24">
        <v>62</v>
      </c>
    </row>
    <row r="189" spans="1:4" x14ac:dyDescent="0.25">
      <c r="A189" s="24" t="s">
        <v>10</v>
      </c>
      <c r="B189" s="24">
        <v>133</v>
      </c>
      <c r="C189" s="24" t="s">
        <v>4</v>
      </c>
      <c r="D189" s="24">
        <v>347</v>
      </c>
    </row>
    <row r="190" spans="1:4" x14ac:dyDescent="0.25">
      <c r="A190" s="24" t="s">
        <v>10</v>
      </c>
      <c r="B190" s="24">
        <v>5168</v>
      </c>
      <c r="C190" s="24" t="s">
        <v>4</v>
      </c>
      <c r="D190" s="24">
        <v>19</v>
      </c>
    </row>
    <row r="191" spans="1:4" x14ac:dyDescent="0.25">
      <c r="A191" s="24" t="s">
        <v>10</v>
      </c>
      <c r="B191" s="24">
        <v>307</v>
      </c>
      <c r="C191" s="24" t="s">
        <v>4</v>
      </c>
      <c r="D191" s="24">
        <v>1258</v>
      </c>
    </row>
    <row r="192" spans="1:4" x14ac:dyDescent="0.25">
      <c r="A192" s="24" t="s">
        <v>10</v>
      </c>
      <c r="B192" s="24">
        <v>2441</v>
      </c>
      <c r="C192" s="24" t="s">
        <v>4</v>
      </c>
      <c r="D192" s="24">
        <v>362</v>
      </c>
    </row>
    <row r="193" spans="1:4" x14ac:dyDescent="0.25">
      <c r="A193" s="24" t="s">
        <v>10</v>
      </c>
      <c r="B193" s="24">
        <v>1385</v>
      </c>
      <c r="C193" s="24" t="s">
        <v>4</v>
      </c>
      <c r="D193" s="24">
        <v>133</v>
      </c>
    </row>
    <row r="194" spans="1:4" x14ac:dyDescent="0.25">
      <c r="A194" s="24" t="s">
        <v>10</v>
      </c>
      <c r="B194" s="24">
        <v>190</v>
      </c>
      <c r="C194" s="24" t="s">
        <v>4</v>
      </c>
      <c r="D194" s="24">
        <v>846</v>
      </c>
    </row>
    <row r="195" spans="1:4" x14ac:dyDescent="0.25">
      <c r="A195" s="24" t="s">
        <v>10</v>
      </c>
      <c r="B195" s="24">
        <v>470</v>
      </c>
      <c r="C195" s="24" t="s">
        <v>4</v>
      </c>
      <c r="D195" s="24">
        <v>10</v>
      </c>
    </row>
    <row r="196" spans="1:4" x14ac:dyDescent="0.25">
      <c r="A196" s="24" t="s">
        <v>10</v>
      </c>
      <c r="B196" s="24">
        <v>253</v>
      </c>
      <c r="C196" s="24" t="s">
        <v>4</v>
      </c>
      <c r="D196" s="24">
        <v>191</v>
      </c>
    </row>
    <row r="197" spans="1:4" x14ac:dyDescent="0.25">
      <c r="A197" s="24" t="s">
        <v>10</v>
      </c>
      <c r="B197" s="24">
        <v>1113</v>
      </c>
      <c r="C197" s="24" t="s">
        <v>4</v>
      </c>
      <c r="D197" s="24">
        <v>1979</v>
      </c>
    </row>
    <row r="198" spans="1:4" x14ac:dyDescent="0.25">
      <c r="A198" s="24" t="s">
        <v>10</v>
      </c>
      <c r="B198" s="24">
        <v>2283</v>
      </c>
      <c r="C198" s="24" t="s">
        <v>4</v>
      </c>
      <c r="D198" s="24">
        <v>63</v>
      </c>
    </row>
    <row r="199" spans="1:4" x14ac:dyDescent="0.25">
      <c r="A199" s="24" t="s">
        <v>10</v>
      </c>
      <c r="B199" s="24">
        <v>1095</v>
      </c>
      <c r="C199" s="24" t="s">
        <v>4</v>
      </c>
      <c r="D199" s="24">
        <v>6080</v>
      </c>
    </row>
    <row r="200" spans="1:4" x14ac:dyDescent="0.25">
      <c r="A200" s="24" t="s">
        <v>10</v>
      </c>
      <c r="B200" s="24">
        <v>1690</v>
      </c>
      <c r="C200" s="24" t="s">
        <v>4</v>
      </c>
      <c r="D200" s="24">
        <v>80</v>
      </c>
    </row>
    <row r="201" spans="1:4" x14ac:dyDescent="0.25">
      <c r="A201" s="24" t="s">
        <v>10</v>
      </c>
      <c r="B201" s="24">
        <v>191</v>
      </c>
      <c r="C201" s="24" t="s">
        <v>4</v>
      </c>
      <c r="D201" s="24">
        <v>9</v>
      </c>
    </row>
    <row r="202" spans="1:4" x14ac:dyDescent="0.25">
      <c r="A202" s="24" t="s">
        <v>10</v>
      </c>
      <c r="B202" s="24">
        <v>2013</v>
      </c>
      <c r="C202" s="24" t="s">
        <v>4</v>
      </c>
      <c r="D202" s="24">
        <v>1784</v>
      </c>
    </row>
    <row r="203" spans="1:4" x14ac:dyDescent="0.25">
      <c r="A203" s="24" t="s">
        <v>10</v>
      </c>
      <c r="B203" s="24">
        <v>1703</v>
      </c>
      <c r="C203" s="24" t="s">
        <v>4</v>
      </c>
      <c r="D203" s="24">
        <v>243</v>
      </c>
    </row>
    <row r="204" spans="1:4" x14ac:dyDescent="0.25">
      <c r="A204" s="24" t="s">
        <v>10</v>
      </c>
      <c r="B204" s="24">
        <v>80</v>
      </c>
      <c r="C204" s="24" t="s">
        <v>4</v>
      </c>
      <c r="D204" s="24">
        <v>1296</v>
      </c>
    </row>
    <row r="205" spans="1:4" x14ac:dyDescent="0.25">
      <c r="A205" s="24" t="s">
        <v>10</v>
      </c>
      <c r="B205" s="24">
        <v>41</v>
      </c>
      <c r="C205" s="24" t="s">
        <v>4</v>
      </c>
      <c r="D205" s="24">
        <v>77</v>
      </c>
    </row>
    <row r="206" spans="1:4" x14ac:dyDescent="0.25">
      <c r="A206" s="24" t="s">
        <v>10</v>
      </c>
      <c r="B206" s="24">
        <v>187</v>
      </c>
      <c r="C206" s="24" t="s">
        <v>4</v>
      </c>
      <c r="D206" s="24">
        <v>395</v>
      </c>
    </row>
    <row r="207" spans="1:4" x14ac:dyDescent="0.25">
      <c r="A207" s="24" t="s">
        <v>10</v>
      </c>
      <c r="B207" s="24">
        <v>2875</v>
      </c>
      <c r="C207" s="24" t="s">
        <v>4</v>
      </c>
      <c r="D207" s="24">
        <v>49</v>
      </c>
    </row>
    <row r="208" spans="1:4" x14ac:dyDescent="0.25">
      <c r="A208" s="24" t="s">
        <v>10</v>
      </c>
      <c r="B208" s="24">
        <v>88</v>
      </c>
      <c r="C208" s="24" t="s">
        <v>4</v>
      </c>
      <c r="D208" s="24">
        <v>180</v>
      </c>
    </row>
    <row r="209" spans="1:4" x14ac:dyDescent="0.25">
      <c r="A209" s="24" t="s">
        <v>10</v>
      </c>
      <c r="B209" s="24">
        <v>191</v>
      </c>
      <c r="C209" s="24" t="s">
        <v>4</v>
      </c>
      <c r="D209" s="24">
        <v>2690</v>
      </c>
    </row>
    <row r="210" spans="1:4" x14ac:dyDescent="0.25">
      <c r="A210" s="24" t="s">
        <v>10</v>
      </c>
      <c r="B210" s="24">
        <v>139</v>
      </c>
      <c r="C210" s="24" t="s">
        <v>4</v>
      </c>
      <c r="D210" s="24">
        <v>2779</v>
      </c>
    </row>
    <row r="211" spans="1:4" x14ac:dyDescent="0.25">
      <c r="A211" s="24" t="s">
        <v>10</v>
      </c>
      <c r="B211" s="24">
        <v>186</v>
      </c>
      <c r="C211" s="24" t="s">
        <v>4</v>
      </c>
      <c r="D211" s="24">
        <v>92</v>
      </c>
    </row>
    <row r="212" spans="1:4" x14ac:dyDescent="0.25">
      <c r="A212" s="24" t="s">
        <v>10</v>
      </c>
      <c r="B212" s="24">
        <v>112</v>
      </c>
      <c r="C212" s="24" t="s">
        <v>4</v>
      </c>
      <c r="D212" s="24">
        <v>1028</v>
      </c>
    </row>
    <row r="213" spans="1:4" x14ac:dyDescent="0.25">
      <c r="A213" s="24" t="s">
        <v>10</v>
      </c>
      <c r="B213" s="24">
        <v>101</v>
      </c>
      <c r="C213" s="24" t="s">
        <v>4</v>
      </c>
      <c r="D213" s="24">
        <v>26</v>
      </c>
    </row>
    <row r="214" spans="1:4" x14ac:dyDescent="0.25">
      <c r="A214" s="24" t="s">
        <v>10</v>
      </c>
      <c r="B214" s="24">
        <v>206</v>
      </c>
      <c r="C214" s="24" t="s">
        <v>4</v>
      </c>
      <c r="D214" s="24">
        <v>1790</v>
      </c>
    </row>
    <row r="215" spans="1:4" x14ac:dyDescent="0.25">
      <c r="A215" s="24" t="s">
        <v>10</v>
      </c>
      <c r="B215" s="24">
        <v>154</v>
      </c>
      <c r="C215" s="24" t="s">
        <v>4</v>
      </c>
      <c r="D215" s="24">
        <v>37</v>
      </c>
    </row>
    <row r="216" spans="1:4" x14ac:dyDescent="0.25">
      <c r="A216" s="24" t="s">
        <v>10</v>
      </c>
      <c r="B216" s="24">
        <v>5966</v>
      </c>
      <c r="C216" s="24" t="s">
        <v>4</v>
      </c>
      <c r="D216" s="24">
        <v>35</v>
      </c>
    </row>
    <row r="217" spans="1:4" x14ac:dyDescent="0.25">
      <c r="A217" s="24" t="s">
        <v>10</v>
      </c>
      <c r="B217" s="24">
        <v>169</v>
      </c>
      <c r="C217" s="24" t="s">
        <v>4</v>
      </c>
      <c r="D217" s="24">
        <v>558</v>
      </c>
    </row>
    <row r="218" spans="1:4" x14ac:dyDescent="0.25">
      <c r="A218" s="24" t="s">
        <v>10</v>
      </c>
      <c r="B218" s="24">
        <v>2106</v>
      </c>
      <c r="C218" s="24" t="s">
        <v>4</v>
      </c>
      <c r="D218" s="24">
        <v>64</v>
      </c>
    </row>
    <row r="219" spans="1:4" x14ac:dyDescent="0.25">
      <c r="A219" s="24" t="s">
        <v>10</v>
      </c>
      <c r="B219" s="24">
        <v>131</v>
      </c>
      <c r="C219" s="24" t="s">
        <v>4</v>
      </c>
      <c r="D219" s="24">
        <v>245</v>
      </c>
    </row>
    <row r="220" spans="1:4" x14ac:dyDescent="0.25">
      <c r="A220" s="24" t="s">
        <v>10</v>
      </c>
      <c r="B220" s="24">
        <v>84</v>
      </c>
      <c r="C220" s="24" t="s">
        <v>4</v>
      </c>
      <c r="D220" s="24">
        <v>71</v>
      </c>
    </row>
    <row r="221" spans="1:4" x14ac:dyDescent="0.25">
      <c r="A221" s="24" t="s">
        <v>10</v>
      </c>
      <c r="B221" s="24">
        <v>155</v>
      </c>
      <c r="C221" s="24" t="s">
        <v>4</v>
      </c>
      <c r="D221" s="24">
        <v>42</v>
      </c>
    </row>
    <row r="222" spans="1:4" x14ac:dyDescent="0.25">
      <c r="A222" s="24" t="s">
        <v>10</v>
      </c>
      <c r="B222" s="24">
        <v>189</v>
      </c>
      <c r="C222" s="24" t="s">
        <v>4</v>
      </c>
      <c r="D222" s="24">
        <v>156</v>
      </c>
    </row>
    <row r="223" spans="1:4" x14ac:dyDescent="0.25">
      <c r="A223" s="24" t="s">
        <v>10</v>
      </c>
      <c r="B223" s="24">
        <v>4799</v>
      </c>
      <c r="C223" s="24" t="s">
        <v>4</v>
      </c>
      <c r="D223" s="24">
        <v>1368</v>
      </c>
    </row>
    <row r="224" spans="1:4" x14ac:dyDescent="0.25">
      <c r="A224" s="24" t="s">
        <v>10</v>
      </c>
      <c r="B224" s="24">
        <v>1137</v>
      </c>
      <c r="C224" s="24" t="s">
        <v>4</v>
      </c>
      <c r="D224" s="24">
        <v>102</v>
      </c>
    </row>
    <row r="225" spans="1:4" x14ac:dyDescent="0.25">
      <c r="A225" s="24" t="s">
        <v>10</v>
      </c>
      <c r="B225" s="24">
        <v>1152</v>
      </c>
      <c r="C225" s="24" t="s">
        <v>4</v>
      </c>
      <c r="D225" s="24">
        <v>86</v>
      </c>
    </row>
    <row r="226" spans="1:4" x14ac:dyDescent="0.25">
      <c r="A226" s="24" t="s">
        <v>10</v>
      </c>
      <c r="B226" s="24">
        <v>50</v>
      </c>
      <c r="C226" s="24" t="s">
        <v>4</v>
      </c>
      <c r="D226" s="24">
        <v>253</v>
      </c>
    </row>
    <row r="227" spans="1:4" x14ac:dyDescent="0.25">
      <c r="A227" s="24" t="s">
        <v>10</v>
      </c>
      <c r="B227" s="24">
        <v>3059</v>
      </c>
      <c r="C227" s="24" t="s">
        <v>4</v>
      </c>
      <c r="D227" s="24">
        <v>157</v>
      </c>
    </row>
    <row r="228" spans="1:4" x14ac:dyDescent="0.25">
      <c r="A228" s="24" t="s">
        <v>10</v>
      </c>
      <c r="B228" s="24">
        <v>34</v>
      </c>
      <c r="C228" s="24" t="s">
        <v>4</v>
      </c>
      <c r="D228" s="24">
        <v>183</v>
      </c>
    </row>
    <row r="229" spans="1:4" x14ac:dyDescent="0.25">
      <c r="A229" s="24" t="s">
        <v>10</v>
      </c>
      <c r="B229" s="24">
        <v>220</v>
      </c>
      <c r="C229" s="24" t="s">
        <v>4</v>
      </c>
      <c r="D229" s="24">
        <v>82</v>
      </c>
    </row>
    <row r="230" spans="1:4" x14ac:dyDescent="0.25">
      <c r="A230" s="24" t="s">
        <v>10</v>
      </c>
      <c r="B230" s="24">
        <v>1604</v>
      </c>
      <c r="C230" s="24" t="s">
        <v>4</v>
      </c>
      <c r="D230" s="24">
        <v>1</v>
      </c>
    </row>
    <row r="231" spans="1:4" x14ac:dyDescent="0.25">
      <c r="A231" s="24" t="s">
        <v>10</v>
      </c>
      <c r="B231" s="24">
        <v>454</v>
      </c>
      <c r="C231" s="24" t="s">
        <v>4</v>
      </c>
      <c r="D231" s="24">
        <v>1198</v>
      </c>
    </row>
    <row r="232" spans="1:4" x14ac:dyDescent="0.25">
      <c r="A232" s="24" t="s">
        <v>10</v>
      </c>
      <c r="B232" s="24">
        <v>123</v>
      </c>
      <c r="C232" s="24" t="s">
        <v>4</v>
      </c>
      <c r="D232" s="24">
        <v>648</v>
      </c>
    </row>
    <row r="233" spans="1:4" x14ac:dyDescent="0.25">
      <c r="A233" s="24" t="s">
        <v>10</v>
      </c>
      <c r="B233" s="24">
        <v>299</v>
      </c>
      <c r="C233" s="24" t="s">
        <v>4</v>
      </c>
      <c r="D233" s="24">
        <v>64</v>
      </c>
    </row>
    <row r="234" spans="1:4" x14ac:dyDescent="0.25">
      <c r="A234" s="24" t="s">
        <v>10</v>
      </c>
      <c r="B234" s="24">
        <v>2237</v>
      </c>
      <c r="C234" s="24" t="s">
        <v>4</v>
      </c>
      <c r="D234" s="24">
        <v>62</v>
      </c>
    </row>
    <row r="235" spans="1:4" x14ac:dyDescent="0.25">
      <c r="A235" s="24" t="s">
        <v>10</v>
      </c>
      <c r="B235" s="24">
        <v>645</v>
      </c>
      <c r="C235" s="24" t="s">
        <v>4</v>
      </c>
      <c r="D235" s="24">
        <v>750</v>
      </c>
    </row>
    <row r="236" spans="1:4" x14ac:dyDescent="0.25">
      <c r="A236" s="24" t="s">
        <v>10</v>
      </c>
      <c r="B236" s="24">
        <v>484</v>
      </c>
      <c r="C236" s="24" t="s">
        <v>4</v>
      </c>
      <c r="D236" s="24">
        <v>105</v>
      </c>
    </row>
    <row r="237" spans="1:4" x14ac:dyDescent="0.25">
      <c r="A237" s="24" t="s">
        <v>10</v>
      </c>
      <c r="B237" s="24">
        <v>154</v>
      </c>
      <c r="C237" s="24" t="s">
        <v>4</v>
      </c>
      <c r="D237" s="24">
        <v>2604</v>
      </c>
    </row>
    <row r="238" spans="1:4" x14ac:dyDescent="0.25">
      <c r="A238" s="24" t="s">
        <v>10</v>
      </c>
      <c r="B238" s="24">
        <v>82</v>
      </c>
      <c r="C238" s="24" t="s">
        <v>4</v>
      </c>
      <c r="D238" s="24">
        <v>65</v>
      </c>
    </row>
    <row r="239" spans="1:4" x14ac:dyDescent="0.25">
      <c r="A239" s="24" t="s">
        <v>10</v>
      </c>
      <c r="B239" s="24">
        <v>134</v>
      </c>
      <c r="C239" s="24" t="s">
        <v>4</v>
      </c>
      <c r="D239" s="24">
        <v>94</v>
      </c>
    </row>
    <row r="240" spans="1:4" x14ac:dyDescent="0.25">
      <c r="A240" s="24" t="s">
        <v>10</v>
      </c>
      <c r="B240" s="24">
        <v>5203</v>
      </c>
      <c r="C240" s="24" t="s">
        <v>4</v>
      </c>
      <c r="D240" s="24">
        <v>257</v>
      </c>
    </row>
    <row r="241" spans="1:4" x14ac:dyDescent="0.25">
      <c r="A241" s="24" t="s">
        <v>10</v>
      </c>
      <c r="B241" s="24">
        <v>94</v>
      </c>
      <c r="C241" s="24" t="s">
        <v>4</v>
      </c>
      <c r="D241" s="24">
        <v>2928</v>
      </c>
    </row>
    <row r="242" spans="1:4" x14ac:dyDescent="0.25">
      <c r="A242" s="24" t="s">
        <v>10</v>
      </c>
      <c r="B242" s="24">
        <v>205</v>
      </c>
      <c r="C242" s="24" t="s">
        <v>4</v>
      </c>
      <c r="D242" s="24">
        <v>4697</v>
      </c>
    </row>
    <row r="243" spans="1:4" x14ac:dyDescent="0.25">
      <c r="A243" s="24" t="s">
        <v>10</v>
      </c>
      <c r="B243" s="24">
        <v>92</v>
      </c>
      <c r="C243" s="24" t="s">
        <v>4</v>
      </c>
      <c r="D243" s="24">
        <v>2915</v>
      </c>
    </row>
    <row r="244" spans="1:4" x14ac:dyDescent="0.25">
      <c r="A244" s="24" t="s">
        <v>10</v>
      </c>
      <c r="B244" s="24">
        <v>219</v>
      </c>
      <c r="C244" s="24" t="s">
        <v>4</v>
      </c>
      <c r="D244" s="24">
        <v>18</v>
      </c>
    </row>
    <row r="245" spans="1:4" x14ac:dyDescent="0.25">
      <c r="A245" s="24" t="s">
        <v>10</v>
      </c>
      <c r="B245" s="24">
        <v>2526</v>
      </c>
      <c r="C245" s="24" t="s">
        <v>4</v>
      </c>
      <c r="D245" s="24">
        <v>602</v>
      </c>
    </row>
    <row r="246" spans="1:4" x14ac:dyDescent="0.25">
      <c r="A246" s="24" t="s">
        <v>10</v>
      </c>
      <c r="B246" s="24">
        <v>94</v>
      </c>
      <c r="C246" s="24" t="s">
        <v>4</v>
      </c>
      <c r="D246" s="24">
        <v>1</v>
      </c>
    </row>
    <row r="247" spans="1:4" x14ac:dyDescent="0.25">
      <c r="A247" s="24" t="s">
        <v>10</v>
      </c>
      <c r="B247" s="24">
        <v>1713</v>
      </c>
      <c r="C247" s="24" t="s">
        <v>4</v>
      </c>
      <c r="D247" s="24">
        <v>3868</v>
      </c>
    </row>
    <row r="248" spans="1:4" x14ac:dyDescent="0.25">
      <c r="A248" s="24" t="s">
        <v>10</v>
      </c>
      <c r="B248" s="24">
        <v>249</v>
      </c>
      <c r="C248" s="24" t="s">
        <v>4</v>
      </c>
      <c r="D248" s="24">
        <v>504</v>
      </c>
    </row>
    <row r="249" spans="1:4" x14ac:dyDescent="0.25">
      <c r="A249" s="24" t="s">
        <v>10</v>
      </c>
      <c r="B249" s="24">
        <v>192</v>
      </c>
      <c r="C249" s="24" t="s">
        <v>4</v>
      </c>
      <c r="D249" s="24">
        <v>14</v>
      </c>
    </row>
    <row r="250" spans="1:4" x14ac:dyDescent="0.25">
      <c r="A250" s="24" t="s">
        <v>10</v>
      </c>
      <c r="B250" s="24">
        <v>247</v>
      </c>
      <c r="C250" s="24" t="s">
        <v>4</v>
      </c>
      <c r="D250" s="24">
        <v>750</v>
      </c>
    </row>
    <row r="251" spans="1:4" x14ac:dyDescent="0.25">
      <c r="A251" s="24" t="s">
        <v>10</v>
      </c>
      <c r="B251" s="24">
        <v>2293</v>
      </c>
      <c r="C251" s="24" t="s">
        <v>4</v>
      </c>
      <c r="D251" s="24">
        <v>77</v>
      </c>
    </row>
    <row r="252" spans="1:4" x14ac:dyDescent="0.25">
      <c r="A252" s="24" t="s">
        <v>10</v>
      </c>
      <c r="B252" s="24">
        <v>3131</v>
      </c>
      <c r="C252" s="24" t="s">
        <v>4</v>
      </c>
      <c r="D252" s="24">
        <v>752</v>
      </c>
    </row>
    <row r="253" spans="1:4" x14ac:dyDescent="0.25">
      <c r="A253" s="24" t="s">
        <v>10</v>
      </c>
      <c r="B253" s="24">
        <v>143</v>
      </c>
      <c r="C253" s="24" t="s">
        <v>4</v>
      </c>
      <c r="D253" s="24">
        <v>131</v>
      </c>
    </row>
    <row r="254" spans="1:4" x14ac:dyDescent="0.25">
      <c r="A254" s="24" t="s">
        <v>10</v>
      </c>
      <c r="B254" s="24">
        <v>296</v>
      </c>
      <c r="C254" s="24" t="s">
        <v>4</v>
      </c>
      <c r="D254" s="24">
        <v>87</v>
      </c>
    </row>
    <row r="255" spans="1:4" x14ac:dyDescent="0.25">
      <c r="A255" s="24" t="s">
        <v>10</v>
      </c>
      <c r="B255" s="24">
        <v>170</v>
      </c>
      <c r="C255" s="24" t="s">
        <v>4</v>
      </c>
      <c r="D255" s="24">
        <v>1063</v>
      </c>
    </row>
    <row r="256" spans="1:4" x14ac:dyDescent="0.25">
      <c r="A256" s="24" t="s">
        <v>10</v>
      </c>
      <c r="B256" s="24">
        <v>86</v>
      </c>
      <c r="C256" s="24" t="s">
        <v>4</v>
      </c>
      <c r="D256" s="24">
        <v>76</v>
      </c>
    </row>
    <row r="257" spans="1:4" x14ac:dyDescent="0.25">
      <c r="A257" s="24" t="s">
        <v>10</v>
      </c>
      <c r="B257" s="24">
        <v>6286</v>
      </c>
      <c r="C257" s="24" t="s">
        <v>4</v>
      </c>
      <c r="D257" s="24">
        <v>4428</v>
      </c>
    </row>
    <row r="258" spans="1:4" x14ac:dyDescent="0.25">
      <c r="A258" s="24" t="s">
        <v>10</v>
      </c>
      <c r="B258" s="24">
        <v>3727</v>
      </c>
      <c r="C258" s="24" t="s">
        <v>4</v>
      </c>
      <c r="D258" s="24">
        <v>58</v>
      </c>
    </row>
    <row r="259" spans="1:4" x14ac:dyDescent="0.25">
      <c r="A259" s="24" t="s">
        <v>10</v>
      </c>
      <c r="B259" s="24">
        <v>1605</v>
      </c>
      <c r="C259" s="24" t="s">
        <v>4</v>
      </c>
      <c r="D259" s="24">
        <v>111</v>
      </c>
    </row>
    <row r="260" spans="1:4" x14ac:dyDescent="0.25">
      <c r="A260" s="24" t="s">
        <v>10</v>
      </c>
      <c r="B260" s="24">
        <v>2120</v>
      </c>
      <c r="C260" s="24" t="s">
        <v>4</v>
      </c>
      <c r="D260" s="24">
        <v>2955</v>
      </c>
    </row>
    <row r="261" spans="1:4" x14ac:dyDescent="0.25">
      <c r="A261" s="24" t="s">
        <v>10</v>
      </c>
      <c r="B261" s="24">
        <v>50</v>
      </c>
      <c r="C261" s="24" t="s">
        <v>4</v>
      </c>
      <c r="D261" s="24">
        <v>1657</v>
      </c>
    </row>
    <row r="262" spans="1:4" x14ac:dyDescent="0.25">
      <c r="A262" s="24" t="s">
        <v>10</v>
      </c>
      <c r="B262" s="24">
        <v>2080</v>
      </c>
      <c r="C262" s="24" t="s">
        <v>4</v>
      </c>
      <c r="D262" s="24">
        <v>926</v>
      </c>
    </row>
    <row r="263" spans="1:4" x14ac:dyDescent="0.25">
      <c r="A263" s="24" t="s">
        <v>10</v>
      </c>
      <c r="B263" s="24">
        <v>2105</v>
      </c>
      <c r="C263" s="24" t="s">
        <v>4</v>
      </c>
      <c r="D263" s="24">
        <v>77</v>
      </c>
    </row>
    <row r="264" spans="1:4" x14ac:dyDescent="0.25">
      <c r="A264" s="24" t="s">
        <v>10</v>
      </c>
      <c r="B264" s="24">
        <v>2436</v>
      </c>
      <c r="C264" s="24" t="s">
        <v>4</v>
      </c>
      <c r="D264" s="24">
        <v>1748</v>
      </c>
    </row>
    <row r="265" spans="1:4" x14ac:dyDescent="0.25">
      <c r="A265" s="24" t="s">
        <v>10</v>
      </c>
      <c r="B265" s="24">
        <v>80</v>
      </c>
      <c r="C265" s="24" t="s">
        <v>4</v>
      </c>
      <c r="D265" s="24">
        <v>79</v>
      </c>
    </row>
    <row r="266" spans="1:4" x14ac:dyDescent="0.25">
      <c r="A266" s="24" t="s">
        <v>10</v>
      </c>
      <c r="B266" s="24">
        <v>42</v>
      </c>
      <c r="C266" s="24" t="s">
        <v>4</v>
      </c>
      <c r="D266" s="24">
        <v>889</v>
      </c>
    </row>
    <row r="267" spans="1:4" x14ac:dyDescent="0.25">
      <c r="A267" s="24" t="s">
        <v>10</v>
      </c>
      <c r="B267" s="24">
        <v>139</v>
      </c>
      <c r="C267" s="24" t="s">
        <v>4</v>
      </c>
      <c r="D267" s="24">
        <v>56</v>
      </c>
    </row>
    <row r="268" spans="1:4" x14ac:dyDescent="0.25">
      <c r="A268" s="24" t="s">
        <v>10</v>
      </c>
      <c r="B268" s="24">
        <v>159</v>
      </c>
      <c r="C268" s="24" t="s">
        <v>4</v>
      </c>
      <c r="D268" s="24">
        <v>1</v>
      </c>
    </row>
    <row r="269" spans="1:4" x14ac:dyDescent="0.25">
      <c r="A269" s="24" t="s">
        <v>10</v>
      </c>
      <c r="B269" s="24">
        <v>381</v>
      </c>
      <c r="C269" s="24" t="s">
        <v>4</v>
      </c>
      <c r="D269" s="24">
        <v>83</v>
      </c>
    </row>
    <row r="270" spans="1:4" x14ac:dyDescent="0.25">
      <c r="A270" s="24" t="s">
        <v>10</v>
      </c>
      <c r="B270" s="24">
        <v>194</v>
      </c>
      <c r="C270" s="24" t="s">
        <v>4</v>
      </c>
      <c r="D270" s="24">
        <v>2025</v>
      </c>
    </row>
    <row r="271" spans="1:4" x14ac:dyDescent="0.25">
      <c r="A271" s="24" t="s">
        <v>10</v>
      </c>
      <c r="B271" s="24">
        <v>106</v>
      </c>
      <c r="C271" s="24" t="s">
        <v>4</v>
      </c>
      <c r="D271" s="24">
        <v>14</v>
      </c>
    </row>
    <row r="272" spans="1:4" x14ac:dyDescent="0.25">
      <c r="A272" s="24" t="s">
        <v>10</v>
      </c>
      <c r="B272" s="24">
        <v>142</v>
      </c>
      <c r="C272" s="24" t="s">
        <v>4</v>
      </c>
      <c r="D272" s="24">
        <v>656</v>
      </c>
    </row>
    <row r="273" spans="1:4" x14ac:dyDescent="0.25">
      <c r="A273" s="24" t="s">
        <v>10</v>
      </c>
      <c r="B273" s="24">
        <v>211</v>
      </c>
      <c r="C273" s="24" t="s">
        <v>4</v>
      </c>
      <c r="D273" s="24">
        <v>1596</v>
      </c>
    </row>
    <row r="274" spans="1:4" x14ac:dyDescent="0.25">
      <c r="A274" s="24" t="s">
        <v>10</v>
      </c>
      <c r="B274" s="24">
        <v>2756</v>
      </c>
      <c r="C274" s="24" t="s">
        <v>4</v>
      </c>
      <c r="D274" s="24">
        <v>10</v>
      </c>
    </row>
    <row r="275" spans="1:4" x14ac:dyDescent="0.25">
      <c r="A275" s="24" t="s">
        <v>10</v>
      </c>
      <c r="B275" s="24">
        <v>173</v>
      </c>
      <c r="C275" s="24" t="s">
        <v>4</v>
      </c>
      <c r="D275" s="24">
        <v>1121</v>
      </c>
    </row>
    <row r="276" spans="1:4" x14ac:dyDescent="0.25">
      <c r="A276" s="24" t="s">
        <v>10</v>
      </c>
      <c r="B276" s="24">
        <v>87</v>
      </c>
      <c r="C276" s="24" t="s">
        <v>4</v>
      </c>
      <c r="D276" s="24">
        <v>15</v>
      </c>
    </row>
    <row r="277" spans="1:4" x14ac:dyDescent="0.25">
      <c r="A277" s="24" t="s">
        <v>10</v>
      </c>
      <c r="B277" s="24">
        <v>1572</v>
      </c>
      <c r="C277" s="24" t="s">
        <v>4</v>
      </c>
      <c r="D277" s="24">
        <v>191</v>
      </c>
    </row>
    <row r="278" spans="1:4" x14ac:dyDescent="0.25">
      <c r="A278" s="24" t="s">
        <v>10</v>
      </c>
      <c r="B278" s="24">
        <v>2346</v>
      </c>
      <c r="C278" s="24" t="s">
        <v>4</v>
      </c>
      <c r="D278" s="24">
        <v>16</v>
      </c>
    </row>
    <row r="279" spans="1:4" x14ac:dyDescent="0.25">
      <c r="A279" s="24" t="s">
        <v>10</v>
      </c>
      <c r="B279" s="24">
        <v>115</v>
      </c>
      <c r="C279" s="24" t="s">
        <v>4</v>
      </c>
      <c r="D279" s="24">
        <v>17</v>
      </c>
    </row>
    <row r="280" spans="1:4" x14ac:dyDescent="0.25">
      <c r="A280" s="24" t="s">
        <v>10</v>
      </c>
      <c r="B280" s="24">
        <v>85</v>
      </c>
      <c r="C280" s="24" t="s">
        <v>4</v>
      </c>
      <c r="D280" s="24">
        <v>34</v>
      </c>
    </row>
    <row r="281" spans="1:4" x14ac:dyDescent="0.25">
      <c r="A281" s="24" t="s">
        <v>10</v>
      </c>
      <c r="B281" s="24">
        <v>144</v>
      </c>
      <c r="C281" s="24" t="s">
        <v>4</v>
      </c>
      <c r="D281" s="24">
        <v>1</v>
      </c>
    </row>
    <row r="282" spans="1:4" x14ac:dyDescent="0.25">
      <c r="A282" s="24" t="s">
        <v>10</v>
      </c>
      <c r="B282" s="24">
        <v>2443</v>
      </c>
      <c r="C282" s="24" t="s">
        <v>4</v>
      </c>
      <c r="D282" s="24">
        <v>1274</v>
      </c>
    </row>
    <row r="283" spans="1:4" x14ac:dyDescent="0.25">
      <c r="A283" s="24" t="s">
        <v>10</v>
      </c>
      <c r="B283" s="24">
        <v>64</v>
      </c>
      <c r="C283" s="24" t="s">
        <v>4</v>
      </c>
      <c r="D283" s="24">
        <v>210</v>
      </c>
    </row>
    <row r="284" spans="1:4" x14ac:dyDescent="0.25">
      <c r="A284" s="24" t="s">
        <v>10</v>
      </c>
      <c r="B284" s="24">
        <v>268</v>
      </c>
      <c r="C284" s="24" t="s">
        <v>4</v>
      </c>
      <c r="D284" s="24">
        <v>248</v>
      </c>
    </row>
    <row r="285" spans="1:4" x14ac:dyDescent="0.25">
      <c r="A285" s="24" t="s">
        <v>10</v>
      </c>
      <c r="B285" s="24">
        <v>195</v>
      </c>
      <c r="C285" s="24" t="s">
        <v>4</v>
      </c>
      <c r="D285" s="24">
        <v>513</v>
      </c>
    </row>
    <row r="286" spans="1:4" x14ac:dyDescent="0.25">
      <c r="A286" s="24" t="s">
        <v>10</v>
      </c>
      <c r="B286" s="24">
        <v>186</v>
      </c>
      <c r="C286" s="24" t="s">
        <v>4</v>
      </c>
      <c r="D286" s="24">
        <v>3410</v>
      </c>
    </row>
    <row r="287" spans="1:4" x14ac:dyDescent="0.25">
      <c r="A287" s="24" t="s">
        <v>10</v>
      </c>
      <c r="B287" s="24">
        <v>460</v>
      </c>
      <c r="C287" s="24" t="s">
        <v>4</v>
      </c>
      <c r="D287" s="24">
        <v>10</v>
      </c>
    </row>
    <row r="288" spans="1:4" x14ac:dyDescent="0.25">
      <c r="A288" s="24" t="s">
        <v>10</v>
      </c>
      <c r="B288" s="24">
        <v>2528</v>
      </c>
      <c r="C288" s="24" t="s">
        <v>4</v>
      </c>
      <c r="D288" s="24">
        <v>2201</v>
      </c>
    </row>
    <row r="289" spans="1:4" x14ac:dyDescent="0.25">
      <c r="A289" s="24" t="s">
        <v>10</v>
      </c>
      <c r="B289" s="24">
        <v>3657</v>
      </c>
      <c r="C289" s="24" t="s">
        <v>4</v>
      </c>
      <c r="D289" s="24">
        <v>676</v>
      </c>
    </row>
    <row r="290" spans="1:4" x14ac:dyDescent="0.25">
      <c r="A290" s="24" t="s">
        <v>10</v>
      </c>
      <c r="B290" s="24">
        <v>131</v>
      </c>
      <c r="C290" s="24" t="s">
        <v>4</v>
      </c>
      <c r="D290" s="24">
        <v>831</v>
      </c>
    </row>
    <row r="291" spans="1:4" x14ac:dyDescent="0.25">
      <c r="A291" s="24" t="s">
        <v>10</v>
      </c>
      <c r="B291" s="24">
        <v>239</v>
      </c>
      <c r="C291" s="24" t="s">
        <v>4</v>
      </c>
      <c r="D291" s="24">
        <v>859</v>
      </c>
    </row>
    <row r="292" spans="1:4" x14ac:dyDescent="0.25">
      <c r="A292" s="24" t="s">
        <v>10</v>
      </c>
      <c r="B292" s="24">
        <v>78</v>
      </c>
      <c r="C292" s="24" t="s">
        <v>4</v>
      </c>
      <c r="D292" s="24">
        <v>45</v>
      </c>
    </row>
    <row r="293" spans="1:4" x14ac:dyDescent="0.25">
      <c r="A293" s="24" t="s">
        <v>10</v>
      </c>
      <c r="B293" s="24">
        <v>1773</v>
      </c>
      <c r="C293" s="24" t="s">
        <v>4</v>
      </c>
      <c r="D293" s="24">
        <v>6</v>
      </c>
    </row>
    <row r="294" spans="1:4" x14ac:dyDescent="0.25">
      <c r="A294" s="24" t="s">
        <v>10</v>
      </c>
      <c r="B294" s="24">
        <v>32</v>
      </c>
      <c r="C294" s="24" t="s">
        <v>4</v>
      </c>
      <c r="D294" s="24">
        <v>7</v>
      </c>
    </row>
    <row r="295" spans="1:4" x14ac:dyDescent="0.25">
      <c r="A295" s="24" t="s">
        <v>10</v>
      </c>
      <c r="B295" s="24">
        <v>369</v>
      </c>
      <c r="C295" s="24" t="s">
        <v>4</v>
      </c>
      <c r="D295" s="24">
        <v>31</v>
      </c>
    </row>
    <row r="296" spans="1:4" x14ac:dyDescent="0.25">
      <c r="A296" s="24" t="s">
        <v>10</v>
      </c>
      <c r="B296" s="24">
        <v>89</v>
      </c>
      <c r="C296" s="24" t="s">
        <v>4</v>
      </c>
      <c r="D296" s="24">
        <v>78</v>
      </c>
    </row>
    <row r="297" spans="1:4" x14ac:dyDescent="0.25">
      <c r="A297" s="24" t="s">
        <v>10</v>
      </c>
      <c r="B297" s="24">
        <v>147</v>
      </c>
      <c r="C297" s="24" t="s">
        <v>4</v>
      </c>
      <c r="D297" s="24">
        <v>1225</v>
      </c>
    </row>
    <row r="298" spans="1:4" x14ac:dyDescent="0.25">
      <c r="A298" s="24" t="s">
        <v>10</v>
      </c>
      <c r="B298" s="24">
        <v>126</v>
      </c>
      <c r="C298" s="24" t="s">
        <v>4</v>
      </c>
      <c r="D298" s="24">
        <v>1</v>
      </c>
    </row>
    <row r="299" spans="1:4" x14ac:dyDescent="0.25">
      <c r="A299" s="24" t="s">
        <v>10</v>
      </c>
      <c r="B299" s="24">
        <v>2218</v>
      </c>
      <c r="C299" s="24" t="s">
        <v>4</v>
      </c>
      <c r="D299" s="24">
        <v>67</v>
      </c>
    </row>
    <row r="300" spans="1:4" x14ac:dyDescent="0.25">
      <c r="A300" s="24" t="s">
        <v>10</v>
      </c>
      <c r="B300" s="24">
        <v>202</v>
      </c>
      <c r="C300" s="24" t="s">
        <v>4</v>
      </c>
      <c r="D300" s="24">
        <v>19</v>
      </c>
    </row>
    <row r="301" spans="1:4" x14ac:dyDescent="0.25">
      <c r="A301" s="24" t="s">
        <v>10</v>
      </c>
      <c r="B301" s="24">
        <v>140</v>
      </c>
      <c r="C301" s="24" t="s">
        <v>4</v>
      </c>
      <c r="D301" s="24">
        <v>2108</v>
      </c>
    </row>
    <row r="302" spans="1:4" x14ac:dyDescent="0.25">
      <c r="A302" s="24" t="s">
        <v>10</v>
      </c>
      <c r="B302" s="24">
        <v>1052</v>
      </c>
      <c r="C302" s="24" t="s">
        <v>4</v>
      </c>
      <c r="D302" s="24">
        <v>679</v>
      </c>
    </row>
    <row r="303" spans="1:4" x14ac:dyDescent="0.25">
      <c r="A303" s="24" t="s">
        <v>10</v>
      </c>
      <c r="B303" s="24">
        <v>247</v>
      </c>
      <c r="C303" s="24" t="s">
        <v>4</v>
      </c>
      <c r="D303" s="24">
        <v>36</v>
      </c>
    </row>
    <row r="304" spans="1:4" x14ac:dyDescent="0.25">
      <c r="A304" s="24" t="s">
        <v>10</v>
      </c>
      <c r="B304" s="24">
        <v>84</v>
      </c>
      <c r="C304" s="24" t="s">
        <v>4</v>
      </c>
      <c r="D304" s="24">
        <v>47</v>
      </c>
    </row>
    <row r="305" spans="1:4" x14ac:dyDescent="0.25">
      <c r="A305" s="24" t="s">
        <v>10</v>
      </c>
      <c r="B305" s="24">
        <v>88</v>
      </c>
      <c r="C305" s="24" t="s">
        <v>4</v>
      </c>
      <c r="D305" s="24">
        <v>70</v>
      </c>
    </row>
    <row r="306" spans="1:4" x14ac:dyDescent="0.25">
      <c r="A306" s="24" t="s">
        <v>10</v>
      </c>
      <c r="B306" s="24">
        <v>156</v>
      </c>
      <c r="C306" s="24" t="s">
        <v>4</v>
      </c>
      <c r="D306" s="24">
        <v>154</v>
      </c>
    </row>
    <row r="307" spans="1:4" x14ac:dyDescent="0.25">
      <c r="A307" s="24" t="s">
        <v>10</v>
      </c>
      <c r="B307" s="24">
        <v>2985</v>
      </c>
      <c r="C307" s="24" t="s">
        <v>4</v>
      </c>
      <c r="D307" s="24">
        <v>22</v>
      </c>
    </row>
    <row r="308" spans="1:4" x14ac:dyDescent="0.25">
      <c r="A308" s="24" t="s">
        <v>10</v>
      </c>
      <c r="B308" s="24">
        <v>762</v>
      </c>
      <c r="C308" s="24" t="s">
        <v>4</v>
      </c>
      <c r="D308" s="24">
        <v>1758</v>
      </c>
    </row>
    <row r="309" spans="1:4" x14ac:dyDescent="0.25">
      <c r="A309" s="24" t="s">
        <v>10</v>
      </c>
      <c r="B309" s="24">
        <v>554</v>
      </c>
      <c r="C309" s="24" t="s">
        <v>4</v>
      </c>
      <c r="D309" s="24">
        <v>94</v>
      </c>
    </row>
    <row r="310" spans="1:4" x14ac:dyDescent="0.25">
      <c r="A310" s="24" t="s">
        <v>10</v>
      </c>
      <c r="B310" s="24">
        <v>135</v>
      </c>
      <c r="C310" s="24" t="s">
        <v>4</v>
      </c>
      <c r="D310" s="24">
        <v>33</v>
      </c>
    </row>
    <row r="311" spans="1:4" x14ac:dyDescent="0.25">
      <c r="A311" s="24" t="s">
        <v>10</v>
      </c>
      <c r="B311" s="24">
        <v>122</v>
      </c>
      <c r="C311" s="24" t="s">
        <v>4</v>
      </c>
      <c r="D311" s="24">
        <v>1</v>
      </c>
    </row>
    <row r="312" spans="1:4" x14ac:dyDescent="0.25">
      <c r="A312" s="24" t="s">
        <v>10</v>
      </c>
      <c r="B312" s="24">
        <v>221</v>
      </c>
      <c r="C312" s="24" t="s">
        <v>4</v>
      </c>
      <c r="D312" s="24">
        <v>31</v>
      </c>
    </row>
    <row r="313" spans="1:4" x14ac:dyDescent="0.25">
      <c r="A313" s="24" t="s">
        <v>10</v>
      </c>
      <c r="B313" s="24">
        <v>126</v>
      </c>
      <c r="C313" s="24" t="s">
        <v>4</v>
      </c>
      <c r="D313" s="24">
        <v>35</v>
      </c>
    </row>
    <row r="314" spans="1:4" x14ac:dyDescent="0.25">
      <c r="A314" s="24" t="s">
        <v>10</v>
      </c>
      <c r="B314" s="24">
        <v>1022</v>
      </c>
      <c r="C314" s="24" t="s">
        <v>4</v>
      </c>
      <c r="D314" s="24">
        <v>63</v>
      </c>
    </row>
    <row r="315" spans="1:4" x14ac:dyDescent="0.25">
      <c r="A315" s="24" t="s">
        <v>10</v>
      </c>
      <c r="B315" s="24">
        <v>3177</v>
      </c>
      <c r="C315" s="24" t="s">
        <v>4</v>
      </c>
      <c r="D315" s="24">
        <v>526</v>
      </c>
    </row>
    <row r="316" spans="1:4" x14ac:dyDescent="0.25">
      <c r="A316" s="24" t="s">
        <v>10</v>
      </c>
      <c r="B316" s="24">
        <v>198</v>
      </c>
      <c r="C316" s="24" t="s">
        <v>4</v>
      </c>
      <c r="D316" s="24">
        <v>121</v>
      </c>
    </row>
    <row r="317" spans="1:4" x14ac:dyDescent="0.25">
      <c r="A317" s="24" t="s">
        <v>10</v>
      </c>
      <c r="B317" s="24">
        <v>85</v>
      </c>
      <c r="C317" s="24" t="s">
        <v>4</v>
      </c>
      <c r="D317" s="24">
        <v>67</v>
      </c>
    </row>
    <row r="318" spans="1:4" x14ac:dyDescent="0.25">
      <c r="A318" s="24" t="s">
        <v>10</v>
      </c>
      <c r="B318" s="24">
        <v>3596</v>
      </c>
      <c r="C318" s="24" t="s">
        <v>4</v>
      </c>
      <c r="D318" s="24">
        <v>57</v>
      </c>
    </row>
    <row r="319" spans="1:4" x14ac:dyDescent="0.25">
      <c r="A319" s="24" t="s">
        <v>10</v>
      </c>
      <c r="B319" s="24">
        <v>244</v>
      </c>
      <c r="C319" s="24" t="s">
        <v>4</v>
      </c>
      <c r="D319" s="24">
        <v>1229</v>
      </c>
    </row>
    <row r="320" spans="1:4" x14ac:dyDescent="0.25">
      <c r="A320" s="24" t="s">
        <v>10</v>
      </c>
      <c r="B320" s="24">
        <v>5180</v>
      </c>
      <c r="C320" s="24" t="s">
        <v>4</v>
      </c>
      <c r="D320" s="24">
        <v>12</v>
      </c>
    </row>
    <row r="321" spans="1:4" x14ac:dyDescent="0.25">
      <c r="A321" s="24" t="s">
        <v>10</v>
      </c>
      <c r="B321" s="24">
        <v>589</v>
      </c>
      <c r="C321" s="24" t="s">
        <v>4</v>
      </c>
      <c r="D321" s="24">
        <v>452</v>
      </c>
    </row>
    <row r="322" spans="1:4" x14ac:dyDescent="0.25">
      <c r="A322" s="24" t="s">
        <v>10</v>
      </c>
      <c r="B322" s="24">
        <v>2725</v>
      </c>
      <c r="C322" s="24" t="s">
        <v>4</v>
      </c>
      <c r="D322" s="24">
        <v>1886</v>
      </c>
    </row>
    <row r="323" spans="1:4" x14ac:dyDescent="0.25">
      <c r="A323" s="24" t="s">
        <v>10</v>
      </c>
      <c r="B323" s="24">
        <v>300</v>
      </c>
      <c r="C323" s="24" t="s">
        <v>4</v>
      </c>
      <c r="D323" s="24">
        <v>1825</v>
      </c>
    </row>
    <row r="324" spans="1:4" x14ac:dyDescent="0.25">
      <c r="A324" s="24" t="s">
        <v>10</v>
      </c>
      <c r="B324" s="24">
        <v>144</v>
      </c>
      <c r="C324" s="24" t="s">
        <v>4</v>
      </c>
      <c r="D324" s="24">
        <v>31</v>
      </c>
    </row>
    <row r="325" spans="1:4" x14ac:dyDescent="0.25">
      <c r="A325" s="24" t="s">
        <v>10</v>
      </c>
      <c r="B325" s="24">
        <v>87</v>
      </c>
      <c r="C325" s="24" t="s">
        <v>4</v>
      </c>
      <c r="D325" s="24">
        <v>107</v>
      </c>
    </row>
    <row r="326" spans="1:4" x14ac:dyDescent="0.25">
      <c r="A326" s="24" t="s">
        <v>10</v>
      </c>
      <c r="B326" s="24">
        <v>3116</v>
      </c>
      <c r="C326" s="24" t="s">
        <v>4</v>
      </c>
      <c r="D326" s="24">
        <v>27</v>
      </c>
    </row>
    <row r="327" spans="1:4" x14ac:dyDescent="0.25">
      <c r="A327" s="24" t="s">
        <v>10</v>
      </c>
      <c r="B327" s="24">
        <v>909</v>
      </c>
      <c r="C327" s="24" t="s">
        <v>4</v>
      </c>
      <c r="D327" s="24">
        <v>1221</v>
      </c>
    </row>
    <row r="328" spans="1:4" x14ac:dyDescent="0.25">
      <c r="A328" s="24" t="s">
        <v>10</v>
      </c>
      <c r="B328" s="24">
        <v>1613</v>
      </c>
      <c r="C328" s="24" t="s">
        <v>4</v>
      </c>
      <c r="D328" s="24">
        <v>1</v>
      </c>
    </row>
    <row r="329" spans="1:4" x14ac:dyDescent="0.25">
      <c r="A329" s="24" t="s">
        <v>10</v>
      </c>
      <c r="B329" s="24">
        <v>136</v>
      </c>
      <c r="C329" s="24" t="s">
        <v>4</v>
      </c>
      <c r="D329" s="24">
        <v>16</v>
      </c>
    </row>
    <row r="330" spans="1:4" x14ac:dyDescent="0.25">
      <c r="A330" s="24" t="s">
        <v>10</v>
      </c>
      <c r="B330" s="24">
        <v>130</v>
      </c>
      <c r="C330" s="24" t="s">
        <v>4</v>
      </c>
      <c r="D330" s="24">
        <v>41</v>
      </c>
    </row>
    <row r="331" spans="1:4" x14ac:dyDescent="0.25">
      <c r="A331" s="24" t="s">
        <v>10</v>
      </c>
      <c r="B331" s="24">
        <v>102</v>
      </c>
      <c r="C331" s="24" t="s">
        <v>4</v>
      </c>
      <c r="D331" s="24">
        <v>523</v>
      </c>
    </row>
    <row r="332" spans="1:4" x14ac:dyDescent="0.25">
      <c r="A332" s="24" t="s">
        <v>10</v>
      </c>
      <c r="B332" s="24">
        <v>4006</v>
      </c>
      <c r="C332" s="24" t="s">
        <v>4</v>
      </c>
      <c r="D332" s="24">
        <v>141</v>
      </c>
    </row>
    <row r="333" spans="1:4" x14ac:dyDescent="0.25">
      <c r="A333" s="24" t="s">
        <v>10</v>
      </c>
      <c r="B333" s="24">
        <v>1629</v>
      </c>
      <c r="C333" s="24" t="s">
        <v>4</v>
      </c>
      <c r="D333" s="24">
        <v>52</v>
      </c>
    </row>
    <row r="334" spans="1:4" x14ac:dyDescent="0.25">
      <c r="A334" s="24" t="s">
        <v>10</v>
      </c>
      <c r="B334" s="24">
        <v>2188</v>
      </c>
      <c r="C334" s="24" t="s">
        <v>4</v>
      </c>
      <c r="D334" s="24">
        <v>225</v>
      </c>
    </row>
    <row r="335" spans="1:4" x14ac:dyDescent="0.25">
      <c r="A335" s="24" t="s">
        <v>10</v>
      </c>
      <c r="B335" s="24">
        <v>2409</v>
      </c>
      <c r="C335" s="24" t="s">
        <v>4</v>
      </c>
      <c r="D335" s="24">
        <v>38</v>
      </c>
    </row>
    <row r="336" spans="1:4" x14ac:dyDescent="0.25">
      <c r="A336" s="24" t="s">
        <v>10</v>
      </c>
      <c r="B336" s="24">
        <v>194</v>
      </c>
      <c r="C336" s="24" t="s">
        <v>4</v>
      </c>
      <c r="D336" s="24">
        <v>15</v>
      </c>
    </row>
    <row r="337" spans="1:4" x14ac:dyDescent="0.25">
      <c r="A337" s="24" t="s">
        <v>10</v>
      </c>
      <c r="B337" s="24">
        <v>1140</v>
      </c>
      <c r="C337" s="24" t="s">
        <v>4</v>
      </c>
      <c r="D337" s="24">
        <v>37</v>
      </c>
    </row>
    <row r="338" spans="1:4" x14ac:dyDescent="0.25">
      <c r="A338" s="24" t="s">
        <v>10</v>
      </c>
      <c r="B338" s="24">
        <v>102</v>
      </c>
      <c r="C338" s="24" t="s">
        <v>4</v>
      </c>
      <c r="D338" s="24">
        <v>112</v>
      </c>
    </row>
    <row r="339" spans="1:4" x14ac:dyDescent="0.25">
      <c r="A339" s="24" t="s">
        <v>10</v>
      </c>
      <c r="B339" s="24">
        <v>2857</v>
      </c>
      <c r="C339" s="24" t="s">
        <v>4</v>
      </c>
      <c r="D339" s="24">
        <v>21</v>
      </c>
    </row>
    <row r="340" spans="1:4" x14ac:dyDescent="0.25">
      <c r="A340" s="24" t="s">
        <v>10</v>
      </c>
      <c r="B340" s="24">
        <v>107</v>
      </c>
      <c r="C340" s="24" t="s">
        <v>4</v>
      </c>
      <c r="D340" s="24">
        <v>67</v>
      </c>
    </row>
    <row r="341" spans="1:4" x14ac:dyDescent="0.25">
      <c r="A341" s="24" t="s">
        <v>10</v>
      </c>
      <c r="B341" s="24">
        <v>160</v>
      </c>
      <c r="C341" s="24" t="s">
        <v>4</v>
      </c>
      <c r="D341" s="24">
        <v>78</v>
      </c>
    </row>
    <row r="342" spans="1:4" x14ac:dyDescent="0.25">
      <c r="A342" s="24" t="s">
        <v>10</v>
      </c>
      <c r="B342" s="24">
        <v>2230</v>
      </c>
      <c r="C342" s="24" t="s">
        <v>4</v>
      </c>
      <c r="D342" s="24">
        <v>67</v>
      </c>
    </row>
    <row r="343" spans="1:4" x14ac:dyDescent="0.25">
      <c r="A343" s="24" t="s">
        <v>10</v>
      </c>
      <c r="B343" s="24">
        <v>316</v>
      </c>
      <c r="C343" s="24" t="s">
        <v>4</v>
      </c>
      <c r="D343" s="24">
        <v>263</v>
      </c>
    </row>
    <row r="344" spans="1:4" x14ac:dyDescent="0.25">
      <c r="A344" s="24" t="s">
        <v>10</v>
      </c>
      <c r="B344" s="24">
        <v>117</v>
      </c>
      <c r="C344" s="24" t="s">
        <v>4</v>
      </c>
      <c r="D344" s="24">
        <v>1691</v>
      </c>
    </row>
    <row r="345" spans="1:4" x14ac:dyDescent="0.25">
      <c r="A345" s="24" t="s">
        <v>10</v>
      </c>
      <c r="B345" s="24">
        <v>6406</v>
      </c>
      <c r="C345" s="24" t="s">
        <v>4</v>
      </c>
      <c r="D345" s="24">
        <v>181</v>
      </c>
    </row>
    <row r="346" spans="1:4" x14ac:dyDescent="0.25">
      <c r="A346" s="24" t="s">
        <v>10</v>
      </c>
      <c r="B346" s="24">
        <v>192</v>
      </c>
      <c r="C346" s="24" t="s">
        <v>4</v>
      </c>
      <c r="D346" s="24">
        <v>13</v>
      </c>
    </row>
    <row r="347" spans="1:4" x14ac:dyDescent="0.25">
      <c r="A347" s="24" t="s">
        <v>10</v>
      </c>
      <c r="B347" s="24">
        <v>26</v>
      </c>
      <c r="C347" s="24" t="s">
        <v>4</v>
      </c>
      <c r="D347" s="24">
        <v>1</v>
      </c>
    </row>
    <row r="348" spans="1:4" x14ac:dyDescent="0.25">
      <c r="A348" s="24" t="s">
        <v>10</v>
      </c>
      <c r="B348" s="24">
        <v>723</v>
      </c>
      <c r="C348" s="24" t="s">
        <v>4</v>
      </c>
      <c r="D348" s="24">
        <v>21</v>
      </c>
    </row>
    <row r="349" spans="1:4" x14ac:dyDescent="0.25">
      <c r="A349" s="24" t="s">
        <v>10</v>
      </c>
      <c r="B349" s="24">
        <v>170</v>
      </c>
      <c r="C349" s="24" t="s">
        <v>4</v>
      </c>
      <c r="D349" s="24">
        <v>830</v>
      </c>
    </row>
    <row r="350" spans="1:4" x14ac:dyDescent="0.25">
      <c r="A350" s="24" t="s">
        <v>10</v>
      </c>
      <c r="B350" s="24">
        <v>238</v>
      </c>
      <c r="C350" s="24" t="s">
        <v>4</v>
      </c>
      <c r="D350" s="24">
        <v>130</v>
      </c>
    </row>
    <row r="351" spans="1:4" x14ac:dyDescent="0.25">
      <c r="A351" s="24" t="s">
        <v>10</v>
      </c>
      <c r="B351" s="24">
        <v>55</v>
      </c>
      <c r="C351" s="24" t="s">
        <v>4</v>
      </c>
      <c r="D351" s="24">
        <v>55</v>
      </c>
    </row>
    <row r="352" spans="1:4" x14ac:dyDescent="0.25">
      <c r="A352" s="24" t="s">
        <v>10</v>
      </c>
      <c r="B352" s="24">
        <v>128</v>
      </c>
      <c r="C352" s="24" t="s">
        <v>4</v>
      </c>
      <c r="D352" s="24">
        <v>114</v>
      </c>
    </row>
    <row r="353" spans="1:4" x14ac:dyDescent="0.25">
      <c r="A353" s="24" t="s">
        <v>10</v>
      </c>
      <c r="B353" s="24">
        <v>2144</v>
      </c>
      <c r="C353" s="24" t="s">
        <v>4</v>
      </c>
      <c r="D353" s="24">
        <v>594</v>
      </c>
    </row>
    <row r="354" spans="1:4" x14ac:dyDescent="0.25">
      <c r="A354" s="24" t="s">
        <v>10</v>
      </c>
      <c r="B354" s="24">
        <v>2693</v>
      </c>
      <c r="C354" s="24" t="s">
        <v>4</v>
      </c>
      <c r="D354" s="24">
        <v>24</v>
      </c>
    </row>
    <row r="355" spans="1:4" x14ac:dyDescent="0.25">
      <c r="A355" s="24" t="s">
        <v>10</v>
      </c>
      <c r="B355" s="24">
        <v>432</v>
      </c>
      <c r="C355" s="24" t="s">
        <v>4</v>
      </c>
      <c r="D355" s="24">
        <v>252</v>
      </c>
    </row>
    <row r="356" spans="1:4" x14ac:dyDescent="0.25">
      <c r="A356" s="24" t="s">
        <v>10</v>
      </c>
      <c r="B356" s="24">
        <v>189</v>
      </c>
      <c r="C356" s="24" t="s">
        <v>4</v>
      </c>
      <c r="D356" s="24">
        <v>67</v>
      </c>
    </row>
    <row r="357" spans="1:4" x14ac:dyDescent="0.25">
      <c r="A357" s="24" t="s">
        <v>10</v>
      </c>
      <c r="B357" s="24">
        <v>154</v>
      </c>
      <c r="C357" s="24" t="s">
        <v>4</v>
      </c>
      <c r="D357" s="24">
        <v>742</v>
      </c>
    </row>
    <row r="358" spans="1:4" x14ac:dyDescent="0.25">
      <c r="A358" s="24" t="s">
        <v>10</v>
      </c>
      <c r="B358" s="24">
        <v>96</v>
      </c>
      <c r="C358" s="24" t="s">
        <v>4</v>
      </c>
      <c r="D358" s="24">
        <v>75</v>
      </c>
    </row>
    <row r="359" spans="1:4" x14ac:dyDescent="0.25">
      <c r="A359" s="24" t="s">
        <v>10</v>
      </c>
      <c r="B359" s="24">
        <v>3063</v>
      </c>
      <c r="C359" s="24" t="s">
        <v>4</v>
      </c>
      <c r="D359" s="24">
        <v>4405</v>
      </c>
    </row>
    <row r="360" spans="1:4" x14ac:dyDescent="0.25">
      <c r="A360" s="24" t="s">
        <v>10</v>
      </c>
      <c r="B360" s="24">
        <v>2266</v>
      </c>
      <c r="C360" s="24" t="s">
        <v>4</v>
      </c>
      <c r="D360" s="24">
        <v>92</v>
      </c>
    </row>
    <row r="361" spans="1:4" x14ac:dyDescent="0.25">
      <c r="A361" s="24" t="s">
        <v>10</v>
      </c>
      <c r="B361" s="24">
        <v>194</v>
      </c>
      <c r="C361" s="24" t="s">
        <v>4</v>
      </c>
      <c r="D361" s="24">
        <v>64</v>
      </c>
    </row>
    <row r="362" spans="1:4" x14ac:dyDescent="0.25">
      <c r="A362" s="24" t="s">
        <v>10</v>
      </c>
      <c r="B362" s="24">
        <v>129</v>
      </c>
      <c r="C362" s="24" t="s">
        <v>4</v>
      </c>
      <c r="D362" s="24">
        <v>64</v>
      </c>
    </row>
    <row r="363" spans="1:4" x14ac:dyDescent="0.25">
      <c r="A363" s="24" t="s">
        <v>10</v>
      </c>
      <c r="B363" s="24">
        <v>375</v>
      </c>
      <c r="C363" s="24" t="s">
        <v>4</v>
      </c>
      <c r="D363" s="24">
        <v>842</v>
      </c>
    </row>
    <row r="364" spans="1:4" x14ac:dyDescent="0.25">
      <c r="A364" s="24" t="s">
        <v>10</v>
      </c>
      <c r="B364" s="24">
        <v>409</v>
      </c>
      <c r="C364" s="24" t="s">
        <v>4</v>
      </c>
      <c r="D364" s="24">
        <v>112</v>
      </c>
    </row>
    <row r="365" spans="1:4" x14ac:dyDescent="0.25">
      <c r="A365" s="24" t="s">
        <v>10</v>
      </c>
      <c r="B365" s="24">
        <v>234</v>
      </c>
      <c r="C365" s="24" t="s">
        <v>4</v>
      </c>
      <c r="D365" s="24">
        <v>374</v>
      </c>
    </row>
    <row r="366" spans="1:4" x14ac:dyDescent="0.25">
      <c r="A366" s="24" t="s">
        <v>10</v>
      </c>
      <c r="B366" s="24">
        <v>3016</v>
      </c>
      <c r="C366" s="24"/>
      <c r="D366" s="24"/>
    </row>
    <row r="367" spans="1:4" x14ac:dyDescent="0.25">
      <c r="A367" s="24" t="s">
        <v>10</v>
      </c>
      <c r="B367" s="24">
        <v>264</v>
      </c>
      <c r="C367" s="24"/>
      <c r="D367" s="24"/>
    </row>
    <row r="368" spans="1:4" x14ac:dyDescent="0.25">
      <c r="A368" s="24" t="s">
        <v>10</v>
      </c>
      <c r="B368" s="24">
        <v>272</v>
      </c>
      <c r="C368" s="24"/>
      <c r="D368" s="24"/>
    </row>
    <row r="369" spans="1:4" x14ac:dyDescent="0.25">
      <c r="A369" s="24" t="s">
        <v>10</v>
      </c>
      <c r="B369" s="24">
        <v>419</v>
      </c>
      <c r="C369" s="24"/>
      <c r="D369" s="24"/>
    </row>
    <row r="370" spans="1:4" x14ac:dyDescent="0.25">
      <c r="A370" s="24" t="s">
        <v>10</v>
      </c>
      <c r="B370" s="24">
        <v>1621</v>
      </c>
      <c r="C370" s="24"/>
      <c r="D370" s="24"/>
    </row>
    <row r="371" spans="1:4" x14ac:dyDescent="0.25">
      <c r="A371" s="24" t="s">
        <v>10</v>
      </c>
      <c r="B371" s="24">
        <v>1101</v>
      </c>
      <c r="C371" s="24"/>
      <c r="D371" s="24"/>
    </row>
    <row r="372" spans="1:4" x14ac:dyDescent="0.25">
      <c r="A372" s="24" t="s">
        <v>10</v>
      </c>
      <c r="B372" s="24">
        <v>1073</v>
      </c>
      <c r="C372" s="24"/>
      <c r="D372" s="24"/>
    </row>
    <row r="373" spans="1:4" x14ac:dyDescent="0.25">
      <c r="A373" s="24" t="s">
        <v>10</v>
      </c>
      <c r="B373" s="24">
        <v>331</v>
      </c>
      <c r="C373" s="24"/>
      <c r="D373" s="24"/>
    </row>
    <row r="374" spans="1:4" x14ac:dyDescent="0.25">
      <c r="A374" s="24" t="s">
        <v>10</v>
      </c>
      <c r="B374" s="24">
        <v>1170</v>
      </c>
      <c r="C374" s="24"/>
      <c r="D374" s="24"/>
    </row>
    <row r="375" spans="1:4" x14ac:dyDescent="0.25">
      <c r="A375" s="24" t="s">
        <v>10</v>
      </c>
      <c r="B375" s="24">
        <v>363</v>
      </c>
      <c r="C375" s="24"/>
      <c r="D375" s="24"/>
    </row>
    <row r="376" spans="1:4" x14ac:dyDescent="0.25">
      <c r="A376" s="24" t="s">
        <v>10</v>
      </c>
      <c r="B376" s="24">
        <v>103</v>
      </c>
      <c r="C376" s="24"/>
      <c r="D376" s="24"/>
    </row>
    <row r="377" spans="1:4" x14ac:dyDescent="0.25">
      <c r="A377" s="24" t="s">
        <v>10</v>
      </c>
      <c r="B377" s="24">
        <v>147</v>
      </c>
      <c r="C377" s="24"/>
      <c r="D377" s="24"/>
    </row>
    <row r="378" spans="1:4" x14ac:dyDescent="0.25">
      <c r="A378" s="24" t="s">
        <v>10</v>
      </c>
      <c r="B378" s="24">
        <v>110</v>
      </c>
      <c r="C378" s="24"/>
      <c r="D378" s="24"/>
    </row>
    <row r="379" spans="1:4" x14ac:dyDescent="0.25">
      <c r="A379" s="24" t="s">
        <v>10</v>
      </c>
      <c r="B379" s="24">
        <v>134</v>
      </c>
      <c r="C379" s="24"/>
      <c r="D379" s="24"/>
    </row>
    <row r="380" spans="1:4" x14ac:dyDescent="0.25">
      <c r="A380" s="24" t="s">
        <v>10</v>
      </c>
      <c r="B380" s="24">
        <v>269</v>
      </c>
      <c r="C380" s="24"/>
      <c r="D380" s="24"/>
    </row>
    <row r="381" spans="1:4" x14ac:dyDescent="0.25">
      <c r="A381" s="24" t="s">
        <v>10</v>
      </c>
      <c r="B381" s="24">
        <v>175</v>
      </c>
      <c r="C381" s="24"/>
      <c r="D381" s="24"/>
    </row>
    <row r="382" spans="1:4" x14ac:dyDescent="0.25">
      <c r="A382" s="24" t="s">
        <v>10</v>
      </c>
      <c r="B382" s="24">
        <v>69</v>
      </c>
      <c r="C382" s="24"/>
      <c r="D382" s="24"/>
    </row>
    <row r="383" spans="1:4" x14ac:dyDescent="0.25">
      <c r="A383" s="24" t="s">
        <v>10</v>
      </c>
      <c r="B383" s="24">
        <v>190</v>
      </c>
      <c r="C383" s="24"/>
      <c r="D383" s="24"/>
    </row>
    <row r="384" spans="1:4" x14ac:dyDescent="0.25">
      <c r="A384" s="24" t="s">
        <v>10</v>
      </c>
      <c r="B384" s="24">
        <v>237</v>
      </c>
      <c r="C384" s="24"/>
      <c r="D384" s="24"/>
    </row>
    <row r="385" spans="1:4" x14ac:dyDescent="0.25">
      <c r="A385" s="24" t="s">
        <v>10</v>
      </c>
      <c r="B385" s="24">
        <v>196</v>
      </c>
      <c r="C385" s="24"/>
      <c r="D385" s="24"/>
    </row>
    <row r="386" spans="1:4" x14ac:dyDescent="0.25">
      <c r="A386" s="24" t="s">
        <v>10</v>
      </c>
      <c r="B386" s="24">
        <v>7295</v>
      </c>
      <c r="C386" s="24"/>
      <c r="D386" s="24"/>
    </row>
    <row r="387" spans="1:4" x14ac:dyDescent="0.25">
      <c r="A387" s="24" t="s">
        <v>10</v>
      </c>
      <c r="B387" s="24">
        <v>2893</v>
      </c>
      <c r="C387" s="24"/>
      <c r="D387" s="24"/>
    </row>
    <row r="388" spans="1:4" x14ac:dyDescent="0.25">
      <c r="A388" s="24" t="s">
        <v>10</v>
      </c>
      <c r="B388" s="24">
        <v>820</v>
      </c>
      <c r="C388" s="24"/>
      <c r="D388" s="24"/>
    </row>
    <row r="389" spans="1:4" x14ac:dyDescent="0.25">
      <c r="A389" s="24" t="s">
        <v>10</v>
      </c>
      <c r="B389" s="24">
        <v>2038</v>
      </c>
      <c r="C389" s="24"/>
      <c r="D389" s="24"/>
    </row>
    <row r="390" spans="1:4" x14ac:dyDescent="0.25">
      <c r="A390" s="24" t="s">
        <v>10</v>
      </c>
      <c r="B390" s="24">
        <v>116</v>
      </c>
      <c r="C390" s="24"/>
      <c r="D390" s="24"/>
    </row>
    <row r="391" spans="1:4" x14ac:dyDescent="0.25">
      <c r="A391" s="24" t="s">
        <v>10</v>
      </c>
      <c r="B391" s="24">
        <v>1345</v>
      </c>
      <c r="C391" s="24"/>
      <c r="D391" s="24"/>
    </row>
    <row r="392" spans="1:4" x14ac:dyDescent="0.25">
      <c r="A392" s="24" t="s">
        <v>10</v>
      </c>
      <c r="B392" s="24">
        <v>168</v>
      </c>
      <c r="C392" s="24"/>
      <c r="D392" s="24"/>
    </row>
    <row r="393" spans="1:4" x14ac:dyDescent="0.25">
      <c r="A393" s="24" t="s">
        <v>10</v>
      </c>
      <c r="B393" s="24">
        <v>137</v>
      </c>
      <c r="C393" s="24"/>
      <c r="D393" s="24"/>
    </row>
    <row r="394" spans="1:4" x14ac:dyDescent="0.25">
      <c r="A394" s="24" t="s">
        <v>10</v>
      </c>
      <c r="B394" s="24">
        <v>186</v>
      </c>
      <c r="C394" s="24"/>
      <c r="D394" s="24"/>
    </row>
    <row r="395" spans="1:4" x14ac:dyDescent="0.25">
      <c r="A395" s="24" t="s">
        <v>10</v>
      </c>
      <c r="B395" s="24">
        <v>125</v>
      </c>
      <c r="C395" s="24"/>
      <c r="D395" s="24"/>
    </row>
    <row r="396" spans="1:4" x14ac:dyDescent="0.25">
      <c r="A396" s="24" t="s">
        <v>10</v>
      </c>
      <c r="B396" s="24">
        <v>202</v>
      </c>
      <c r="C396" s="24"/>
      <c r="D396" s="24"/>
    </row>
    <row r="397" spans="1:4" x14ac:dyDescent="0.25">
      <c r="A397" s="24" t="s">
        <v>10</v>
      </c>
      <c r="B397" s="24">
        <v>103</v>
      </c>
      <c r="C397" s="24"/>
      <c r="D397" s="24"/>
    </row>
    <row r="398" spans="1:4" x14ac:dyDescent="0.25">
      <c r="A398" s="24" t="s">
        <v>10</v>
      </c>
      <c r="B398" s="24">
        <v>1785</v>
      </c>
      <c r="C398" s="24"/>
      <c r="D398" s="24"/>
    </row>
    <row r="399" spans="1:4" x14ac:dyDescent="0.25">
      <c r="A399" s="24" t="s">
        <v>10</v>
      </c>
      <c r="B399" s="24">
        <v>157</v>
      </c>
      <c r="C399" s="24"/>
      <c r="D399" s="24"/>
    </row>
    <row r="400" spans="1:4" x14ac:dyDescent="0.25">
      <c r="A400" s="24" t="s">
        <v>10</v>
      </c>
      <c r="B400" s="24">
        <v>555</v>
      </c>
      <c r="C400" s="24"/>
      <c r="D400" s="24"/>
    </row>
    <row r="401" spans="1:4" x14ac:dyDescent="0.25">
      <c r="A401" s="24" t="s">
        <v>10</v>
      </c>
      <c r="B401" s="24">
        <v>297</v>
      </c>
      <c r="C401" s="24"/>
      <c r="D401" s="24"/>
    </row>
    <row r="402" spans="1:4" x14ac:dyDescent="0.25">
      <c r="A402" s="24" t="s">
        <v>10</v>
      </c>
      <c r="B402" s="24">
        <v>123</v>
      </c>
      <c r="C402" s="24"/>
      <c r="D402" s="24"/>
    </row>
    <row r="403" spans="1:4" x14ac:dyDescent="0.25">
      <c r="A403" s="24" t="s">
        <v>10</v>
      </c>
      <c r="B403" s="24">
        <v>3036</v>
      </c>
      <c r="C403" s="24"/>
      <c r="D403" s="24"/>
    </row>
    <row r="404" spans="1:4" x14ac:dyDescent="0.25">
      <c r="A404" s="24" t="s">
        <v>10</v>
      </c>
      <c r="B404" s="24">
        <v>144</v>
      </c>
      <c r="C404" s="24"/>
      <c r="D404" s="24"/>
    </row>
    <row r="405" spans="1:4" x14ac:dyDescent="0.25">
      <c r="A405" s="24" t="s">
        <v>10</v>
      </c>
      <c r="B405" s="24">
        <v>121</v>
      </c>
      <c r="C405" s="24"/>
      <c r="D405" s="24"/>
    </row>
    <row r="406" spans="1:4" x14ac:dyDescent="0.25">
      <c r="A406" s="24" t="s">
        <v>10</v>
      </c>
      <c r="B406" s="24">
        <v>181</v>
      </c>
      <c r="C406" s="24"/>
      <c r="D406" s="24"/>
    </row>
    <row r="407" spans="1:4" x14ac:dyDescent="0.25">
      <c r="A407" s="24" t="s">
        <v>10</v>
      </c>
      <c r="B407" s="24">
        <v>122</v>
      </c>
      <c r="C407" s="24"/>
      <c r="D407" s="24"/>
    </row>
    <row r="408" spans="1:4" x14ac:dyDescent="0.25">
      <c r="A408" s="24" t="s">
        <v>10</v>
      </c>
      <c r="B408" s="24">
        <v>1071</v>
      </c>
      <c r="C408" s="24"/>
      <c r="D408" s="24"/>
    </row>
    <row r="409" spans="1:4" x14ac:dyDescent="0.25">
      <c r="A409" s="24" t="s">
        <v>10</v>
      </c>
      <c r="B409" s="24">
        <v>980</v>
      </c>
      <c r="C409" s="24"/>
      <c r="D409" s="24"/>
    </row>
    <row r="410" spans="1:4" x14ac:dyDescent="0.25">
      <c r="A410" s="24" t="s">
        <v>10</v>
      </c>
      <c r="B410" s="24">
        <v>536</v>
      </c>
      <c r="C410" s="24"/>
      <c r="D410" s="24"/>
    </row>
    <row r="411" spans="1:4" x14ac:dyDescent="0.25">
      <c r="A411" s="24" t="s">
        <v>10</v>
      </c>
      <c r="B411" s="24">
        <v>1991</v>
      </c>
      <c r="C411" s="24"/>
      <c r="D411" s="24"/>
    </row>
    <row r="412" spans="1:4" x14ac:dyDescent="0.25">
      <c r="A412" s="24" t="s">
        <v>10</v>
      </c>
      <c r="B412" s="24">
        <v>180</v>
      </c>
      <c r="C412" s="24"/>
      <c r="D412" s="24"/>
    </row>
    <row r="413" spans="1:4" x14ac:dyDescent="0.25">
      <c r="A413" s="24" t="s">
        <v>10</v>
      </c>
      <c r="B413" s="24">
        <v>130</v>
      </c>
      <c r="C413" s="24"/>
      <c r="D413" s="24"/>
    </row>
    <row r="414" spans="1:4" x14ac:dyDescent="0.25">
      <c r="A414" s="24" t="s">
        <v>10</v>
      </c>
      <c r="B414" s="24">
        <v>122</v>
      </c>
      <c r="C414" s="24"/>
      <c r="D414" s="24"/>
    </row>
    <row r="415" spans="1:4" x14ac:dyDescent="0.25">
      <c r="A415" s="24" t="s">
        <v>10</v>
      </c>
      <c r="B415" s="24">
        <v>140</v>
      </c>
      <c r="C415" s="24"/>
      <c r="D415" s="24"/>
    </row>
    <row r="416" spans="1:4" x14ac:dyDescent="0.25">
      <c r="A416" s="24" t="s">
        <v>10</v>
      </c>
      <c r="B416" s="24">
        <v>3388</v>
      </c>
      <c r="C416" s="24"/>
      <c r="D416" s="24"/>
    </row>
    <row r="417" spans="1:4" x14ac:dyDescent="0.25">
      <c r="A417" s="24" t="s">
        <v>10</v>
      </c>
      <c r="B417" s="24">
        <v>280</v>
      </c>
      <c r="C417" s="24"/>
      <c r="D417" s="24"/>
    </row>
    <row r="418" spans="1:4" x14ac:dyDescent="0.25">
      <c r="A418" s="24" t="s">
        <v>10</v>
      </c>
      <c r="B418" s="24">
        <v>366</v>
      </c>
      <c r="C418" s="24"/>
      <c r="D418" s="24"/>
    </row>
    <row r="419" spans="1:4" x14ac:dyDescent="0.25">
      <c r="A419" s="24" t="s">
        <v>10</v>
      </c>
      <c r="B419" s="24">
        <v>270</v>
      </c>
      <c r="C419" s="24"/>
      <c r="D419" s="24"/>
    </row>
    <row r="420" spans="1:4" x14ac:dyDescent="0.25">
      <c r="A420" s="24" t="s">
        <v>10</v>
      </c>
      <c r="B420" s="24">
        <v>137</v>
      </c>
      <c r="C420" s="24"/>
      <c r="D420" s="24"/>
    </row>
    <row r="421" spans="1:4" x14ac:dyDescent="0.25">
      <c r="A421" s="24" t="s">
        <v>10</v>
      </c>
      <c r="B421" s="24">
        <v>3205</v>
      </c>
      <c r="C421" s="24"/>
      <c r="D421" s="24"/>
    </row>
    <row r="422" spans="1:4" x14ac:dyDescent="0.25">
      <c r="A422" s="24" t="s">
        <v>10</v>
      </c>
      <c r="B422" s="24">
        <v>288</v>
      </c>
      <c r="C422" s="24"/>
      <c r="D422" s="24"/>
    </row>
    <row r="423" spans="1:4" x14ac:dyDescent="0.25">
      <c r="A423" s="24" t="s">
        <v>10</v>
      </c>
      <c r="B423" s="24">
        <v>148</v>
      </c>
      <c r="C423" s="24"/>
      <c r="D423" s="24"/>
    </row>
    <row r="424" spans="1:4" x14ac:dyDescent="0.25">
      <c r="A424" s="24" t="s">
        <v>10</v>
      </c>
      <c r="B424" s="24">
        <v>114</v>
      </c>
      <c r="C424" s="24"/>
      <c r="D424" s="24"/>
    </row>
    <row r="425" spans="1:4" x14ac:dyDescent="0.25">
      <c r="A425" s="24" t="s">
        <v>10</v>
      </c>
      <c r="B425" s="24">
        <v>1518</v>
      </c>
      <c r="C425" s="24"/>
      <c r="D425" s="24"/>
    </row>
    <row r="426" spans="1:4" x14ac:dyDescent="0.25">
      <c r="A426" s="24" t="s">
        <v>10</v>
      </c>
      <c r="B426" s="24">
        <v>166</v>
      </c>
      <c r="C426" s="24"/>
      <c r="D426" s="24"/>
    </row>
    <row r="427" spans="1:4" x14ac:dyDescent="0.25">
      <c r="A427" s="24" t="s">
        <v>10</v>
      </c>
      <c r="B427" s="24">
        <v>100</v>
      </c>
      <c r="C427" s="24"/>
      <c r="D427" s="24"/>
    </row>
    <row r="428" spans="1:4" x14ac:dyDescent="0.25">
      <c r="A428" s="24" t="s">
        <v>10</v>
      </c>
      <c r="B428" s="24">
        <v>235</v>
      </c>
      <c r="C428" s="24"/>
      <c r="D428" s="24"/>
    </row>
    <row r="429" spans="1:4" x14ac:dyDescent="0.25">
      <c r="A429" s="24" t="s">
        <v>10</v>
      </c>
      <c r="B429" s="24">
        <v>148</v>
      </c>
      <c r="C429" s="24"/>
      <c r="D429" s="24"/>
    </row>
    <row r="430" spans="1:4" x14ac:dyDescent="0.25">
      <c r="A430" s="24" t="s">
        <v>10</v>
      </c>
      <c r="B430" s="24">
        <v>198</v>
      </c>
      <c r="C430" s="24"/>
      <c r="D430" s="24"/>
    </row>
    <row r="431" spans="1:4" x14ac:dyDescent="0.25">
      <c r="A431" s="24" t="s">
        <v>10</v>
      </c>
      <c r="B431" s="24">
        <v>150</v>
      </c>
      <c r="C431" s="24"/>
      <c r="D431" s="24"/>
    </row>
    <row r="432" spans="1:4" x14ac:dyDescent="0.25">
      <c r="A432" s="24" t="s">
        <v>10</v>
      </c>
      <c r="B432" s="24">
        <v>216</v>
      </c>
      <c r="C432" s="24"/>
      <c r="D432" s="24"/>
    </row>
    <row r="433" spans="1:4" x14ac:dyDescent="0.25">
      <c r="A433" s="24" t="s">
        <v>10</v>
      </c>
      <c r="B433" s="24">
        <v>5139</v>
      </c>
      <c r="C433" s="24"/>
      <c r="D433" s="24"/>
    </row>
    <row r="434" spans="1:4" x14ac:dyDescent="0.25">
      <c r="A434" s="24" t="s">
        <v>10</v>
      </c>
      <c r="B434" s="24">
        <v>2353</v>
      </c>
      <c r="C434" s="24"/>
      <c r="D434" s="24"/>
    </row>
    <row r="435" spans="1:4" x14ac:dyDescent="0.25">
      <c r="A435" s="24" t="s">
        <v>10</v>
      </c>
      <c r="B435" s="24">
        <v>78</v>
      </c>
      <c r="C435" s="24"/>
      <c r="D435" s="24"/>
    </row>
    <row r="436" spans="1:4" x14ac:dyDescent="0.25">
      <c r="A436" s="24" t="s">
        <v>10</v>
      </c>
      <c r="B436" s="24">
        <v>174</v>
      </c>
      <c r="C436" s="24"/>
      <c r="D436" s="24"/>
    </row>
    <row r="437" spans="1:4" x14ac:dyDescent="0.25">
      <c r="A437" s="24" t="s">
        <v>10</v>
      </c>
      <c r="B437" s="24">
        <v>164</v>
      </c>
      <c r="C437" s="24"/>
      <c r="D437" s="24"/>
    </row>
    <row r="438" spans="1:4" x14ac:dyDescent="0.25">
      <c r="A438" s="24" t="s">
        <v>10</v>
      </c>
      <c r="B438" s="24">
        <v>161</v>
      </c>
      <c r="C438" s="24"/>
      <c r="D438" s="24"/>
    </row>
    <row r="439" spans="1:4" x14ac:dyDescent="0.25">
      <c r="A439" s="24" t="s">
        <v>10</v>
      </c>
      <c r="B439" s="24">
        <v>138</v>
      </c>
      <c r="C439" s="24"/>
      <c r="D439" s="24"/>
    </row>
    <row r="440" spans="1:4" x14ac:dyDescent="0.25">
      <c r="A440" s="24" t="s">
        <v>10</v>
      </c>
      <c r="B440" s="24">
        <v>3308</v>
      </c>
      <c r="C440" s="24"/>
      <c r="D440" s="24"/>
    </row>
    <row r="441" spans="1:4" x14ac:dyDescent="0.25">
      <c r="A441" s="24" t="s">
        <v>10</v>
      </c>
      <c r="B441" s="24">
        <v>127</v>
      </c>
      <c r="C441" s="24"/>
      <c r="D441" s="24"/>
    </row>
    <row r="442" spans="1:4" x14ac:dyDescent="0.25">
      <c r="A442" s="24" t="s">
        <v>10</v>
      </c>
      <c r="B442" s="24">
        <v>207</v>
      </c>
      <c r="C442" s="24"/>
      <c r="D442" s="24"/>
    </row>
    <row r="443" spans="1:4" x14ac:dyDescent="0.25">
      <c r="A443" s="24" t="s">
        <v>10</v>
      </c>
      <c r="B443" s="24">
        <v>181</v>
      </c>
      <c r="C443" s="24"/>
      <c r="D443" s="24"/>
    </row>
    <row r="444" spans="1:4" x14ac:dyDescent="0.25">
      <c r="A444" s="24" t="s">
        <v>10</v>
      </c>
      <c r="B444" s="24">
        <v>110</v>
      </c>
      <c r="C444" s="24"/>
      <c r="D444" s="24"/>
    </row>
    <row r="445" spans="1:4" x14ac:dyDescent="0.25">
      <c r="A445" s="24" t="s">
        <v>10</v>
      </c>
      <c r="B445" s="24">
        <v>185</v>
      </c>
      <c r="C445" s="24"/>
      <c r="D445" s="24"/>
    </row>
    <row r="446" spans="1:4" x14ac:dyDescent="0.25">
      <c r="A446" s="24" t="s">
        <v>10</v>
      </c>
      <c r="B446" s="24">
        <v>121</v>
      </c>
      <c r="C446" s="24"/>
      <c r="D446" s="24"/>
    </row>
    <row r="447" spans="1:4" x14ac:dyDescent="0.25">
      <c r="A447" s="24" t="s">
        <v>10</v>
      </c>
      <c r="B447" s="24">
        <v>106</v>
      </c>
      <c r="C447" s="24"/>
      <c r="D447" s="24"/>
    </row>
    <row r="448" spans="1:4" x14ac:dyDescent="0.25">
      <c r="A448" s="24" t="s">
        <v>10</v>
      </c>
      <c r="B448" s="24">
        <v>142</v>
      </c>
      <c r="C448" s="24"/>
      <c r="D448" s="24"/>
    </row>
    <row r="449" spans="1:4" x14ac:dyDescent="0.25">
      <c r="A449" s="24" t="s">
        <v>10</v>
      </c>
      <c r="B449" s="24">
        <v>233</v>
      </c>
      <c r="C449" s="24"/>
      <c r="D449" s="24"/>
    </row>
    <row r="450" spans="1:4" x14ac:dyDescent="0.25">
      <c r="A450" s="24" t="s">
        <v>10</v>
      </c>
      <c r="B450" s="24">
        <v>218</v>
      </c>
      <c r="C450" s="24"/>
      <c r="D450" s="24"/>
    </row>
    <row r="451" spans="1:4" x14ac:dyDescent="0.25">
      <c r="A451" s="24" t="s">
        <v>10</v>
      </c>
      <c r="B451" s="24">
        <v>76</v>
      </c>
      <c r="C451" s="24"/>
      <c r="D451" s="24"/>
    </row>
    <row r="452" spans="1:4" x14ac:dyDescent="0.25">
      <c r="A452" s="24" t="s">
        <v>10</v>
      </c>
      <c r="B452" s="24">
        <v>43</v>
      </c>
      <c r="C452" s="24"/>
      <c r="D452" s="24"/>
    </row>
    <row r="453" spans="1:4" x14ac:dyDescent="0.25">
      <c r="A453" s="24" t="s">
        <v>10</v>
      </c>
      <c r="B453" s="24">
        <v>221</v>
      </c>
      <c r="C453" s="24"/>
      <c r="D453" s="24"/>
    </row>
    <row r="454" spans="1:4" x14ac:dyDescent="0.25">
      <c r="A454" s="24" t="s">
        <v>10</v>
      </c>
      <c r="B454" s="24">
        <v>2805</v>
      </c>
      <c r="C454" s="24"/>
      <c r="D454" s="24"/>
    </row>
    <row r="455" spans="1:4" x14ac:dyDescent="0.25">
      <c r="A455" s="24" t="s">
        <v>10</v>
      </c>
      <c r="B455" s="24">
        <v>68</v>
      </c>
      <c r="C455" s="24"/>
      <c r="D455" s="24"/>
    </row>
    <row r="456" spans="1:4" x14ac:dyDescent="0.25">
      <c r="A456" s="24" t="s">
        <v>10</v>
      </c>
      <c r="B456" s="24">
        <v>183</v>
      </c>
      <c r="C456" s="24"/>
      <c r="D456" s="24"/>
    </row>
    <row r="457" spans="1:4" x14ac:dyDescent="0.25">
      <c r="A457" s="24" t="s">
        <v>10</v>
      </c>
      <c r="B457" s="24">
        <v>133</v>
      </c>
      <c r="C457" s="24"/>
      <c r="D457" s="24"/>
    </row>
    <row r="458" spans="1:4" x14ac:dyDescent="0.25">
      <c r="A458" s="24" t="s">
        <v>10</v>
      </c>
      <c r="B458" s="24">
        <v>2489</v>
      </c>
      <c r="C458" s="24"/>
      <c r="D458" s="24"/>
    </row>
    <row r="459" spans="1:4" x14ac:dyDescent="0.25">
      <c r="A459" s="24" t="s">
        <v>10</v>
      </c>
      <c r="B459" s="24">
        <v>69</v>
      </c>
      <c r="C459" s="24"/>
      <c r="D459" s="24"/>
    </row>
    <row r="460" spans="1:4" x14ac:dyDescent="0.25">
      <c r="A460" s="24" t="s">
        <v>10</v>
      </c>
      <c r="B460" s="24">
        <v>279</v>
      </c>
      <c r="C460" s="24"/>
      <c r="D460" s="24"/>
    </row>
    <row r="461" spans="1:4" x14ac:dyDescent="0.25">
      <c r="A461" s="24" t="s">
        <v>10</v>
      </c>
      <c r="B461" s="24">
        <v>210</v>
      </c>
      <c r="C461" s="24"/>
      <c r="D461" s="24"/>
    </row>
    <row r="462" spans="1:4" x14ac:dyDescent="0.25">
      <c r="A462" s="24" t="s">
        <v>10</v>
      </c>
      <c r="B462" s="24">
        <v>2100</v>
      </c>
      <c r="C462" s="24"/>
      <c r="D462" s="24"/>
    </row>
    <row r="463" spans="1:4" x14ac:dyDescent="0.25">
      <c r="A463" s="24" t="s">
        <v>10</v>
      </c>
      <c r="B463" s="24">
        <v>252</v>
      </c>
      <c r="C463" s="24"/>
      <c r="D463" s="24"/>
    </row>
    <row r="464" spans="1:4" x14ac:dyDescent="0.25">
      <c r="A464" s="24" t="s">
        <v>10</v>
      </c>
      <c r="B464" s="24">
        <v>1280</v>
      </c>
      <c r="C464" s="24"/>
      <c r="D464" s="24"/>
    </row>
    <row r="465" spans="1:4" x14ac:dyDescent="0.25">
      <c r="A465" s="24" t="s">
        <v>10</v>
      </c>
      <c r="B465" s="24">
        <v>157</v>
      </c>
      <c r="C465" s="24"/>
      <c r="D465" s="24"/>
    </row>
    <row r="466" spans="1:4" x14ac:dyDescent="0.25">
      <c r="A466" s="24" t="s">
        <v>10</v>
      </c>
      <c r="B466" s="24">
        <v>194</v>
      </c>
      <c r="C466" s="24"/>
      <c r="D466" s="24"/>
    </row>
    <row r="467" spans="1:4" x14ac:dyDescent="0.25">
      <c r="A467" s="24" t="s">
        <v>10</v>
      </c>
      <c r="B467" s="24">
        <v>82</v>
      </c>
      <c r="C467" s="24"/>
      <c r="D467" s="24"/>
    </row>
    <row r="468" spans="1:4" x14ac:dyDescent="0.25">
      <c r="A468" s="24" t="s">
        <v>10</v>
      </c>
      <c r="B468" s="24">
        <v>4233</v>
      </c>
      <c r="C468" s="24"/>
      <c r="D468" s="24"/>
    </row>
    <row r="469" spans="1:4" x14ac:dyDescent="0.25">
      <c r="A469" s="24" t="s">
        <v>10</v>
      </c>
      <c r="B469" s="24">
        <v>1297</v>
      </c>
      <c r="C469" s="24"/>
      <c r="D469" s="24"/>
    </row>
    <row r="470" spans="1:4" x14ac:dyDescent="0.25">
      <c r="A470" s="24" t="s">
        <v>10</v>
      </c>
      <c r="B470" s="24">
        <v>165</v>
      </c>
      <c r="C470" s="24"/>
      <c r="D470" s="24"/>
    </row>
    <row r="471" spans="1:4" x14ac:dyDescent="0.25">
      <c r="A471" s="24" t="s">
        <v>10</v>
      </c>
      <c r="B471" s="24">
        <v>119</v>
      </c>
      <c r="C471" s="24"/>
      <c r="D471" s="24"/>
    </row>
    <row r="472" spans="1:4" x14ac:dyDescent="0.25">
      <c r="A472" s="24" t="s">
        <v>10</v>
      </c>
      <c r="B472" s="24">
        <v>1797</v>
      </c>
      <c r="C472" s="24"/>
      <c r="D472" s="24"/>
    </row>
    <row r="473" spans="1:4" x14ac:dyDescent="0.25">
      <c r="A473" s="24" t="s">
        <v>10</v>
      </c>
      <c r="B473" s="24">
        <v>261</v>
      </c>
      <c r="C473" s="24"/>
      <c r="D473" s="24"/>
    </row>
    <row r="474" spans="1:4" x14ac:dyDescent="0.25">
      <c r="A474" s="24" t="s">
        <v>10</v>
      </c>
      <c r="B474" s="24">
        <v>157</v>
      </c>
      <c r="C474" s="24"/>
      <c r="D474" s="24"/>
    </row>
    <row r="475" spans="1:4" x14ac:dyDescent="0.25">
      <c r="A475" s="24" t="s">
        <v>10</v>
      </c>
      <c r="B475" s="24">
        <v>3533</v>
      </c>
      <c r="C475" s="24"/>
      <c r="D475" s="24"/>
    </row>
    <row r="476" spans="1:4" x14ac:dyDescent="0.25">
      <c r="A476" s="24" t="s">
        <v>10</v>
      </c>
      <c r="B476" s="24">
        <v>155</v>
      </c>
      <c r="C476" s="24"/>
      <c r="D476" s="24"/>
    </row>
    <row r="477" spans="1:4" x14ac:dyDescent="0.25">
      <c r="A477" s="24" t="s">
        <v>10</v>
      </c>
      <c r="B477" s="24">
        <v>132</v>
      </c>
      <c r="C477" s="24"/>
      <c r="D477" s="24"/>
    </row>
    <row r="478" spans="1:4" x14ac:dyDescent="0.25">
      <c r="A478" s="24" t="s">
        <v>10</v>
      </c>
      <c r="B478" s="24">
        <v>1354</v>
      </c>
      <c r="C478" s="24"/>
      <c r="D478" s="24"/>
    </row>
    <row r="479" spans="1:4" x14ac:dyDescent="0.25">
      <c r="A479" s="24" t="s">
        <v>10</v>
      </c>
      <c r="B479" s="24">
        <v>48</v>
      </c>
      <c r="C479" s="24"/>
      <c r="D479" s="24"/>
    </row>
    <row r="480" spans="1:4" x14ac:dyDescent="0.25">
      <c r="A480" s="24" t="s">
        <v>10</v>
      </c>
      <c r="B480" s="24">
        <v>110</v>
      </c>
      <c r="C480" s="24"/>
      <c r="D480" s="24"/>
    </row>
    <row r="481" spans="1:4" x14ac:dyDescent="0.25">
      <c r="A481" s="24" t="s">
        <v>10</v>
      </c>
      <c r="B481" s="24">
        <v>172</v>
      </c>
      <c r="C481" s="24"/>
      <c r="D481" s="24"/>
    </row>
    <row r="482" spans="1:4" x14ac:dyDescent="0.25">
      <c r="A482" s="24" t="s">
        <v>10</v>
      </c>
      <c r="B482" s="24">
        <v>307</v>
      </c>
      <c r="C482" s="24"/>
      <c r="D482" s="24"/>
    </row>
    <row r="483" spans="1:4" x14ac:dyDescent="0.25">
      <c r="A483" s="24" t="s">
        <v>10</v>
      </c>
      <c r="B483" s="24">
        <v>160</v>
      </c>
      <c r="C483" s="24"/>
      <c r="D483" s="24"/>
    </row>
    <row r="484" spans="1:4" x14ac:dyDescent="0.25">
      <c r="A484" s="24" t="s">
        <v>10</v>
      </c>
      <c r="B484" s="24">
        <v>1467</v>
      </c>
      <c r="C484" s="24"/>
      <c r="D484" s="24"/>
    </row>
    <row r="485" spans="1:4" x14ac:dyDescent="0.25">
      <c r="A485" s="24" t="s">
        <v>10</v>
      </c>
      <c r="B485" s="24">
        <v>2662</v>
      </c>
      <c r="C485" s="24"/>
      <c r="D485" s="24"/>
    </row>
    <row r="486" spans="1:4" x14ac:dyDescent="0.25">
      <c r="A486" s="24" t="s">
        <v>10</v>
      </c>
      <c r="B486" s="24">
        <v>452</v>
      </c>
      <c r="C486" s="24"/>
      <c r="D486" s="24"/>
    </row>
    <row r="487" spans="1:4" x14ac:dyDescent="0.25">
      <c r="A487" s="24" t="s">
        <v>10</v>
      </c>
      <c r="B487" s="24">
        <v>158</v>
      </c>
      <c r="C487" s="24"/>
      <c r="D487" s="24"/>
    </row>
    <row r="488" spans="1:4" x14ac:dyDescent="0.25">
      <c r="A488" s="24" t="s">
        <v>10</v>
      </c>
      <c r="B488" s="24">
        <v>225</v>
      </c>
      <c r="C488" s="24"/>
      <c r="D488" s="24"/>
    </row>
    <row r="489" spans="1:4" x14ac:dyDescent="0.25">
      <c r="A489" s="24" t="s">
        <v>10</v>
      </c>
      <c r="B489" s="24">
        <v>65</v>
      </c>
      <c r="C489" s="24"/>
      <c r="D489" s="24"/>
    </row>
    <row r="490" spans="1:4" x14ac:dyDescent="0.25">
      <c r="A490" s="24" t="s">
        <v>10</v>
      </c>
      <c r="B490" s="24">
        <v>163</v>
      </c>
      <c r="C490" s="24"/>
      <c r="D490" s="24"/>
    </row>
    <row r="491" spans="1:4" x14ac:dyDescent="0.25">
      <c r="A491" s="24" t="s">
        <v>10</v>
      </c>
      <c r="B491" s="24">
        <v>85</v>
      </c>
      <c r="C491" s="24"/>
      <c r="D491" s="24"/>
    </row>
    <row r="492" spans="1:4" x14ac:dyDescent="0.25">
      <c r="A492" s="24" t="s">
        <v>10</v>
      </c>
      <c r="B492" s="24">
        <v>217</v>
      </c>
      <c r="C492" s="24"/>
      <c r="D492" s="24"/>
    </row>
    <row r="493" spans="1:4" x14ac:dyDescent="0.25">
      <c r="A493" s="24" t="s">
        <v>10</v>
      </c>
      <c r="B493" s="24">
        <v>150</v>
      </c>
      <c r="C493" s="24"/>
      <c r="D493" s="24"/>
    </row>
    <row r="494" spans="1:4" x14ac:dyDescent="0.25">
      <c r="A494" s="24" t="s">
        <v>10</v>
      </c>
      <c r="B494" s="24">
        <v>3272</v>
      </c>
      <c r="C494" s="24"/>
      <c r="D494" s="24"/>
    </row>
    <row r="495" spans="1:4" x14ac:dyDescent="0.25">
      <c r="A495" s="24" t="s">
        <v>10</v>
      </c>
      <c r="B495" s="24">
        <v>300</v>
      </c>
      <c r="C495" s="24"/>
      <c r="D495" s="24"/>
    </row>
    <row r="496" spans="1:4" x14ac:dyDescent="0.25">
      <c r="A496" s="24" t="s">
        <v>10</v>
      </c>
      <c r="B496" s="24">
        <v>126</v>
      </c>
      <c r="C496" s="24"/>
      <c r="D496" s="24"/>
    </row>
    <row r="497" spans="1:4" x14ac:dyDescent="0.25">
      <c r="A497" s="24" t="s">
        <v>10</v>
      </c>
      <c r="B497" s="24">
        <v>2320</v>
      </c>
      <c r="C497" s="24"/>
      <c r="D497" s="24"/>
    </row>
    <row r="498" spans="1:4" x14ac:dyDescent="0.25">
      <c r="A498" s="24" t="s">
        <v>10</v>
      </c>
      <c r="B498" s="24">
        <v>81</v>
      </c>
      <c r="C498" s="24"/>
      <c r="D498" s="24"/>
    </row>
    <row r="499" spans="1:4" x14ac:dyDescent="0.25">
      <c r="A499" s="24" t="s">
        <v>10</v>
      </c>
      <c r="B499" s="24">
        <v>1887</v>
      </c>
      <c r="C499" s="24"/>
      <c r="D499" s="24"/>
    </row>
    <row r="500" spans="1:4" x14ac:dyDescent="0.25">
      <c r="A500" s="24" t="s">
        <v>10</v>
      </c>
      <c r="B500" s="24">
        <v>4358</v>
      </c>
      <c r="C500" s="24"/>
      <c r="D500" s="24"/>
    </row>
    <row r="501" spans="1:4" x14ac:dyDescent="0.25">
      <c r="A501" s="24" t="s">
        <v>10</v>
      </c>
      <c r="B501" s="24">
        <v>53</v>
      </c>
      <c r="C501" s="24"/>
      <c r="D501" s="24"/>
    </row>
    <row r="502" spans="1:4" x14ac:dyDescent="0.25">
      <c r="A502" s="24" t="s">
        <v>10</v>
      </c>
      <c r="B502" s="24">
        <v>2414</v>
      </c>
      <c r="C502" s="24"/>
      <c r="D502" s="24"/>
    </row>
    <row r="503" spans="1:4" x14ac:dyDescent="0.25">
      <c r="A503" s="24" t="s">
        <v>10</v>
      </c>
      <c r="B503" s="24">
        <v>80</v>
      </c>
      <c r="C503" s="24"/>
      <c r="D503" s="24"/>
    </row>
    <row r="504" spans="1:4" x14ac:dyDescent="0.25">
      <c r="A504" s="24" t="s">
        <v>10</v>
      </c>
      <c r="B504" s="24">
        <v>193</v>
      </c>
      <c r="C504" s="24"/>
      <c r="D504" s="24"/>
    </row>
    <row r="505" spans="1:4" x14ac:dyDescent="0.25">
      <c r="A505" s="24" t="s">
        <v>10</v>
      </c>
      <c r="B505" s="24">
        <v>52</v>
      </c>
      <c r="C505" s="24"/>
      <c r="D505" s="24"/>
    </row>
    <row r="506" spans="1:4" x14ac:dyDescent="0.25">
      <c r="A506" s="24" t="s">
        <v>10</v>
      </c>
      <c r="B506" s="24">
        <v>290</v>
      </c>
      <c r="C506" s="24"/>
      <c r="D506" s="24"/>
    </row>
    <row r="507" spans="1:4" x14ac:dyDescent="0.25">
      <c r="A507" s="24" t="s">
        <v>10</v>
      </c>
      <c r="B507" s="24">
        <v>122</v>
      </c>
      <c r="C507" s="24"/>
      <c r="D507" s="24"/>
    </row>
    <row r="508" spans="1:4" x14ac:dyDescent="0.25">
      <c r="A508" s="24" t="s">
        <v>10</v>
      </c>
      <c r="B508" s="24">
        <v>1470</v>
      </c>
      <c r="C508" s="24"/>
      <c r="D508" s="24"/>
    </row>
    <row r="509" spans="1:4" x14ac:dyDescent="0.25">
      <c r="A509" s="24" t="s">
        <v>10</v>
      </c>
      <c r="B509" s="24">
        <v>165</v>
      </c>
      <c r="C509" s="24"/>
      <c r="D509" s="24"/>
    </row>
    <row r="510" spans="1:4" x14ac:dyDescent="0.25">
      <c r="A510" s="24" t="s">
        <v>10</v>
      </c>
      <c r="B510" s="24">
        <v>182</v>
      </c>
      <c r="C510" s="24"/>
      <c r="D510" s="24"/>
    </row>
    <row r="511" spans="1:4" x14ac:dyDescent="0.25">
      <c r="A511" s="24" t="s">
        <v>10</v>
      </c>
      <c r="B511" s="24">
        <v>199</v>
      </c>
      <c r="C511" s="24"/>
      <c r="D511" s="24"/>
    </row>
    <row r="512" spans="1:4" x14ac:dyDescent="0.25">
      <c r="A512" s="24" t="s">
        <v>10</v>
      </c>
      <c r="B512" s="24">
        <v>56</v>
      </c>
      <c r="C512" s="24"/>
      <c r="D512" s="24"/>
    </row>
    <row r="513" spans="1:4" x14ac:dyDescent="0.25">
      <c r="A513" s="24" t="s">
        <v>10</v>
      </c>
      <c r="B513" s="24">
        <v>1460</v>
      </c>
      <c r="C513" s="24"/>
      <c r="D513" s="24"/>
    </row>
    <row r="514" spans="1:4" x14ac:dyDescent="0.25">
      <c r="A514" s="24" t="s">
        <v>10</v>
      </c>
      <c r="B514" s="24">
        <v>123</v>
      </c>
      <c r="C514" s="24"/>
      <c r="D514" s="24"/>
    </row>
    <row r="515" spans="1:4" x14ac:dyDescent="0.25">
      <c r="A515" s="24" t="s">
        <v>10</v>
      </c>
      <c r="B515" s="24">
        <v>159</v>
      </c>
      <c r="C515" s="24"/>
      <c r="D515" s="24"/>
    </row>
    <row r="516" spans="1:4" x14ac:dyDescent="0.25">
      <c r="A516" s="24" t="s">
        <v>10</v>
      </c>
      <c r="B516" s="24">
        <v>110</v>
      </c>
      <c r="C516" s="24"/>
      <c r="D516" s="24"/>
    </row>
    <row r="517" spans="1:4" x14ac:dyDescent="0.25">
      <c r="A517" s="24" t="s">
        <v>10</v>
      </c>
      <c r="B517" s="24">
        <v>236</v>
      </c>
      <c r="C517" s="24"/>
      <c r="D517" s="24"/>
    </row>
    <row r="518" spans="1:4" x14ac:dyDescent="0.25">
      <c r="A518" s="24" t="s">
        <v>10</v>
      </c>
      <c r="B518" s="24">
        <v>191</v>
      </c>
      <c r="C518" s="24"/>
      <c r="D518" s="24"/>
    </row>
    <row r="519" spans="1:4" x14ac:dyDescent="0.25">
      <c r="A519" s="24" t="s">
        <v>10</v>
      </c>
      <c r="B519" s="24">
        <v>3934</v>
      </c>
      <c r="C519" s="24"/>
      <c r="D519" s="24"/>
    </row>
    <row r="520" spans="1:4" x14ac:dyDescent="0.25">
      <c r="A520" s="24" t="s">
        <v>10</v>
      </c>
      <c r="B520" s="24">
        <v>80</v>
      </c>
      <c r="C520" s="24"/>
      <c r="D520" s="24"/>
    </row>
    <row r="521" spans="1:4" x14ac:dyDescent="0.25">
      <c r="A521" s="24" t="s">
        <v>10</v>
      </c>
      <c r="B521" s="24">
        <v>462</v>
      </c>
      <c r="C521" s="24"/>
      <c r="D521" s="24"/>
    </row>
    <row r="522" spans="1:4" x14ac:dyDescent="0.25">
      <c r="A522" s="24" t="s">
        <v>10</v>
      </c>
      <c r="B522" s="24">
        <v>179</v>
      </c>
      <c r="C522" s="24"/>
      <c r="D522" s="24"/>
    </row>
    <row r="523" spans="1:4" x14ac:dyDescent="0.25">
      <c r="A523" s="24" t="s">
        <v>10</v>
      </c>
      <c r="B523" s="24">
        <v>1866</v>
      </c>
      <c r="C523" s="24"/>
      <c r="D523" s="24"/>
    </row>
    <row r="524" spans="1:4" x14ac:dyDescent="0.25">
      <c r="A524" s="24" t="s">
        <v>10</v>
      </c>
      <c r="B524" s="24">
        <v>156</v>
      </c>
      <c r="C524" s="24"/>
      <c r="D524" s="24"/>
    </row>
    <row r="525" spans="1:4" x14ac:dyDescent="0.25">
      <c r="A525" s="24" t="s">
        <v>10</v>
      </c>
      <c r="B525" s="24">
        <v>255</v>
      </c>
      <c r="C525" s="24"/>
      <c r="D525" s="24"/>
    </row>
    <row r="526" spans="1:4" x14ac:dyDescent="0.25">
      <c r="A526" s="24" t="s">
        <v>10</v>
      </c>
      <c r="B526" s="24">
        <v>2261</v>
      </c>
      <c r="C526" s="24"/>
      <c r="D526" s="24"/>
    </row>
    <row r="527" spans="1:4" x14ac:dyDescent="0.25">
      <c r="A527" s="24" t="s">
        <v>10</v>
      </c>
      <c r="B527" s="24">
        <v>40</v>
      </c>
      <c r="C527" s="24"/>
      <c r="D527" s="24"/>
    </row>
    <row r="528" spans="1:4" x14ac:dyDescent="0.25">
      <c r="A528" s="24" t="s">
        <v>10</v>
      </c>
      <c r="B528" s="24">
        <v>2289</v>
      </c>
      <c r="C528" s="24"/>
      <c r="D528" s="24"/>
    </row>
    <row r="529" spans="1:4" x14ac:dyDescent="0.25">
      <c r="A529" s="24" t="s">
        <v>10</v>
      </c>
      <c r="B529" s="24">
        <v>65</v>
      </c>
      <c r="C529" s="24"/>
      <c r="D529" s="24"/>
    </row>
    <row r="530" spans="1:4" x14ac:dyDescent="0.25">
      <c r="A530" s="24" t="s">
        <v>10</v>
      </c>
      <c r="B530" s="24">
        <v>3777</v>
      </c>
      <c r="C530" s="24"/>
      <c r="D530" s="24"/>
    </row>
    <row r="531" spans="1:4" x14ac:dyDescent="0.25">
      <c r="A531" s="24" t="s">
        <v>10</v>
      </c>
      <c r="B531" s="24">
        <v>184</v>
      </c>
      <c r="C531" s="24"/>
      <c r="D531" s="24"/>
    </row>
    <row r="532" spans="1:4" x14ac:dyDescent="0.25">
      <c r="A532" s="24" t="s">
        <v>10</v>
      </c>
      <c r="B532" s="24">
        <v>85</v>
      </c>
      <c r="C532" s="24"/>
      <c r="D532" s="24"/>
    </row>
    <row r="533" spans="1:4" x14ac:dyDescent="0.25">
      <c r="A533" s="24" t="s">
        <v>10</v>
      </c>
      <c r="B533" s="24">
        <v>144</v>
      </c>
      <c r="C533" s="24"/>
      <c r="D533" s="24"/>
    </row>
    <row r="534" spans="1:4" x14ac:dyDescent="0.25">
      <c r="A534" s="24" t="s">
        <v>10</v>
      </c>
      <c r="B534" s="24">
        <v>1902</v>
      </c>
      <c r="C534" s="24"/>
      <c r="D534" s="24"/>
    </row>
    <row r="535" spans="1:4" x14ac:dyDescent="0.25">
      <c r="A535" s="24" t="s">
        <v>10</v>
      </c>
      <c r="B535" s="24">
        <v>105</v>
      </c>
      <c r="C535" s="24"/>
      <c r="D535" s="24"/>
    </row>
    <row r="536" spans="1:4" x14ac:dyDescent="0.25">
      <c r="A536" s="24" t="s">
        <v>10</v>
      </c>
      <c r="B536" s="24">
        <v>132</v>
      </c>
      <c r="C536" s="24"/>
      <c r="D536" s="24"/>
    </row>
    <row r="537" spans="1:4" x14ac:dyDescent="0.25">
      <c r="A537" s="24" t="s">
        <v>10</v>
      </c>
      <c r="B537" s="24">
        <v>96</v>
      </c>
      <c r="C537" s="24"/>
      <c r="D537" s="24"/>
    </row>
    <row r="538" spans="1:4" x14ac:dyDescent="0.25">
      <c r="A538" s="24" t="s">
        <v>10</v>
      </c>
      <c r="B538" s="24">
        <v>114</v>
      </c>
      <c r="C538" s="24"/>
      <c r="D538" s="24"/>
    </row>
    <row r="539" spans="1:4" x14ac:dyDescent="0.25">
      <c r="A539" s="24" t="s">
        <v>10</v>
      </c>
      <c r="B539" s="24">
        <v>203</v>
      </c>
      <c r="C539" s="24"/>
      <c r="D539" s="24"/>
    </row>
    <row r="540" spans="1:4" x14ac:dyDescent="0.25">
      <c r="A540" s="24" t="s">
        <v>10</v>
      </c>
      <c r="B540" s="24">
        <v>1559</v>
      </c>
      <c r="C540" s="24"/>
      <c r="D540" s="24"/>
    </row>
    <row r="541" spans="1:4" x14ac:dyDescent="0.25">
      <c r="A541" s="24" t="s">
        <v>10</v>
      </c>
      <c r="B541" s="24">
        <v>1548</v>
      </c>
      <c r="C541" s="24"/>
      <c r="D541" s="24"/>
    </row>
    <row r="542" spans="1:4" x14ac:dyDescent="0.25">
      <c r="A542" s="24" t="s">
        <v>10</v>
      </c>
      <c r="B542" s="24">
        <v>80</v>
      </c>
      <c r="C542" s="24"/>
      <c r="D542" s="24"/>
    </row>
    <row r="543" spans="1:4" x14ac:dyDescent="0.25">
      <c r="A543" s="24" t="s">
        <v>10</v>
      </c>
      <c r="B543" s="24">
        <v>131</v>
      </c>
      <c r="C543" s="24"/>
      <c r="D543" s="24"/>
    </row>
    <row r="544" spans="1:4" x14ac:dyDescent="0.25">
      <c r="A544" s="24" t="s">
        <v>10</v>
      </c>
      <c r="B544" s="24">
        <v>112</v>
      </c>
      <c r="C544" s="24"/>
      <c r="D544" s="24"/>
    </row>
    <row r="545" spans="1:4" x14ac:dyDescent="0.25">
      <c r="A545" s="24" t="s">
        <v>10</v>
      </c>
      <c r="B545" s="24">
        <v>155</v>
      </c>
      <c r="C545" s="24"/>
      <c r="D545" s="24"/>
    </row>
    <row r="546" spans="1:4" x14ac:dyDescent="0.25">
      <c r="A546" s="24" t="s">
        <v>10</v>
      </c>
      <c r="B546" s="24">
        <v>266</v>
      </c>
      <c r="C546" s="24"/>
      <c r="D546" s="24"/>
    </row>
    <row r="547" spans="1:4" x14ac:dyDescent="0.25">
      <c r="A547" s="24" t="s">
        <v>10</v>
      </c>
      <c r="B547" s="24">
        <v>155</v>
      </c>
      <c r="C547" s="24"/>
      <c r="D547" s="24"/>
    </row>
    <row r="548" spans="1:4" x14ac:dyDescent="0.25">
      <c r="A548" s="24" t="s">
        <v>10</v>
      </c>
      <c r="B548" s="24">
        <v>207</v>
      </c>
      <c r="C548" s="24"/>
      <c r="D548" s="24"/>
    </row>
    <row r="549" spans="1:4" x14ac:dyDescent="0.25">
      <c r="A549" s="24" t="s">
        <v>10</v>
      </c>
      <c r="B549" s="24">
        <v>245</v>
      </c>
      <c r="C549" s="24"/>
      <c r="D549" s="24"/>
    </row>
    <row r="550" spans="1:4" x14ac:dyDescent="0.25">
      <c r="A550" s="24" t="s">
        <v>10</v>
      </c>
      <c r="B550" s="24">
        <v>1573</v>
      </c>
      <c r="C550" s="24"/>
      <c r="D550" s="24"/>
    </row>
    <row r="551" spans="1:4" x14ac:dyDescent="0.25">
      <c r="A551" s="24" t="s">
        <v>10</v>
      </c>
      <c r="B551" s="24">
        <v>114</v>
      </c>
      <c r="C551" s="24"/>
      <c r="D551" s="24"/>
    </row>
    <row r="552" spans="1:4" x14ac:dyDescent="0.25">
      <c r="A552" s="24" t="s">
        <v>10</v>
      </c>
      <c r="B552" s="24">
        <v>93</v>
      </c>
      <c r="C552" s="24"/>
      <c r="D552" s="24"/>
    </row>
    <row r="553" spans="1:4" x14ac:dyDescent="0.25">
      <c r="A553" s="24" t="s">
        <v>10</v>
      </c>
      <c r="B553" s="24">
        <v>1681</v>
      </c>
      <c r="C553" s="24"/>
      <c r="D553" s="24"/>
    </row>
    <row r="554" spans="1:4" x14ac:dyDescent="0.25">
      <c r="A554" s="24" t="s">
        <v>10</v>
      </c>
      <c r="B554" s="24">
        <v>32</v>
      </c>
      <c r="C554" s="24"/>
      <c r="D554" s="24"/>
    </row>
    <row r="555" spans="1:4" x14ac:dyDescent="0.25">
      <c r="A555" s="24" t="s">
        <v>10</v>
      </c>
      <c r="B555" s="24">
        <v>135</v>
      </c>
      <c r="C555" s="24"/>
      <c r="D555" s="24"/>
    </row>
    <row r="556" spans="1:4" x14ac:dyDescent="0.25">
      <c r="A556" s="24" t="s">
        <v>10</v>
      </c>
      <c r="B556" s="24">
        <v>140</v>
      </c>
      <c r="C556" s="24"/>
      <c r="D556" s="24"/>
    </row>
    <row r="557" spans="1:4" x14ac:dyDescent="0.25">
      <c r="A557" s="24" t="s">
        <v>10</v>
      </c>
      <c r="B557" s="24">
        <v>92</v>
      </c>
      <c r="C557" s="24"/>
      <c r="D557" s="24"/>
    </row>
    <row r="558" spans="1:4" x14ac:dyDescent="0.25">
      <c r="A558" s="24" t="s">
        <v>10</v>
      </c>
      <c r="B558" s="24">
        <v>1015</v>
      </c>
      <c r="C558" s="24"/>
      <c r="D558" s="24"/>
    </row>
    <row r="559" spans="1:4" x14ac:dyDescent="0.25">
      <c r="A559" s="24" t="s">
        <v>10</v>
      </c>
      <c r="B559" s="24">
        <v>323</v>
      </c>
      <c r="C559" s="24"/>
      <c r="D559" s="24"/>
    </row>
    <row r="560" spans="1:4" x14ac:dyDescent="0.25">
      <c r="A560" s="24" t="s">
        <v>10</v>
      </c>
      <c r="B560" s="24">
        <v>2326</v>
      </c>
      <c r="C560" s="24"/>
      <c r="D560" s="24"/>
    </row>
    <row r="561" spans="1:4" x14ac:dyDescent="0.25">
      <c r="A561" s="24" t="s">
        <v>10</v>
      </c>
      <c r="B561" s="24">
        <v>381</v>
      </c>
      <c r="C561" s="24"/>
      <c r="D561" s="24"/>
    </row>
    <row r="562" spans="1:4" x14ac:dyDescent="0.25">
      <c r="A562" s="24" t="s">
        <v>10</v>
      </c>
      <c r="B562" s="24">
        <v>480</v>
      </c>
      <c r="C562" s="24"/>
      <c r="D562" s="24"/>
    </row>
    <row r="563" spans="1:4" x14ac:dyDescent="0.25">
      <c r="A563" s="24" t="s">
        <v>10</v>
      </c>
      <c r="B563" s="24">
        <v>226</v>
      </c>
      <c r="C563" s="24"/>
      <c r="D563" s="24"/>
    </row>
    <row r="564" spans="1:4" x14ac:dyDescent="0.25">
      <c r="A564" s="24" t="s">
        <v>10</v>
      </c>
      <c r="B564" s="24">
        <v>241</v>
      </c>
      <c r="C564" s="24"/>
      <c r="D564" s="24"/>
    </row>
    <row r="565" spans="1:4" x14ac:dyDescent="0.25">
      <c r="A565" s="24" t="s">
        <v>10</v>
      </c>
      <c r="B565" s="24">
        <v>132</v>
      </c>
      <c r="C565" s="24"/>
      <c r="D565" s="24"/>
    </row>
    <row r="566" spans="1:4" x14ac:dyDescent="0.25">
      <c r="A566" s="24" t="s">
        <v>10</v>
      </c>
      <c r="B566" s="24">
        <v>2043</v>
      </c>
      <c r="C566" s="24"/>
      <c r="D566" s="24"/>
    </row>
  </sheetData>
  <autoFilter ref="A1:D566" xr:uid="{9151C06D-02D8-4224-A07F-1FD77FB75BCF}"/>
  <mergeCells count="3">
    <mergeCell ref="G1:H1"/>
    <mergeCell ref="F29:Q31"/>
    <mergeCell ref="F33:Q35"/>
  </mergeCells>
  <conditionalFormatting sqref="A1:A566">
    <cfRule type="containsText" dxfId="212" priority="5" operator="containsText" text="live">
      <formula>NOT(ISERROR(SEARCH("live",A1)))</formula>
    </cfRule>
    <cfRule type="containsText" dxfId="211" priority="6" operator="containsText" text="canceled">
      <formula>NOT(ISERROR(SEARCH("canceled",A1)))</formula>
    </cfRule>
    <cfRule type="containsText" dxfId="210" priority="7" operator="containsText" text="failed">
      <formula>NOT(ISERROR(SEARCH("failed",A1)))</formula>
    </cfRule>
    <cfRule type="containsText" dxfId="209" priority="8" operator="containsText" text="successful">
      <formula>NOT(ISERROR(SEARCH("successful",A1)))</formula>
    </cfRule>
  </conditionalFormatting>
  <conditionalFormatting sqref="C1:C365">
    <cfRule type="containsText" dxfId="208" priority="1" operator="containsText" text="live">
      <formula>NOT(ISERROR(SEARCH("live",C1)))</formula>
    </cfRule>
    <cfRule type="containsText" dxfId="207" priority="2" operator="containsText" text="canceled">
      <formula>NOT(ISERROR(SEARCH("canceled",C1)))</formula>
    </cfRule>
    <cfRule type="containsText" dxfId="206" priority="3" operator="containsText" text="failed">
      <formula>NOT(ISERROR(SEARCH("failed",C1)))</formula>
    </cfRule>
    <cfRule type="containsText" dxfId="205" priority="4" operator="containsText" text="successful">
      <formula>NOT(ISERROR(SEARCH("successful",C1)))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Crowdfunding</vt:lpstr>
      <vt:lpstr>Chart (Parent Category)</vt:lpstr>
      <vt:lpstr>Chart (Sub-Category)</vt:lpstr>
      <vt:lpstr>Chart (Date)</vt:lpstr>
      <vt:lpstr>Crowdfunding Goal Analysis</vt:lpstr>
      <vt:lpstr>Statistical Analysis</vt:lpstr>
      <vt:lpstr>'Statistical Analysis'!Criteria</vt:lpstr>
      <vt:lpstr>Crowdfunding</vt:lpstr>
      <vt:lpstr>'Statistical Analysis'!Extract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Mohammed Nawaz</cp:lastModifiedBy>
  <dcterms:created xsi:type="dcterms:W3CDTF">2021-09-29T18:52:28Z</dcterms:created>
  <dcterms:modified xsi:type="dcterms:W3CDTF">2023-10-19T16:34:03Z</dcterms:modified>
</cp:coreProperties>
</file>