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keeffe\OneDrive - Washington State University (email.wsu.edu)\Lab management\User Manuals\Met One Instruments (MOI)\EBAM Plus\"/>
    </mc:Choice>
  </mc:AlternateContent>
  <bookViews>
    <workbookView xWindow="0" yWindow="0" windowWidth="22620" windowHeight="11220"/>
  </bookViews>
  <sheets>
    <sheet name="BGKD Report" sheetId="1" r:id="rId1"/>
    <sheet name="Paste Data Here" sheetId="2" r:id="rId2"/>
  </sheets>
  <definedNames>
    <definedName name="_xlnm.Print_Area" localSheetId="1">Table1[#All]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Q7" i="2" l="1"/>
  <c r="S7" i="2" s="1"/>
  <c r="Q8" i="2"/>
  <c r="T8" i="2" s="1"/>
  <c r="Q9" i="2"/>
  <c r="R9" i="2" s="1"/>
  <c r="Q10" i="2"/>
  <c r="R10" i="2" s="1"/>
  <c r="Q11" i="2"/>
  <c r="S11" i="2" s="1"/>
  <c r="Q12" i="2"/>
  <c r="T12" i="2" s="1"/>
  <c r="Q13" i="2"/>
  <c r="R13" i="2" s="1"/>
  <c r="Q14" i="2"/>
  <c r="T14" i="2" s="1"/>
  <c r="Q15" i="2"/>
  <c r="S15" i="2" s="1"/>
  <c r="Q16" i="2"/>
  <c r="T16" i="2" s="1"/>
  <c r="Q17" i="2"/>
  <c r="R17" i="2" s="1"/>
  <c r="Q18" i="2"/>
  <c r="S18" i="2" s="1"/>
  <c r="Q19" i="2"/>
  <c r="S19" i="2" s="1"/>
  <c r="Q20" i="2"/>
  <c r="T20" i="2" s="1"/>
  <c r="Q21" i="2"/>
  <c r="R21" i="2" s="1"/>
  <c r="Q22" i="2"/>
  <c r="R22" i="2" s="1"/>
  <c r="Q23" i="2"/>
  <c r="S23" i="2" s="1"/>
  <c r="Q24" i="2"/>
  <c r="T24" i="2" s="1"/>
  <c r="Q25" i="2"/>
  <c r="R25" i="2" s="1"/>
  <c r="Q26" i="2"/>
  <c r="S26" i="2" s="1"/>
  <c r="Q27" i="2"/>
  <c r="S27" i="2" s="1"/>
  <c r="Q28" i="2"/>
  <c r="T28" i="2" s="1"/>
  <c r="Q29" i="2"/>
  <c r="R29" i="2" s="1"/>
  <c r="Q30" i="2"/>
  <c r="T30" i="2" s="1"/>
  <c r="Q31" i="2"/>
  <c r="S31" i="2" s="1"/>
  <c r="Q32" i="2"/>
  <c r="T32" i="2" s="1"/>
  <c r="Q33" i="2"/>
  <c r="R33" i="2" s="1"/>
  <c r="Q34" i="2"/>
  <c r="S34" i="2" s="1"/>
  <c r="Q35" i="2"/>
  <c r="S35" i="2" s="1"/>
  <c r="Q36" i="2"/>
  <c r="T36" i="2" s="1"/>
  <c r="Q37" i="2"/>
  <c r="R37" i="2" s="1"/>
  <c r="Q38" i="2"/>
  <c r="R38" i="2" s="1"/>
  <c r="Q39" i="2"/>
  <c r="S39" i="2" s="1"/>
  <c r="Q40" i="2"/>
  <c r="T40" i="2" s="1"/>
  <c r="Q41" i="2"/>
  <c r="R41" i="2" s="1"/>
  <c r="Q42" i="2"/>
  <c r="S42" i="2" s="1"/>
  <c r="Q43" i="2"/>
  <c r="S43" i="2" s="1"/>
  <c r="Q44" i="2"/>
  <c r="T44" i="2" s="1"/>
  <c r="Q45" i="2"/>
  <c r="R45" i="2" s="1"/>
  <c r="Q46" i="2"/>
  <c r="T46" i="2" s="1"/>
  <c r="Q47" i="2"/>
  <c r="U47" i="2" s="1"/>
  <c r="Q48" i="2"/>
  <c r="T48" i="2" s="1"/>
  <c r="Q49" i="2"/>
  <c r="R49" i="2" s="1"/>
  <c r="Q50" i="2"/>
  <c r="T50" i="2" s="1"/>
  <c r="Q51" i="2"/>
  <c r="S51" i="2" s="1"/>
  <c r="Q52" i="2"/>
  <c r="R52" i="2" s="1"/>
  <c r="Q53" i="2"/>
  <c r="R53" i="2" s="1"/>
  <c r="Q54" i="2"/>
  <c r="T54" i="2" s="1"/>
  <c r="Q55" i="2"/>
  <c r="U55" i="2" s="1"/>
  <c r="Q56" i="2"/>
  <c r="T56" i="2" s="1"/>
  <c r="Q57" i="2"/>
  <c r="R57" i="2" s="1"/>
  <c r="Q58" i="2"/>
  <c r="T58" i="2" s="1"/>
  <c r="Q59" i="2"/>
  <c r="S59" i="2" s="1"/>
  <c r="Q60" i="2"/>
  <c r="U60" i="2" s="1"/>
  <c r="Q61" i="2"/>
  <c r="R61" i="2" s="1"/>
  <c r="Q62" i="2"/>
  <c r="T62" i="2" s="1"/>
  <c r="Q63" i="2"/>
  <c r="U63" i="2" s="1"/>
  <c r="Q64" i="2"/>
  <c r="T64" i="2" s="1"/>
  <c r="Q65" i="2"/>
  <c r="R65" i="2" s="1"/>
  <c r="Q66" i="2"/>
  <c r="T66" i="2" s="1"/>
  <c r="Q67" i="2"/>
  <c r="S67" i="2" s="1"/>
  <c r="Q68" i="2"/>
  <c r="U68" i="2" s="1"/>
  <c r="Q69" i="2"/>
  <c r="R69" i="2" s="1"/>
  <c r="Q70" i="2"/>
  <c r="T70" i="2" s="1"/>
  <c r="Q71" i="2"/>
  <c r="U71" i="2" s="1"/>
  <c r="Q72" i="2"/>
  <c r="T72" i="2" s="1"/>
  <c r="Q73" i="2"/>
  <c r="R73" i="2" s="1"/>
  <c r="Q74" i="2"/>
  <c r="T74" i="2" s="1"/>
  <c r="Q75" i="2"/>
  <c r="S75" i="2" s="1"/>
  <c r="Q76" i="2"/>
  <c r="R76" i="2" s="1"/>
  <c r="Q77" i="2"/>
  <c r="R77" i="2" s="1"/>
  <c r="Q6" i="2"/>
  <c r="R6" i="2" s="1"/>
  <c r="B15" i="1"/>
  <c r="B14" i="1"/>
  <c r="U18" i="2" l="1"/>
  <c r="S33" i="2"/>
  <c r="B17" i="1"/>
  <c r="T49" i="2"/>
  <c r="R34" i="2"/>
  <c r="R59" i="2"/>
  <c r="T57" i="2"/>
  <c r="U43" i="2"/>
  <c r="U17" i="2"/>
  <c r="S58" i="2"/>
  <c r="T42" i="2"/>
  <c r="R18" i="2"/>
  <c r="R75" i="2"/>
  <c r="S70" i="2"/>
  <c r="R67" i="2"/>
  <c r="T65" i="2"/>
  <c r="S50" i="2"/>
  <c r="U34" i="2"/>
  <c r="T29" i="2"/>
  <c r="U74" i="2"/>
  <c r="S66" i="2"/>
  <c r="R51" i="2"/>
  <c r="R15" i="2"/>
  <c r="U70" i="2"/>
  <c r="R63" i="2"/>
  <c r="T61" i="2"/>
  <c r="S54" i="2"/>
  <c r="R47" i="2"/>
  <c r="T45" i="2"/>
  <c r="S41" i="2"/>
  <c r="U27" i="2"/>
  <c r="U22" i="2"/>
  <c r="S74" i="2"/>
  <c r="R71" i="2"/>
  <c r="S62" i="2"/>
  <c r="R55" i="2"/>
  <c r="T53" i="2"/>
  <c r="S46" i="2"/>
  <c r="R42" i="2"/>
  <c r="R31" i="2"/>
  <c r="R26" i="2"/>
  <c r="R23" i="2"/>
  <c r="T18" i="2"/>
  <c r="S17" i="2"/>
  <c r="U11" i="2"/>
  <c r="T13" i="2"/>
  <c r="U9" i="2"/>
  <c r="S6" i="2"/>
  <c r="T34" i="2"/>
  <c r="U33" i="2"/>
  <c r="U30" i="2"/>
  <c r="U26" i="2"/>
  <c r="U25" i="2"/>
  <c r="U14" i="2"/>
  <c r="U10" i="2"/>
  <c r="T77" i="2"/>
  <c r="T73" i="2"/>
  <c r="T69" i="2"/>
  <c r="U62" i="2"/>
  <c r="U58" i="2"/>
  <c r="U54" i="2"/>
  <c r="U50" i="2"/>
  <c r="U46" i="2"/>
  <c r="U42" i="2"/>
  <c r="U41" i="2"/>
  <c r="R39" i="2"/>
  <c r="T33" i="2"/>
  <c r="U31" i="2"/>
  <c r="S30" i="2"/>
  <c r="T26" i="2"/>
  <c r="S25" i="2"/>
  <c r="T17" i="2"/>
  <c r="U15" i="2"/>
  <c r="S14" i="2"/>
  <c r="T10" i="2"/>
  <c r="T6" i="2"/>
  <c r="S77" i="2"/>
  <c r="R74" i="2"/>
  <c r="S73" i="2"/>
  <c r="R70" i="2"/>
  <c r="S69" i="2"/>
  <c r="R66" i="2"/>
  <c r="S65" i="2"/>
  <c r="R62" i="2"/>
  <c r="S61" i="2"/>
  <c r="R58" i="2"/>
  <c r="S57" i="2"/>
  <c r="R54" i="2"/>
  <c r="S53" i="2"/>
  <c r="R50" i="2"/>
  <c r="S49" i="2"/>
  <c r="R46" i="2"/>
  <c r="S45" i="2"/>
  <c r="R43" i="2"/>
  <c r="T41" i="2"/>
  <c r="U39" i="2"/>
  <c r="T38" i="2"/>
  <c r="U37" i="2"/>
  <c r="R30" i="2"/>
  <c r="S29" i="2"/>
  <c r="R27" i="2"/>
  <c r="T25" i="2"/>
  <c r="U23" i="2"/>
  <c r="T22" i="2"/>
  <c r="U21" i="2"/>
  <c r="R14" i="2"/>
  <c r="S13" i="2"/>
  <c r="R11" i="2"/>
  <c r="S10" i="2"/>
  <c r="T9" i="2"/>
  <c r="U7" i="2"/>
  <c r="U38" i="2"/>
  <c r="U6" i="2"/>
  <c r="U66" i="2"/>
  <c r="S38" i="2"/>
  <c r="T37" i="2"/>
  <c r="U35" i="2"/>
  <c r="S22" i="2"/>
  <c r="T21" i="2"/>
  <c r="U19" i="2"/>
  <c r="S9" i="2"/>
  <c r="R7" i="2"/>
  <c r="U77" i="2"/>
  <c r="U73" i="2"/>
  <c r="U69" i="2"/>
  <c r="U65" i="2"/>
  <c r="U61" i="2"/>
  <c r="U57" i="2"/>
  <c r="U53" i="2"/>
  <c r="U49" i="2"/>
  <c r="U45" i="2"/>
  <c r="S37" i="2"/>
  <c r="R35" i="2"/>
  <c r="U29" i="2"/>
  <c r="S21" i="2"/>
  <c r="R19" i="2"/>
  <c r="U13" i="2"/>
  <c r="U76" i="2"/>
  <c r="U56" i="2"/>
  <c r="U52" i="2"/>
  <c r="U44" i="2"/>
  <c r="U32" i="2"/>
  <c r="U20" i="2"/>
  <c r="U16" i="2"/>
  <c r="U12" i="2"/>
  <c r="T76" i="2"/>
  <c r="U75" i="2"/>
  <c r="T68" i="2"/>
  <c r="U67" i="2"/>
  <c r="T60" i="2"/>
  <c r="U59" i="2"/>
  <c r="T52" i="2"/>
  <c r="U51" i="2"/>
  <c r="S76" i="2"/>
  <c r="T75" i="2"/>
  <c r="S72" i="2"/>
  <c r="T71" i="2"/>
  <c r="S68" i="2"/>
  <c r="T67" i="2"/>
  <c r="S64" i="2"/>
  <c r="T63" i="2"/>
  <c r="S60" i="2"/>
  <c r="T59" i="2"/>
  <c r="S56" i="2"/>
  <c r="T55" i="2"/>
  <c r="S52" i="2"/>
  <c r="T51" i="2"/>
  <c r="S48" i="2"/>
  <c r="T47" i="2"/>
  <c r="S44" i="2"/>
  <c r="T43" i="2"/>
  <c r="S40" i="2"/>
  <c r="T39" i="2"/>
  <c r="S36" i="2"/>
  <c r="T35" i="2"/>
  <c r="S32" i="2"/>
  <c r="T31" i="2"/>
  <c r="S28" i="2"/>
  <c r="T27" i="2"/>
  <c r="S24" i="2"/>
  <c r="T23" i="2"/>
  <c r="S20" i="2"/>
  <c r="T19" i="2"/>
  <c r="S16" i="2"/>
  <c r="T15" i="2"/>
  <c r="S12" i="2"/>
  <c r="T11" i="2"/>
  <c r="S8" i="2"/>
  <c r="T7" i="2"/>
  <c r="U64" i="2"/>
  <c r="U40" i="2"/>
  <c r="U36" i="2"/>
  <c r="U24" i="2"/>
  <c r="R72" i="2"/>
  <c r="S71" i="2"/>
  <c r="R68" i="2"/>
  <c r="R64" i="2"/>
  <c r="S63" i="2"/>
  <c r="R60" i="2"/>
  <c r="R56" i="2"/>
  <c r="S55" i="2"/>
  <c r="R48" i="2"/>
  <c r="S47" i="2"/>
  <c r="R44" i="2"/>
  <c r="R40" i="2"/>
  <c r="R36" i="2"/>
  <c r="R32" i="2"/>
  <c r="R28" i="2"/>
  <c r="R24" i="2"/>
  <c r="R20" i="2"/>
  <c r="R16" i="2"/>
  <c r="R12" i="2"/>
  <c r="R8" i="2"/>
  <c r="U72" i="2"/>
  <c r="U48" i="2"/>
  <c r="U28" i="2"/>
  <c r="U8" i="2"/>
  <c r="B16" i="1"/>
</calcChain>
</file>

<file path=xl/sharedStrings.xml><?xml version="1.0" encoding="utf-8"?>
<sst xmlns="http://schemas.openxmlformats.org/spreadsheetml/2006/main" count="55" uniqueCount="55">
  <si>
    <t>Serial Number:</t>
  </si>
  <si>
    <t>Performed by:</t>
  </si>
  <si>
    <t>Start Time:</t>
  </si>
  <si>
    <t>End Time:</t>
  </si>
  <si>
    <t>Time</t>
  </si>
  <si>
    <t>ConcRT(ug/m3)</t>
  </si>
  <si>
    <t>ConcHR(ug/m3)</t>
  </si>
  <si>
    <t>Flow(lpm)</t>
  </si>
  <si>
    <t>WS(m/s)</t>
  </si>
  <si>
    <t>WD(Deg)</t>
  </si>
  <si>
    <t>AT(C)</t>
  </si>
  <si>
    <t>RH(%)</t>
  </si>
  <si>
    <t>BP(mmHg)</t>
  </si>
  <si>
    <t>FT(C)</t>
  </si>
  <si>
    <t>FRH(%)</t>
  </si>
  <si>
    <t>BV(V)</t>
  </si>
  <si>
    <t>PM</t>
  </si>
  <si>
    <t>Status</t>
  </si>
  <si>
    <t>Instructions for this sheet:</t>
  </si>
  <si>
    <t>Test Details</t>
  </si>
  <si>
    <t>New BKGD value:</t>
  </si>
  <si>
    <t>Hrs</t>
  </si>
  <si>
    <t>Results (mg/m^3)</t>
  </si>
  <si>
    <t>Test conditions &amp; other notes</t>
  </si>
  <si>
    <t>Zero-1σ</t>
  </si>
  <si>
    <t>Zero+1σ</t>
  </si>
  <si>
    <t>Zero+2σ</t>
  </si>
  <si>
    <t>Zero-2σ</t>
  </si>
  <si>
    <t>ZeroAvg</t>
  </si>
  <si>
    <t>Location:</t>
  </si>
  <si>
    <t>All values below still in ug/m^3</t>
  </si>
  <si>
    <t>1. Paste 72 hours of E-BAM PLUS data into shaded table (B6)</t>
  </si>
  <si>
    <t>BKGD as-found:</t>
  </si>
  <si>
    <t>BKGD during test:</t>
  </si>
  <si>
    <t>Patrick O'Keeffe</t>
  </si>
  <si>
    <t>Email:</t>
  </si>
  <si>
    <t>W15096</t>
  </si>
  <si>
    <t>Sampling through mnfctr zero-assm but not</t>
  </si>
  <si>
    <t>cyclone or PM10 inlets.</t>
  </si>
  <si>
    <t>Hourly stdev (σ):</t>
  </si>
  <si>
    <t>E-BAM PLUS Background Calibration Report</t>
  </si>
  <si>
    <t>72-hr mean:</t>
  </si>
  <si>
    <t>New detect limit:</t>
  </si>
  <si>
    <t>Do not drag-and-drop to prevent corrupting formulas</t>
  </si>
  <si>
    <t>Paccar ETB roof lab</t>
  </si>
  <si>
    <t xml:space="preserve">EBAM moved from room 419 to rooftop. </t>
  </si>
  <si>
    <r>
      <t xml:space="preserve">2. Split data set to columns, if needed, using </t>
    </r>
    <r>
      <rPr>
        <i/>
        <sz val="11"/>
        <color theme="1"/>
        <rFont val="Calibri"/>
        <family val="2"/>
        <scheme val="minor"/>
      </rPr>
      <t xml:space="preserve">Data </t>
    </r>
    <r>
      <rPr>
        <sz val="11"/>
        <color theme="1"/>
        <rFont val="Calibri"/>
        <family val="2"/>
        <scheme val="minor"/>
      </rPr>
      <t xml:space="preserve">&gt; </t>
    </r>
    <r>
      <rPr>
        <i/>
        <sz val="11"/>
        <color theme="1"/>
        <rFont val="Calibri"/>
        <family val="2"/>
        <scheme val="minor"/>
      </rPr>
      <t>Text to columns &gt; Delimited (comma)</t>
    </r>
  </si>
  <si>
    <t>pokeeffe@wsu.edu</t>
  </si>
  <si>
    <t>Form rev. 2019-07-10, CC-BY 4.0</t>
  </si>
  <si>
    <t>This template contains example data to</t>
  </si>
  <si>
    <t>Printing the entire workbook is recommended</t>
  </si>
  <si>
    <t>for final report storage (2 Letter-sized pages).</t>
  </si>
  <si>
    <t>demonstrate input formatting. Update</t>
  </si>
  <si>
    <t>"Test Details" and then paste data into the</t>
  </si>
  <si>
    <t>other worksheet. Results are calculated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</si>
</sst>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&quot;+&quot;#,##0.0000;&quot;-&quot;#,##0.0000;#,##0.000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2" applyNumberFormat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7"/>
    <xf numFmtId="22" fontId="1" fillId="0" borderId="0" xfId="7" applyNumberFormat="1"/>
    <xf numFmtId="0" fontId="8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9" fillId="0" borderId="0" xfId="0" applyFont="1"/>
    <xf numFmtId="0" fontId="0" fillId="0" borderId="0" xfId="0" applyFont="1"/>
    <xf numFmtId="0" fontId="1" fillId="0" borderId="0" xfId="7" applyFont="1"/>
    <xf numFmtId="0" fontId="9" fillId="0" borderId="0" xfId="0" applyFont="1" applyAlignment="1">
      <alignment horizontal="center"/>
    </xf>
    <xf numFmtId="49" fontId="0" fillId="0" borderId="7" xfId="0" applyNumberFormat="1" applyBorder="1"/>
    <xf numFmtId="0" fontId="3" fillId="0" borderId="3" xfId="3" applyBorder="1" applyAlignment="1">
      <alignment horizontal="right"/>
    </xf>
    <xf numFmtId="0" fontId="3" fillId="0" borderId="3" xfId="3" applyFill="1" applyBorder="1" applyAlignment="1">
      <alignment horizontal="right"/>
    </xf>
    <xf numFmtId="164" fontId="0" fillId="0" borderId="3" xfId="0" applyNumberFormat="1" applyBorder="1"/>
    <xf numFmtId="0" fontId="4" fillId="2" borderId="3" xfId="4" applyBorder="1" applyAlignment="1">
      <alignment horizontal="center"/>
    </xf>
    <xf numFmtId="165" fontId="5" fillId="3" borderId="3" xfId="5" applyNumberFormat="1" applyBorder="1"/>
    <xf numFmtId="0" fontId="3" fillId="0" borderId="3" xfId="2" applyBorder="1" applyAlignment="1">
      <alignment horizontal="center"/>
    </xf>
    <xf numFmtId="49" fontId="0" fillId="0" borderId="8" xfId="0" applyNumberFormat="1" applyBorder="1" applyAlignment="1">
      <alignment horizontal="right"/>
    </xf>
    <xf numFmtId="166" fontId="0" fillId="0" borderId="3" xfId="0" applyNumberFormat="1" applyBorder="1"/>
    <xf numFmtId="22" fontId="0" fillId="0" borderId="0" xfId="0" applyNumberFormat="1"/>
    <xf numFmtId="0" fontId="0" fillId="0" borderId="0" xfId="0" applyBorder="1"/>
    <xf numFmtId="49" fontId="11" fillId="0" borderId="0" xfId="6" applyNumberFormat="1" applyFont="1" applyBorder="1" applyAlignment="1">
      <alignment horizontal="right"/>
    </xf>
    <xf numFmtId="49" fontId="8" fillId="0" borderId="7" xfId="0" applyNumberFormat="1" applyFont="1" applyBorder="1"/>
    <xf numFmtId="0" fontId="3" fillId="0" borderId="4" xfId="2" applyBorder="1" applyAlignment="1">
      <alignment horizontal="center"/>
    </xf>
    <xf numFmtId="0" fontId="3" fillId="0" borderId="5" xfId="2" applyBorder="1" applyAlignment="1">
      <alignment horizontal="center"/>
    </xf>
    <xf numFmtId="0" fontId="3" fillId="0" borderId="6" xfId="2" applyBorder="1" applyAlignment="1">
      <alignment horizontal="center"/>
    </xf>
    <xf numFmtId="49" fontId="10" fillId="0" borderId="3" xfId="8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2" fillId="0" borderId="0" xfId="1" applyAlignment="1">
      <alignment horizontal="center"/>
    </xf>
    <xf numFmtId="0" fontId="3" fillId="0" borderId="3" xfId="2" applyBorder="1" applyAlignment="1">
      <alignment horizontal="center"/>
    </xf>
    <xf numFmtId="22" fontId="0" fillId="0" borderId="3" xfId="0" applyNumberFormat="1" applyBorder="1" applyAlignment="1">
      <alignment horizontal="center"/>
    </xf>
    <xf numFmtId="22" fontId="0" fillId="0" borderId="9" xfId="0" applyNumberFormat="1" applyBorder="1" applyAlignment="1">
      <alignment horizontal="center"/>
    </xf>
    <xf numFmtId="22" fontId="0" fillId="0" borderId="1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</cellXfs>
  <cellStyles count="9">
    <cellStyle name="Explanatory Text" xfId="6" builtinId="53"/>
    <cellStyle name="Good" xfId="4" builtinId="26"/>
    <cellStyle name="Heading 3" xfId="2" builtinId="18"/>
    <cellStyle name="Heading 4" xfId="3" builtinId="19"/>
    <cellStyle name="Hyperlink" xfId="8" builtinId="8"/>
    <cellStyle name="Normal" xfId="0" builtinId="0"/>
    <cellStyle name="Normal 2" xfId="7"/>
    <cellStyle name="Output" xfId="5" builtinId="21"/>
    <cellStyle name="Title" xfId="1" builtinId="1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E-BAM PLUS :: Background calibration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ConcHR (µg/m^3)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'Paste Data Here'!$A$6:$A$77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'Paste Data Here'!$D$6:$D$77</c:f>
              <c:numCache>
                <c:formatCode>General</c:formatCode>
                <c:ptCount val="72"/>
                <c:pt idx="0">
                  <c:v>2</c:v>
                </c:pt>
                <c:pt idx="1">
                  <c:v>1</c:v>
                </c:pt>
                <c:pt idx="2">
                  <c:v>-2</c:v>
                </c:pt>
                <c:pt idx="3">
                  <c:v>-8</c:v>
                </c:pt>
                <c:pt idx="4">
                  <c:v>2</c:v>
                </c:pt>
                <c:pt idx="5">
                  <c:v>-2</c:v>
                </c:pt>
                <c:pt idx="6">
                  <c:v>-6</c:v>
                </c:pt>
                <c:pt idx="7">
                  <c:v>-5</c:v>
                </c:pt>
                <c:pt idx="8">
                  <c:v>-6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-3</c:v>
                </c:pt>
                <c:pt idx="13">
                  <c:v>-2</c:v>
                </c:pt>
                <c:pt idx="14">
                  <c:v>5</c:v>
                </c:pt>
                <c:pt idx="15">
                  <c:v>2</c:v>
                </c:pt>
                <c:pt idx="16">
                  <c:v>-5</c:v>
                </c:pt>
                <c:pt idx="17">
                  <c:v>-8</c:v>
                </c:pt>
                <c:pt idx="18">
                  <c:v>-3</c:v>
                </c:pt>
                <c:pt idx="19">
                  <c:v>-3</c:v>
                </c:pt>
                <c:pt idx="20">
                  <c:v>-11</c:v>
                </c:pt>
                <c:pt idx="21">
                  <c:v>-3</c:v>
                </c:pt>
                <c:pt idx="22">
                  <c:v>1</c:v>
                </c:pt>
                <c:pt idx="23">
                  <c:v>1</c:v>
                </c:pt>
                <c:pt idx="24">
                  <c:v>-2</c:v>
                </c:pt>
                <c:pt idx="25">
                  <c:v>-2</c:v>
                </c:pt>
                <c:pt idx="26">
                  <c:v>0</c:v>
                </c:pt>
                <c:pt idx="27">
                  <c:v>5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-1</c:v>
                </c:pt>
                <c:pt idx="35">
                  <c:v>-7</c:v>
                </c:pt>
                <c:pt idx="36">
                  <c:v>-2</c:v>
                </c:pt>
                <c:pt idx="37">
                  <c:v>-7</c:v>
                </c:pt>
                <c:pt idx="38">
                  <c:v>-3</c:v>
                </c:pt>
                <c:pt idx="39">
                  <c:v>-4</c:v>
                </c:pt>
                <c:pt idx="40">
                  <c:v>10</c:v>
                </c:pt>
                <c:pt idx="41">
                  <c:v>-4</c:v>
                </c:pt>
                <c:pt idx="42">
                  <c:v>-5</c:v>
                </c:pt>
                <c:pt idx="43">
                  <c:v>-1</c:v>
                </c:pt>
                <c:pt idx="44">
                  <c:v>-9</c:v>
                </c:pt>
                <c:pt idx="45">
                  <c:v>-9</c:v>
                </c:pt>
                <c:pt idx="46">
                  <c:v>3</c:v>
                </c:pt>
                <c:pt idx="47">
                  <c:v>-5</c:v>
                </c:pt>
                <c:pt idx="48">
                  <c:v>-7</c:v>
                </c:pt>
                <c:pt idx="49">
                  <c:v>-3</c:v>
                </c:pt>
                <c:pt idx="50">
                  <c:v>4</c:v>
                </c:pt>
                <c:pt idx="51">
                  <c:v>5</c:v>
                </c:pt>
                <c:pt idx="52">
                  <c:v>-4</c:v>
                </c:pt>
                <c:pt idx="53">
                  <c:v>-1</c:v>
                </c:pt>
                <c:pt idx="54">
                  <c:v>0</c:v>
                </c:pt>
                <c:pt idx="55">
                  <c:v>2</c:v>
                </c:pt>
                <c:pt idx="56">
                  <c:v>-3</c:v>
                </c:pt>
                <c:pt idx="57">
                  <c:v>1</c:v>
                </c:pt>
                <c:pt idx="58">
                  <c:v>-4</c:v>
                </c:pt>
                <c:pt idx="59">
                  <c:v>-10</c:v>
                </c:pt>
                <c:pt idx="60">
                  <c:v>-7</c:v>
                </c:pt>
                <c:pt idx="61">
                  <c:v>-8</c:v>
                </c:pt>
                <c:pt idx="62">
                  <c:v>0</c:v>
                </c:pt>
                <c:pt idx="63">
                  <c:v>4</c:v>
                </c:pt>
                <c:pt idx="64">
                  <c:v>-8</c:v>
                </c:pt>
                <c:pt idx="65">
                  <c:v>-1</c:v>
                </c:pt>
                <c:pt idx="66">
                  <c:v>-2</c:v>
                </c:pt>
                <c:pt idx="67">
                  <c:v>-2</c:v>
                </c:pt>
                <c:pt idx="68">
                  <c:v>-3</c:v>
                </c:pt>
                <c:pt idx="69">
                  <c:v>1</c:v>
                </c:pt>
                <c:pt idx="70">
                  <c:v>-1</c:v>
                </c:pt>
                <c:pt idx="7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9-4A1F-AF48-A50C491266FB}"/>
            </c:ext>
          </c:extLst>
        </c:ser>
        <c:ser>
          <c:idx val="5"/>
          <c:order val="1"/>
          <c:tx>
            <c:v>mean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'Paste Data Here'!$A$6:$A$77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'Paste Data Here'!$Q$6:$Q$77</c:f>
              <c:numCache>
                <c:formatCode>General</c:formatCode>
                <c:ptCount val="72"/>
                <c:pt idx="0">
                  <c:v>-1.7361111111111112</c:v>
                </c:pt>
                <c:pt idx="1">
                  <c:v>-1.7361111111111112</c:v>
                </c:pt>
                <c:pt idx="2">
                  <c:v>-1.7361111111111112</c:v>
                </c:pt>
                <c:pt idx="3">
                  <c:v>-1.7361111111111112</c:v>
                </c:pt>
                <c:pt idx="4">
                  <c:v>-1.7361111111111112</c:v>
                </c:pt>
                <c:pt idx="5">
                  <c:v>-1.7361111111111112</c:v>
                </c:pt>
                <c:pt idx="6">
                  <c:v>-1.7361111111111112</c:v>
                </c:pt>
                <c:pt idx="7">
                  <c:v>-1.7361111111111112</c:v>
                </c:pt>
                <c:pt idx="8">
                  <c:v>-1.7361111111111112</c:v>
                </c:pt>
                <c:pt idx="9">
                  <c:v>-1.7361111111111112</c:v>
                </c:pt>
                <c:pt idx="10">
                  <c:v>-1.7361111111111112</c:v>
                </c:pt>
                <c:pt idx="11">
                  <c:v>-1.7361111111111112</c:v>
                </c:pt>
                <c:pt idx="12">
                  <c:v>-1.7361111111111112</c:v>
                </c:pt>
                <c:pt idx="13">
                  <c:v>-1.7361111111111112</c:v>
                </c:pt>
                <c:pt idx="14">
                  <c:v>-1.7361111111111112</c:v>
                </c:pt>
                <c:pt idx="15">
                  <c:v>-1.7361111111111112</c:v>
                </c:pt>
                <c:pt idx="16">
                  <c:v>-1.7361111111111112</c:v>
                </c:pt>
                <c:pt idx="17">
                  <c:v>-1.7361111111111112</c:v>
                </c:pt>
                <c:pt idx="18">
                  <c:v>-1.7361111111111112</c:v>
                </c:pt>
                <c:pt idx="19">
                  <c:v>-1.7361111111111112</c:v>
                </c:pt>
                <c:pt idx="20">
                  <c:v>-1.7361111111111112</c:v>
                </c:pt>
                <c:pt idx="21">
                  <c:v>-1.7361111111111112</c:v>
                </c:pt>
                <c:pt idx="22">
                  <c:v>-1.7361111111111112</c:v>
                </c:pt>
                <c:pt idx="23">
                  <c:v>-1.7361111111111112</c:v>
                </c:pt>
                <c:pt idx="24">
                  <c:v>-1.7361111111111112</c:v>
                </c:pt>
                <c:pt idx="25">
                  <c:v>-1.7361111111111112</c:v>
                </c:pt>
                <c:pt idx="26">
                  <c:v>-1.7361111111111112</c:v>
                </c:pt>
                <c:pt idx="27">
                  <c:v>-1.7361111111111112</c:v>
                </c:pt>
                <c:pt idx="28">
                  <c:v>-1.7361111111111112</c:v>
                </c:pt>
                <c:pt idx="29">
                  <c:v>-1.7361111111111112</c:v>
                </c:pt>
                <c:pt idx="30">
                  <c:v>-1.7361111111111112</c:v>
                </c:pt>
                <c:pt idx="31">
                  <c:v>-1.7361111111111112</c:v>
                </c:pt>
                <c:pt idx="32">
                  <c:v>-1.7361111111111112</c:v>
                </c:pt>
                <c:pt idx="33">
                  <c:v>-1.7361111111111112</c:v>
                </c:pt>
                <c:pt idx="34">
                  <c:v>-1.7361111111111112</c:v>
                </c:pt>
                <c:pt idx="35">
                  <c:v>-1.7361111111111112</c:v>
                </c:pt>
                <c:pt idx="36">
                  <c:v>-1.7361111111111112</c:v>
                </c:pt>
                <c:pt idx="37">
                  <c:v>-1.7361111111111112</c:v>
                </c:pt>
                <c:pt idx="38">
                  <c:v>-1.7361111111111112</c:v>
                </c:pt>
                <c:pt idx="39">
                  <c:v>-1.7361111111111112</c:v>
                </c:pt>
                <c:pt idx="40">
                  <c:v>-1.7361111111111112</c:v>
                </c:pt>
                <c:pt idx="41">
                  <c:v>-1.7361111111111112</c:v>
                </c:pt>
                <c:pt idx="42">
                  <c:v>-1.7361111111111112</c:v>
                </c:pt>
                <c:pt idx="43">
                  <c:v>-1.7361111111111112</c:v>
                </c:pt>
                <c:pt idx="44">
                  <c:v>-1.7361111111111112</c:v>
                </c:pt>
                <c:pt idx="45">
                  <c:v>-1.7361111111111112</c:v>
                </c:pt>
                <c:pt idx="46">
                  <c:v>-1.7361111111111112</c:v>
                </c:pt>
                <c:pt idx="47">
                  <c:v>-1.7361111111111112</c:v>
                </c:pt>
                <c:pt idx="48">
                  <c:v>-1.7361111111111112</c:v>
                </c:pt>
                <c:pt idx="49">
                  <c:v>-1.7361111111111112</c:v>
                </c:pt>
                <c:pt idx="50">
                  <c:v>-1.7361111111111112</c:v>
                </c:pt>
                <c:pt idx="51">
                  <c:v>-1.7361111111111112</c:v>
                </c:pt>
                <c:pt idx="52">
                  <c:v>-1.7361111111111112</c:v>
                </c:pt>
                <c:pt idx="53">
                  <c:v>-1.7361111111111112</c:v>
                </c:pt>
                <c:pt idx="54">
                  <c:v>-1.7361111111111112</c:v>
                </c:pt>
                <c:pt idx="55">
                  <c:v>-1.7361111111111112</c:v>
                </c:pt>
                <c:pt idx="56">
                  <c:v>-1.7361111111111112</c:v>
                </c:pt>
                <c:pt idx="57">
                  <c:v>-1.7361111111111112</c:v>
                </c:pt>
                <c:pt idx="58">
                  <c:v>-1.7361111111111112</c:v>
                </c:pt>
                <c:pt idx="59">
                  <c:v>-1.7361111111111112</c:v>
                </c:pt>
                <c:pt idx="60">
                  <c:v>-1.7361111111111112</c:v>
                </c:pt>
                <c:pt idx="61">
                  <c:v>-1.7361111111111112</c:v>
                </c:pt>
                <c:pt idx="62">
                  <c:v>-1.7361111111111112</c:v>
                </c:pt>
                <c:pt idx="63">
                  <c:v>-1.7361111111111112</c:v>
                </c:pt>
                <c:pt idx="64">
                  <c:v>-1.7361111111111112</c:v>
                </c:pt>
                <c:pt idx="65">
                  <c:v>-1.7361111111111112</c:v>
                </c:pt>
                <c:pt idx="66">
                  <c:v>-1.7361111111111112</c:v>
                </c:pt>
                <c:pt idx="67">
                  <c:v>-1.7361111111111112</c:v>
                </c:pt>
                <c:pt idx="68">
                  <c:v>-1.7361111111111112</c:v>
                </c:pt>
                <c:pt idx="69">
                  <c:v>-1.7361111111111112</c:v>
                </c:pt>
                <c:pt idx="70">
                  <c:v>-1.7361111111111112</c:v>
                </c:pt>
                <c:pt idx="71">
                  <c:v>-1.7361111111111112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B9-4A1F-AF48-A50C491266FB}"/>
            </c:ext>
          </c:extLst>
        </c:ser>
        <c:ser>
          <c:idx val="1"/>
          <c:order val="2"/>
          <c:tx>
            <c:v>1σ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'Paste Data Here'!$A$6:$A$77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'Paste Data Here'!$R$6:$R$77</c:f>
              <c:numCache>
                <c:formatCode>General</c:formatCode>
                <c:ptCount val="72"/>
                <c:pt idx="0">
                  <c:v>2.4305324073431067</c:v>
                </c:pt>
                <c:pt idx="1">
                  <c:v>2.4305324073431067</c:v>
                </c:pt>
                <c:pt idx="2">
                  <c:v>2.4305324073431067</c:v>
                </c:pt>
                <c:pt idx="3">
                  <c:v>2.4305324073431067</c:v>
                </c:pt>
                <c:pt idx="4">
                  <c:v>2.4305324073431067</c:v>
                </c:pt>
                <c:pt idx="5">
                  <c:v>2.4305324073431067</c:v>
                </c:pt>
                <c:pt idx="6">
                  <c:v>2.4305324073431067</c:v>
                </c:pt>
                <c:pt idx="7">
                  <c:v>2.4305324073431067</c:v>
                </c:pt>
                <c:pt idx="8">
                  <c:v>2.4305324073431067</c:v>
                </c:pt>
                <c:pt idx="9">
                  <c:v>2.4305324073431067</c:v>
                </c:pt>
                <c:pt idx="10">
                  <c:v>2.4305324073431067</c:v>
                </c:pt>
                <c:pt idx="11">
                  <c:v>2.4305324073431067</c:v>
                </c:pt>
                <c:pt idx="12">
                  <c:v>2.4305324073431067</c:v>
                </c:pt>
                <c:pt idx="13">
                  <c:v>2.4305324073431067</c:v>
                </c:pt>
                <c:pt idx="14">
                  <c:v>2.4305324073431067</c:v>
                </c:pt>
                <c:pt idx="15">
                  <c:v>2.4305324073431067</c:v>
                </c:pt>
                <c:pt idx="16">
                  <c:v>2.4305324073431067</c:v>
                </c:pt>
                <c:pt idx="17">
                  <c:v>2.4305324073431067</c:v>
                </c:pt>
                <c:pt idx="18">
                  <c:v>2.4305324073431067</c:v>
                </c:pt>
                <c:pt idx="19">
                  <c:v>2.4305324073431067</c:v>
                </c:pt>
                <c:pt idx="20">
                  <c:v>2.4305324073431067</c:v>
                </c:pt>
                <c:pt idx="21">
                  <c:v>2.4305324073431067</c:v>
                </c:pt>
                <c:pt idx="22">
                  <c:v>2.4305324073431067</c:v>
                </c:pt>
                <c:pt idx="23">
                  <c:v>2.4305324073431067</c:v>
                </c:pt>
                <c:pt idx="24">
                  <c:v>2.4305324073431067</c:v>
                </c:pt>
                <c:pt idx="25">
                  <c:v>2.4305324073431067</c:v>
                </c:pt>
                <c:pt idx="26">
                  <c:v>2.4305324073431067</c:v>
                </c:pt>
                <c:pt idx="27">
                  <c:v>2.4305324073431067</c:v>
                </c:pt>
                <c:pt idx="28">
                  <c:v>2.4305324073431067</c:v>
                </c:pt>
                <c:pt idx="29">
                  <c:v>2.4305324073431067</c:v>
                </c:pt>
                <c:pt idx="30">
                  <c:v>2.4305324073431067</c:v>
                </c:pt>
                <c:pt idx="31">
                  <c:v>2.4305324073431067</c:v>
                </c:pt>
                <c:pt idx="32">
                  <c:v>2.4305324073431067</c:v>
                </c:pt>
                <c:pt idx="33">
                  <c:v>2.4305324073431067</c:v>
                </c:pt>
                <c:pt idx="34">
                  <c:v>2.4305324073431067</c:v>
                </c:pt>
                <c:pt idx="35">
                  <c:v>2.4305324073431067</c:v>
                </c:pt>
                <c:pt idx="36">
                  <c:v>2.4305324073431067</c:v>
                </c:pt>
                <c:pt idx="37">
                  <c:v>2.4305324073431067</c:v>
                </c:pt>
                <c:pt idx="38">
                  <c:v>2.4305324073431067</c:v>
                </c:pt>
                <c:pt idx="39">
                  <c:v>2.4305324073431067</c:v>
                </c:pt>
                <c:pt idx="40">
                  <c:v>2.4305324073431067</c:v>
                </c:pt>
                <c:pt idx="41">
                  <c:v>2.4305324073431067</c:v>
                </c:pt>
                <c:pt idx="42">
                  <c:v>2.4305324073431067</c:v>
                </c:pt>
                <c:pt idx="43">
                  <c:v>2.4305324073431067</c:v>
                </c:pt>
                <c:pt idx="44">
                  <c:v>2.4305324073431067</c:v>
                </c:pt>
                <c:pt idx="45">
                  <c:v>2.4305324073431067</c:v>
                </c:pt>
                <c:pt idx="46">
                  <c:v>2.4305324073431067</c:v>
                </c:pt>
                <c:pt idx="47">
                  <c:v>2.4305324073431067</c:v>
                </c:pt>
                <c:pt idx="48">
                  <c:v>2.4305324073431067</c:v>
                </c:pt>
                <c:pt idx="49">
                  <c:v>2.4305324073431067</c:v>
                </c:pt>
                <c:pt idx="50">
                  <c:v>2.4305324073431067</c:v>
                </c:pt>
                <c:pt idx="51">
                  <c:v>2.4305324073431067</c:v>
                </c:pt>
                <c:pt idx="52">
                  <c:v>2.4305324073431067</c:v>
                </c:pt>
                <c:pt idx="53">
                  <c:v>2.4305324073431067</c:v>
                </c:pt>
                <c:pt idx="54">
                  <c:v>2.4305324073431067</c:v>
                </c:pt>
                <c:pt idx="55">
                  <c:v>2.4305324073431067</c:v>
                </c:pt>
                <c:pt idx="56">
                  <c:v>2.4305324073431067</c:v>
                </c:pt>
                <c:pt idx="57">
                  <c:v>2.4305324073431067</c:v>
                </c:pt>
                <c:pt idx="58">
                  <c:v>2.4305324073431067</c:v>
                </c:pt>
                <c:pt idx="59">
                  <c:v>2.4305324073431067</c:v>
                </c:pt>
                <c:pt idx="60">
                  <c:v>2.4305324073431067</c:v>
                </c:pt>
                <c:pt idx="61">
                  <c:v>2.4305324073431067</c:v>
                </c:pt>
                <c:pt idx="62">
                  <c:v>2.4305324073431067</c:v>
                </c:pt>
                <c:pt idx="63">
                  <c:v>2.4305324073431067</c:v>
                </c:pt>
                <c:pt idx="64">
                  <c:v>2.4305324073431067</c:v>
                </c:pt>
                <c:pt idx="65">
                  <c:v>2.4305324073431067</c:v>
                </c:pt>
                <c:pt idx="66">
                  <c:v>2.4305324073431067</c:v>
                </c:pt>
                <c:pt idx="67">
                  <c:v>2.4305324073431067</c:v>
                </c:pt>
                <c:pt idx="68">
                  <c:v>2.4305324073431067</c:v>
                </c:pt>
                <c:pt idx="69">
                  <c:v>2.4305324073431067</c:v>
                </c:pt>
                <c:pt idx="70">
                  <c:v>2.4305324073431067</c:v>
                </c:pt>
                <c:pt idx="71">
                  <c:v>2.4305324073431067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B9-4A1F-AF48-A50C491266FB}"/>
            </c:ext>
          </c:extLst>
        </c:ser>
        <c:ser>
          <c:idx val="2"/>
          <c:order val="3"/>
          <c:tx>
            <c:v>-1σ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'Paste Data Here'!$A$6:$A$77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'Paste Data Here'!$S$6:$S$77</c:f>
              <c:numCache>
                <c:formatCode>General</c:formatCode>
                <c:ptCount val="72"/>
                <c:pt idx="0">
                  <c:v>-5.9027546295653295</c:v>
                </c:pt>
                <c:pt idx="1">
                  <c:v>-5.9027546295653295</c:v>
                </c:pt>
                <c:pt idx="2">
                  <c:v>-5.9027546295653295</c:v>
                </c:pt>
                <c:pt idx="3">
                  <c:v>-5.9027546295653295</c:v>
                </c:pt>
                <c:pt idx="4">
                  <c:v>-5.9027546295653295</c:v>
                </c:pt>
                <c:pt idx="5">
                  <c:v>-5.9027546295653295</c:v>
                </c:pt>
                <c:pt idx="6">
                  <c:v>-5.9027546295653295</c:v>
                </c:pt>
                <c:pt idx="7">
                  <c:v>-5.9027546295653295</c:v>
                </c:pt>
                <c:pt idx="8">
                  <c:v>-5.9027546295653295</c:v>
                </c:pt>
                <c:pt idx="9">
                  <c:v>-5.9027546295653295</c:v>
                </c:pt>
                <c:pt idx="10">
                  <c:v>-5.9027546295653295</c:v>
                </c:pt>
                <c:pt idx="11">
                  <c:v>-5.9027546295653295</c:v>
                </c:pt>
                <c:pt idx="12">
                  <c:v>-5.9027546295653295</c:v>
                </c:pt>
                <c:pt idx="13">
                  <c:v>-5.9027546295653295</c:v>
                </c:pt>
                <c:pt idx="14">
                  <c:v>-5.9027546295653295</c:v>
                </c:pt>
                <c:pt idx="15">
                  <c:v>-5.9027546295653295</c:v>
                </c:pt>
                <c:pt idx="16">
                  <c:v>-5.9027546295653295</c:v>
                </c:pt>
                <c:pt idx="17">
                  <c:v>-5.9027546295653295</c:v>
                </c:pt>
                <c:pt idx="18">
                  <c:v>-5.9027546295653295</c:v>
                </c:pt>
                <c:pt idx="19">
                  <c:v>-5.9027546295653295</c:v>
                </c:pt>
                <c:pt idx="20">
                  <c:v>-5.9027546295653295</c:v>
                </c:pt>
                <c:pt idx="21">
                  <c:v>-5.9027546295653295</c:v>
                </c:pt>
                <c:pt idx="22">
                  <c:v>-5.9027546295653295</c:v>
                </c:pt>
                <c:pt idx="23">
                  <c:v>-5.9027546295653295</c:v>
                </c:pt>
                <c:pt idx="24">
                  <c:v>-5.9027546295653295</c:v>
                </c:pt>
                <c:pt idx="25">
                  <c:v>-5.9027546295653295</c:v>
                </c:pt>
                <c:pt idx="26">
                  <c:v>-5.9027546295653295</c:v>
                </c:pt>
                <c:pt idx="27">
                  <c:v>-5.9027546295653295</c:v>
                </c:pt>
                <c:pt idx="28">
                  <c:v>-5.9027546295653295</c:v>
                </c:pt>
                <c:pt idx="29">
                  <c:v>-5.9027546295653295</c:v>
                </c:pt>
                <c:pt idx="30">
                  <c:v>-5.9027546295653295</c:v>
                </c:pt>
                <c:pt idx="31">
                  <c:v>-5.9027546295653295</c:v>
                </c:pt>
                <c:pt idx="32">
                  <c:v>-5.9027546295653295</c:v>
                </c:pt>
                <c:pt idx="33">
                  <c:v>-5.9027546295653295</c:v>
                </c:pt>
                <c:pt idx="34">
                  <c:v>-5.9027546295653295</c:v>
                </c:pt>
                <c:pt idx="35">
                  <c:v>-5.9027546295653295</c:v>
                </c:pt>
                <c:pt idx="36">
                  <c:v>-5.9027546295653295</c:v>
                </c:pt>
                <c:pt idx="37">
                  <c:v>-5.9027546295653295</c:v>
                </c:pt>
                <c:pt idx="38">
                  <c:v>-5.9027546295653295</c:v>
                </c:pt>
                <c:pt idx="39">
                  <c:v>-5.9027546295653295</c:v>
                </c:pt>
                <c:pt idx="40">
                  <c:v>-5.9027546295653295</c:v>
                </c:pt>
                <c:pt idx="41">
                  <c:v>-5.9027546295653295</c:v>
                </c:pt>
                <c:pt idx="42">
                  <c:v>-5.9027546295653295</c:v>
                </c:pt>
                <c:pt idx="43">
                  <c:v>-5.9027546295653295</c:v>
                </c:pt>
                <c:pt idx="44">
                  <c:v>-5.9027546295653295</c:v>
                </c:pt>
                <c:pt idx="45">
                  <c:v>-5.9027546295653295</c:v>
                </c:pt>
                <c:pt idx="46">
                  <c:v>-5.9027546295653295</c:v>
                </c:pt>
                <c:pt idx="47">
                  <c:v>-5.9027546295653295</c:v>
                </c:pt>
                <c:pt idx="48">
                  <c:v>-5.9027546295653295</c:v>
                </c:pt>
                <c:pt idx="49">
                  <c:v>-5.9027546295653295</c:v>
                </c:pt>
                <c:pt idx="50">
                  <c:v>-5.9027546295653295</c:v>
                </c:pt>
                <c:pt idx="51">
                  <c:v>-5.9027546295653295</c:v>
                </c:pt>
                <c:pt idx="52">
                  <c:v>-5.9027546295653295</c:v>
                </c:pt>
                <c:pt idx="53">
                  <c:v>-5.9027546295653295</c:v>
                </c:pt>
                <c:pt idx="54">
                  <c:v>-5.9027546295653295</c:v>
                </c:pt>
                <c:pt idx="55">
                  <c:v>-5.9027546295653295</c:v>
                </c:pt>
                <c:pt idx="56">
                  <c:v>-5.9027546295653295</c:v>
                </c:pt>
                <c:pt idx="57">
                  <c:v>-5.9027546295653295</c:v>
                </c:pt>
                <c:pt idx="58">
                  <c:v>-5.9027546295653295</c:v>
                </c:pt>
                <c:pt idx="59">
                  <c:v>-5.9027546295653295</c:v>
                </c:pt>
                <c:pt idx="60">
                  <c:v>-5.9027546295653295</c:v>
                </c:pt>
                <c:pt idx="61">
                  <c:v>-5.9027546295653295</c:v>
                </c:pt>
                <c:pt idx="62">
                  <c:v>-5.9027546295653295</c:v>
                </c:pt>
                <c:pt idx="63">
                  <c:v>-5.9027546295653295</c:v>
                </c:pt>
                <c:pt idx="64">
                  <c:v>-5.9027546295653295</c:v>
                </c:pt>
                <c:pt idx="65">
                  <c:v>-5.9027546295653295</c:v>
                </c:pt>
                <c:pt idx="66">
                  <c:v>-5.9027546295653295</c:v>
                </c:pt>
                <c:pt idx="67">
                  <c:v>-5.9027546295653295</c:v>
                </c:pt>
                <c:pt idx="68">
                  <c:v>-5.9027546295653295</c:v>
                </c:pt>
                <c:pt idx="69">
                  <c:v>-5.9027546295653295</c:v>
                </c:pt>
                <c:pt idx="70">
                  <c:v>-5.9027546295653295</c:v>
                </c:pt>
                <c:pt idx="71">
                  <c:v>-5.9027546295653295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B9-4A1F-AF48-A50C491266FB}"/>
            </c:ext>
          </c:extLst>
        </c:ser>
        <c:ser>
          <c:idx val="3"/>
          <c:order val="4"/>
          <c:tx>
            <c:v>2σ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'Paste Data Here'!$A$6:$A$77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'Paste Data Here'!$T$6:$T$77</c:f>
              <c:numCache>
                <c:formatCode>General</c:formatCode>
                <c:ptCount val="72"/>
                <c:pt idx="0">
                  <c:v>6.597175925797325</c:v>
                </c:pt>
                <c:pt idx="1">
                  <c:v>6.597175925797325</c:v>
                </c:pt>
                <c:pt idx="2">
                  <c:v>6.597175925797325</c:v>
                </c:pt>
                <c:pt idx="3">
                  <c:v>6.597175925797325</c:v>
                </c:pt>
                <c:pt idx="4">
                  <c:v>6.597175925797325</c:v>
                </c:pt>
                <c:pt idx="5">
                  <c:v>6.597175925797325</c:v>
                </c:pt>
                <c:pt idx="6">
                  <c:v>6.597175925797325</c:v>
                </c:pt>
                <c:pt idx="7">
                  <c:v>6.597175925797325</c:v>
                </c:pt>
                <c:pt idx="8">
                  <c:v>6.597175925797325</c:v>
                </c:pt>
                <c:pt idx="9">
                  <c:v>6.597175925797325</c:v>
                </c:pt>
                <c:pt idx="10">
                  <c:v>6.597175925797325</c:v>
                </c:pt>
                <c:pt idx="11">
                  <c:v>6.597175925797325</c:v>
                </c:pt>
                <c:pt idx="12">
                  <c:v>6.597175925797325</c:v>
                </c:pt>
                <c:pt idx="13">
                  <c:v>6.597175925797325</c:v>
                </c:pt>
                <c:pt idx="14">
                  <c:v>6.597175925797325</c:v>
                </c:pt>
                <c:pt idx="15">
                  <c:v>6.597175925797325</c:v>
                </c:pt>
                <c:pt idx="16">
                  <c:v>6.597175925797325</c:v>
                </c:pt>
                <c:pt idx="17">
                  <c:v>6.597175925797325</c:v>
                </c:pt>
                <c:pt idx="18">
                  <c:v>6.597175925797325</c:v>
                </c:pt>
                <c:pt idx="19">
                  <c:v>6.597175925797325</c:v>
                </c:pt>
                <c:pt idx="20">
                  <c:v>6.597175925797325</c:v>
                </c:pt>
                <c:pt idx="21">
                  <c:v>6.597175925797325</c:v>
                </c:pt>
                <c:pt idx="22">
                  <c:v>6.597175925797325</c:v>
                </c:pt>
                <c:pt idx="23">
                  <c:v>6.597175925797325</c:v>
                </c:pt>
                <c:pt idx="24">
                  <c:v>6.597175925797325</c:v>
                </c:pt>
                <c:pt idx="25">
                  <c:v>6.597175925797325</c:v>
                </c:pt>
                <c:pt idx="26">
                  <c:v>6.597175925797325</c:v>
                </c:pt>
                <c:pt idx="27">
                  <c:v>6.597175925797325</c:v>
                </c:pt>
                <c:pt idx="28">
                  <c:v>6.597175925797325</c:v>
                </c:pt>
                <c:pt idx="29">
                  <c:v>6.597175925797325</c:v>
                </c:pt>
                <c:pt idx="30">
                  <c:v>6.597175925797325</c:v>
                </c:pt>
                <c:pt idx="31">
                  <c:v>6.597175925797325</c:v>
                </c:pt>
                <c:pt idx="32">
                  <c:v>6.597175925797325</c:v>
                </c:pt>
                <c:pt idx="33">
                  <c:v>6.597175925797325</c:v>
                </c:pt>
                <c:pt idx="34">
                  <c:v>6.597175925797325</c:v>
                </c:pt>
                <c:pt idx="35">
                  <c:v>6.597175925797325</c:v>
                </c:pt>
                <c:pt idx="36">
                  <c:v>6.597175925797325</c:v>
                </c:pt>
                <c:pt idx="37">
                  <c:v>6.597175925797325</c:v>
                </c:pt>
                <c:pt idx="38">
                  <c:v>6.597175925797325</c:v>
                </c:pt>
                <c:pt idx="39">
                  <c:v>6.597175925797325</c:v>
                </c:pt>
                <c:pt idx="40">
                  <c:v>6.597175925797325</c:v>
                </c:pt>
                <c:pt idx="41">
                  <c:v>6.597175925797325</c:v>
                </c:pt>
                <c:pt idx="42">
                  <c:v>6.597175925797325</c:v>
                </c:pt>
                <c:pt idx="43">
                  <c:v>6.597175925797325</c:v>
                </c:pt>
                <c:pt idx="44">
                  <c:v>6.597175925797325</c:v>
                </c:pt>
                <c:pt idx="45">
                  <c:v>6.597175925797325</c:v>
                </c:pt>
                <c:pt idx="46">
                  <c:v>6.597175925797325</c:v>
                </c:pt>
                <c:pt idx="47">
                  <c:v>6.597175925797325</c:v>
                </c:pt>
                <c:pt idx="48">
                  <c:v>6.597175925797325</c:v>
                </c:pt>
                <c:pt idx="49">
                  <c:v>6.597175925797325</c:v>
                </c:pt>
                <c:pt idx="50">
                  <c:v>6.597175925797325</c:v>
                </c:pt>
                <c:pt idx="51">
                  <c:v>6.597175925797325</c:v>
                </c:pt>
                <c:pt idx="52">
                  <c:v>6.597175925797325</c:v>
                </c:pt>
                <c:pt idx="53">
                  <c:v>6.597175925797325</c:v>
                </c:pt>
                <c:pt idx="54">
                  <c:v>6.597175925797325</c:v>
                </c:pt>
                <c:pt idx="55">
                  <c:v>6.597175925797325</c:v>
                </c:pt>
                <c:pt idx="56">
                  <c:v>6.597175925797325</c:v>
                </c:pt>
                <c:pt idx="57">
                  <c:v>6.597175925797325</c:v>
                </c:pt>
                <c:pt idx="58">
                  <c:v>6.597175925797325</c:v>
                </c:pt>
                <c:pt idx="59">
                  <c:v>6.597175925797325</c:v>
                </c:pt>
                <c:pt idx="60">
                  <c:v>6.597175925797325</c:v>
                </c:pt>
                <c:pt idx="61">
                  <c:v>6.597175925797325</c:v>
                </c:pt>
                <c:pt idx="62">
                  <c:v>6.597175925797325</c:v>
                </c:pt>
                <c:pt idx="63">
                  <c:v>6.597175925797325</c:v>
                </c:pt>
                <c:pt idx="64">
                  <c:v>6.597175925797325</c:v>
                </c:pt>
                <c:pt idx="65">
                  <c:v>6.597175925797325</c:v>
                </c:pt>
                <c:pt idx="66">
                  <c:v>6.597175925797325</c:v>
                </c:pt>
                <c:pt idx="67">
                  <c:v>6.597175925797325</c:v>
                </c:pt>
                <c:pt idx="68">
                  <c:v>6.597175925797325</c:v>
                </c:pt>
                <c:pt idx="69">
                  <c:v>6.597175925797325</c:v>
                </c:pt>
                <c:pt idx="70">
                  <c:v>6.597175925797325</c:v>
                </c:pt>
                <c:pt idx="71">
                  <c:v>6.597175925797325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B9-4A1F-AF48-A50C491266FB}"/>
            </c:ext>
          </c:extLst>
        </c:ser>
        <c:ser>
          <c:idx val="4"/>
          <c:order val="5"/>
          <c:tx>
            <c:v>-2σ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'Paste Data Here'!$A$6:$A$77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'Paste Data Here'!$U$6:$U$77</c:f>
              <c:numCache>
                <c:formatCode>General</c:formatCode>
                <c:ptCount val="72"/>
                <c:pt idx="0">
                  <c:v>-10.069398148019546</c:v>
                </c:pt>
                <c:pt idx="1">
                  <c:v>-10.069398148019546</c:v>
                </c:pt>
                <c:pt idx="2">
                  <c:v>-10.069398148019546</c:v>
                </c:pt>
                <c:pt idx="3">
                  <c:v>-10.069398148019546</c:v>
                </c:pt>
                <c:pt idx="4">
                  <c:v>-10.069398148019546</c:v>
                </c:pt>
                <c:pt idx="5">
                  <c:v>-10.069398148019546</c:v>
                </c:pt>
                <c:pt idx="6">
                  <c:v>-10.069398148019546</c:v>
                </c:pt>
                <c:pt idx="7">
                  <c:v>-10.069398148019546</c:v>
                </c:pt>
                <c:pt idx="8">
                  <c:v>-10.069398148019546</c:v>
                </c:pt>
                <c:pt idx="9">
                  <c:v>-10.069398148019546</c:v>
                </c:pt>
                <c:pt idx="10">
                  <c:v>-10.069398148019546</c:v>
                </c:pt>
                <c:pt idx="11">
                  <c:v>-10.069398148019546</c:v>
                </c:pt>
                <c:pt idx="12">
                  <c:v>-10.069398148019546</c:v>
                </c:pt>
                <c:pt idx="13">
                  <c:v>-10.069398148019546</c:v>
                </c:pt>
                <c:pt idx="14">
                  <c:v>-10.069398148019546</c:v>
                </c:pt>
                <c:pt idx="15">
                  <c:v>-10.069398148019546</c:v>
                </c:pt>
                <c:pt idx="16">
                  <c:v>-10.069398148019546</c:v>
                </c:pt>
                <c:pt idx="17">
                  <c:v>-10.069398148019546</c:v>
                </c:pt>
                <c:pt idx="18">
                  <c:v>-10.069398148019546</c:v>
                </c:pt>
                <c:pt idx="19">
                  <c:v>-10.069398148019546</c:v>
                </c:pt>
                <c:pt idx="20">
                  <c:v>-10.069398148019546</c:v>
                </c:pt>
                <c:pt idx="21">
                  <c:v>-10.069398148019546</c:v>
                </c:pt>
                <c:pt idx="22">
                  <c:v>-10.069398148019546</c:v>
                </c:pt>
                <c:pt idx="23">
                  <c:v>-10.069398148019546</c:v>
                </c:pt>
                <c:pt idx="24">
                  <c:v>-10.069398148019546</c:v>
                </c:pt>
                <c:pt idx="25">
                  <c:v>-10.069398148019546</c:v>
                </c:pt>
                <c:pt idx="26">
                  <c:v>-10.069398148019546</c:v>
                </c:pt>
                <c:pt idx="27">
                  <c:v>-10.069398148019546</c:v>
                </c:pt>
                <c:pt idx="28">
                  <c:v>-10.069398148019546</c:v>
                </c:pt>
                <c:pt idx="29">
                  <c:v>-10.069398148019546</c:v>
                </c:pt>
                <c:pt idx="30">
                  <c:v>-10.069398148019546</c:v>
                </c:pt>
                <c:pt idx="31">
                  <c:v>-10.069398148019546</c:v>
                </c:pt>
                <c:pt idx="32">
                  <c:v>-10.069398148019546</c:v>
                </c:pt>
                <c:pt idx="33">
                  <c:v>-10.069398148019546</c:v>
                </c:pt>
                <c:pt idx="34">
                  <c:v>-10.069398148019546</c:v>
                </c:pt>
                <c:pt idx="35">
                  <c:v>-10.069398148019546</c:v>
                </c:pt>
                <c:pt idx="36">
                  <c:v>-10.069398148019546</c:v>
                </c:pt>
                <c:pt idx="37">
                  <c:v>-10.069398148019546</c:v>
                </c:pt>
                <c:pt idx="38">
                  <c:v>-10.069398148019546</c:v>
                </c:pt>
                <c:pt idx="39">
                  <c:v>-10.069398148019546</c:v>
                </c:pt>
                <c:pt idx="40">
                  <c:v>-10.069398148019546</c:v>
                </c:pt>
                <c:pt idx="41">
                  <c:v>-10.069398148019546</c:v>
                </c:pt>
                <c:pt idx="42">
                  <c:v>-10.069398148019546</c:v>
                </c:pt>
                <c:pt idx="43">
                  <c:v>-10.069398148019546</c:v>
                </c:pt>
                <c:pt idx="44">
                  <c:v>-10.069398148019546</c:v>
                </c:pt>
                <c:pt idx="45">
                  <c:v>-10.069398148019546</c:v>
                </c:pt>
                <c:pt idx="46">
                  <c:v>-10.069398148019546</c:v>
                </c:pt>
                <c:pt idx="47">
                  <c:v>-10.069398148019546</c:v>
                </c:pt>
                <c:pt idx="48">
                  <c:v>-10.069398148019546</c:v>
                </c:pt>
                <c:pt idx="49">
                  <c:v>-10.069398148019546</c:v>
                </c:pt>
                <c:pt idx="50">
                  <c:v>-10.069398148019546</c:v>
                </c:pt>
                <c:pt idx="51">
                  <c:v>-10.069398148019546</c:v>
                </c:pt>
                <c:pt idx="52">
                  <c:v>-10.069398148019546</c:v>
                </c:pt>
                <c:pt idx="53">
                  <c:v>-10.069398148019546</c:v>
                </c:pt>
                <c:pt idx="54">
                  <c:v>-10.069398148019546</c:v>
                </c:pt>
                <c:pt idx="55">
                  <c:v>-10.069398148019546</c:v>
                </c:pt>
                <c:pt idx="56">
                  <c:v>-10.069398148019546</c:v>
                </c:pt>
                <c:pt idx="57">
                  <c:v>-10.069398148019546</c:v>
                </c:pt>
                <c:pt idx="58">
                  <c:v>-10.069398148019546</c:v>
                </c:pt>
                <c:pt idx="59">
                  <c:v>-10.069398148019546</c:v>
                </c:pt>
                <c:pt idx="60">
                  <c:v>-10.069398148019546</c:v>
                </c:pt>
                <c:pt idx="61">
                  <c:v>-10.069398148019546</c:v>
                </c:pt>
                <c:pt idx="62">
                  <c:v>-10.069398148019546</c:v>
                </c:pt>
                <c:pt idx="63">
                  <c:v>-10.069398148019546</c:v>
                </c:pt>
                <c:pt idx="64">
                  <c:v>-10.069398148019546</c:v>
                </c:pt>
                <c:pt idx="65">
                  <c:v>-10.069398148019546</c:v>
                </c:pt>
                <c:pt idx="66">
                  <c:v>-10.069398148019546</c:v>
                </c:pt>
                <c:pt idx="67">
                  <c:v>-10.069398148019546</c:v>
                </c:pt>
                <c:pt idx="68">
                  <c:v>-10.069398148019546</c:v>
                </c:pt>
                <c:pt idx="69">
                  <c:v>-10.069398148019546</c:v>
                </c:pt>
                <c:pt idx="70">
                  <c:v>-10.069398148019546</c:v>
                </c:pt>
                <c:pt idx="71">
                  <c:v>-10.069398148019546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B9-4A1F-AF48-A50C49126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2984"/>
        <c:axId val="360112656"/>
      </c:scatterChart>
      <c:valAx>
        <c:axId val="360112984"/>
        <c:scaling>
          <c:orientation val="minMax"/>
          <c:max val="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time (hours)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2656"/>
        <c:crossesAt val="-15"/>
        <c:crossBetween val="midCat"/>
        <c:majorUnit val="12"/>
        <c:minorUnit val="3"/>
      </c:valAx>
      <c:valAx>
        <c:axId val="360112656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2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Ambient tmpr (°C)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'Paste Data Here'!$A$6:$A$77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'Paste Data Here'!$H$6:$H$77</c:f>
              <c:numCache>
                <c:formatCode>General</c:formatCode>
                <c:ptCount val="72"/>
                <c:pt idx="0">
                  <c:v>22.1</c:v>
                </c:pt>
                <c:pt idx="1">
                  <c:v>23.4</c:v>
                </c:pt>
                <c:pt idx="2">
                  <c:v>24.2</c:v>
                </c:pt>
                <c:pt idx="3">
                  <c:v>24.8</c:v>
                </c:pt>
                <c:pt idx="4">
                  <c:v>26.5</c:v>
                </c:pt>
                <c:pt idx="5">
                  <c:v>26.3</c:v>
                </c:pt>
                <c:pt idx="6">
                  <c:v>26.2</c:v>
                </c:pt>
                <c:pt idx="7">
                  <c:v>25.9</c:v>
                </c:pt>
                <c:pt idx="8">
                  <c:v>25.9</c:v>
                </c:pt>
                <c:pt idx="9">
                  <c:v>24</c:v>
                </c:pt>
                <c:pt idx="10">
                  <c:v>21.6</c:v>
                </c:pt>
                <c:pt idx="11">
                  <c:v>19.8</c:v>
                </c:pt>
                <c:pt idx="12">
                  <c:v>17.7</c:v>
                </c:pt>
                <c:pt idx="13">
                  <c:v>16.100000000000001</c:v>
                </c:pt>
                <c:pt idx="14">
                  <c:v>14.6</c:v>
                </c:pt>
                <c:pt idx="15">
                  <c:v>14.2</c:v>
                </c:pt>
                <c:pt idx="16">
                  <c:v>13.2</c:v>
                </c:pt>
                <c:pt idx="17">
                  <c:v>13.6</c:v>
                </c:pt>
                <c:pt idx="18">
                  <c:v>13.3</c:v>
                </c:pt>
                <c:pt idx="19">
                  <c:v>14.1</c:v>
                </c:pt>
                <c:pt idx="20">
                  <c:v>13.8</c:v>
                </c:pt>
                <c:pt idx="21">
                  <c:v>18.5</c:v>
                </c:pt>
                <c:pt idx="22">
                  <c:v>23.2</c:v>
                </c:pt>
                <c:pt idx="23">
                  <c:v>25.5</c:v>
                </c:pt>
                <c:pt idx="24">
                  <c:v>25.5</c:v>
                </c:pt>
                <c:pt idx="25">
                  <c:v>25.3</c:v>
                </c:pt>
                <c:pt idx="26">
                  <c:v>26.6</c:v>
                </c:pt>
                <c:pt idx="27">
                  <c:v>27.9</c:v>
                </c:pt>
                <c:pt idx="28">
                  <c:v>28.9</c:v>
                </c:pt>
                <c:pt idx="29">
                  <c:v>28.8</c:v>
                </c:pt>
                <c:pt idx="30">
                  <c:v>29</c:v>
                </c:pt>
                <c:pt idx="31">
                  <c:v>28.6</c:v>
                </c:pt>
                <c:pt idx="32">
                  <c:v>28.1</c:v>
                </c:pt>
                <c:pt idx="33">
                  <c:v>26.6</c:v>
                </c:pt>
                <c:pt idx="34">
                  <c:v>23.8</c:v>
                </c:pt>
                <c:pt idx="35">
                  <c:v>21.8</c:v>
                </c:pt>
                <c:pt idx="36">
                  <c:v>19.100000000000001</c:v>
                </c:pt>
                <c:pt idx="37">
                  <c:v>17.899999999999999</c:v>
                </c:pt>
                <c:pt idx="38">
                  <c:v>17.100000000000001</c:v>
                </c:pt>
                <c:pt idx="39">
                  <c:v>19.600000000000001</c:v>
                </c:pt>
                <c:pt idx="40">
                  <c:v>16.3</c:v>
                </c:pt>
                <c:pt idx="41">
                  <c:v>14.1</c:v>
                </c:pt>
                <c:pt idx="42">
                  <c:v>13.5</c:v>
                </c:pt>
                <c:pt idx="43">
                  <c:v>13.8</c:v>
                </c:pt>
                <c:pt idx="44">
                  <c:v>15.5</c:v>
                </c:pt>
                <c:pt idx="45">
                  <c:v>19.2</c:v>
                </c:pt>
                <c:pt idx="46">
                  <c:v>21.9</c:v>
                </c:pt>
                <c:pt idx="47">
                  <c:v>23.1</c:v>
                </c:pt>
                <c:pt idx="48">
                  <c:v>24.8</c:v>
                </c:pt>
                <c:pt idx="49">
                  <c:v>26.5</c:v>
                </c:pt>
                <c:pt idx="50">
                  <c:v>28.2</c:v>
                </c:pt>
                <c:pt idx="51">
                  <c:v>28.8</c:v>
                </c:pt>
                <c:pt idx="52">
                  <c:v>29.8</c:v>
                </c:pt>
                <c:pt idx="53">
                  <c:v>29.9</c:v>
                </c:pt>
                <c:pt idx="54">
                  <c:v>29.6</c:v>
                </c:pt>
                <c:pt idx="55">
                  <c:v>28.9</c:v>
                </c:pt>
                <c:pt idx="56">
                  <c:v>26.8</c:v>
                </c:pt>
                <c:pt idx="57">
                  <c:v>26</c:v>
                </c:pt>
                <c:pt idx="58">
                  <c:v>23.4</c:v>
                </c:pt>
                <c:pt idx="59">
                  <c:v>20.100000000000001</c:v>
                </c:pt>
                <c:pt idx="60">
                  <c:v>19.3</c:v>
                </c:pt>
                <c:pt idx="61">
                  <c:v>17.8</c:v>
                </c:pt>
                <c:pt idx="62">
                  <c:v>16.899999999999999</c:v>
                </c:pt>
                <c:pt idx="63">
                  <c:v>16.399999999999999</c:v>
                </c:pt>
                <c:pt idx="64">
                  <c:v>15.4</c:v>
                </c:pt>
                <c:pt idx="65">
                  <c:v>14.2</c:v>
                </c:pt>
                <c:pt idx="66">
                  <c:v>13.5</c:v>
                </c:pt>
                <c:pt idx="67">
                  <c:v>13.4</c:v>
                </c:pt>
                <c:pt idx="68">
                  <c:v>15.1</c:v>
                </c:pt>
                <c:pt idx="69">
                  <c:v>16.399999999999999</c:v>
                </c:pt>
                <c:pt idx="70">
                  <c:v>17.5</c:v>
                </c:pt>
                <c:pt idx="71">
                  <c:v>18.2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8-4F79-A665-0E9392AD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27184"/>
        <c:axId val="433626856"/>
      </c:scatterChart>
      <c:scatterChart>
        <c:scatterStyle val="lineMarker"/>
        <c:varyColors val="0"/>
        <c:ser>
          <c:idx val="1"/>
          <c:order val="1"/>
          <c:tx>
            <c:v>Ambient RH (%) [right axis]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'Paste Data Here'!$A$6:$A$77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'Paste Data Here'!$I$6:$I$77</c:f>
              <c:numCache>
                <c:formatCode>General</c:formatCode>
                <c:ptCount val="72"/>
                <c:pt idx="0">
                  <c:v>39</c:v>
                </c:pt>
                <c:pt idx="1">
                  <c:v>33</c:v>
                </c:pt>
                <c:pt idx="2">
                  <c:v>27</c:v>
                </c:pt>
                <c:pt idx="3">
                  <c:v>29</c:v>
                </c:pt>
                <c:pt idx="4">
                  <c:v>25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24</c:v>
                </c:pt>
                <c:pt idx="9">
                  <c:v>31</c:v>
                </c:pt>
                <c:pt idx="10">
                  <c:v>40</c:v>
                </c:pt>
                <c:pt idx="11">
                  <c:v>45</c:v>
                </c:pt>
                <c:pt idx="12">
                  <c:v>56</c:v>
                </c:pt>
                <c:pt idx="13">
                  <c:v>62</c:v>
                </c:pt>
                <c:pt idx="14">
                  <c:v>73</c:v>
                </c:pt>
                <c:pt idx="15">
                  <c:v>77</c:v>
                </c:pt>
                <c:pt idx="16">
                  <c:v>81</c:v>
                </c:pt>
                <c:pt idx="17">
                  <c:v>78</c:v>
                </c:pt>
                <c:pt idx="18">
                  <c:v>77</c:v>
                </c:pt>
                <c:pt idx="19">
                  <c:v>67</c:v>
                </c:pt>
                <c:pt idx="20">
                  <c:v>73</c:v>
                </c:pt>
                <c:pt idx="21">
                  <c:v>52</c:v>
                </c:pt>
                <c:pt idx="22">
                  <c:v>38</c:v>
                </c:pt>
                <c:pt idx="23">
                  <c:v>27</c:v>
                </c:pt>
                <c:pt idx="24">
                  <c:v>29</c:v>
                </c:pt>
                <c:pt idx="25">
                  <c:v>27</c:v>
                </c:pt>
                <c:pt idx="26">
                  <c:v>25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21</c:v>
                </c:pt>
                <c:pt idx="31">
                  <c:v>20</c:v>
                </c:pt>
                <c:pt idx="32">
                  <c:v>22</c:v>
                </c:pt>
                <c:pt idx="33">
                  <c:v>26</c:v>
                </c:pt>
                <c:pt idx="34">
                  <c:v>31</c:v>
                </c:pt>
                <c:pt idx="35">
                  <c:v>37</c:v>
                </c:pt>
                <c:pt idx="36">
                  <c:v>49</c:v>
                </c:pt>
                <c:pt idx="37">
                  <c:v>56</c:v>
                </c:pt>
                <c:pt idx="38">
                  <c:v>56</c:v>
                </c:pt>
                <c:pt idx="39">
                  <c:v>43</c:v>
                </c:pt>
                <c:pt idx="40">
                  <c:v>60</c:v>
                </c:pt>
                <c:pt idx="41">
                  <c:v>71</c:v>
                </c:pt>
                <c:pt idx="42">
                  <c:v>74</c:v>
                </c:pt>
                <c:pt idx="43">
                  <c:v>71</c:v>
                </c:pt>
                <c:pt idx="44">
                  <c:v>64</c:v>
                </c:pt>
                <c:pt idx="45">
                  <c:v>50</c:v>
                </c:pt>
                <c:pt idx="46">
                  <c:v>40</c:v>
                </c:pt>
                <c:pt idx="47">
                  <c:v>35</c:v>
                </c:pt>
                <c:pt idx="48">
                  <c:v>30</c:v>
                </c:pt>
                <c:pt idx="49">
                  <c:v>28</c:v>
                </c:pt>
                <c:pt idx="50">
                  <c:v>23</c:v>
                </c:pt>
                <c:pt idx="51">
                  <c:v>21</c:v>
                </c:pt>
                <c:pt idx="52">
                  <c:v>20</c:v>
                </c:pt>
                <c:pt idx="53">
                  <c:v>19</c:v>
                </c:pt>
                <c:pt idx="54">
                  <c:v>19</c:v>
                </c:pt>
                <c:pt idx="55">
                  <c:v>22</c:v>
                </c:pt>
                <c:pt idx="56">
                  <c:v>27</c:v>
                </c:pt>
                <c:pt idx="57">
                  <c:v>29</c:v>
                </c:pt>
                <c:pt idx="58">
                  <c:v>38</c:v>
                </c:pt>
                <c:pt idx="59">
                  <c:v>46</c:v>
                </c:pt>
                <c:pt idx="60">
                  <c:v>51</c:v>
                </c:pt>
                <c:pt idx="61">
                  <c:v>64</c:v>
                </c:pt>
                <c:pt idx="62">
                  <c:v>72</c:v>
                </c:pt>
                <c:pt idx="63">
                  <c:v>76</c:v>
                </c:pt>
                <c:pt idx="64">
                  <c:v>83</c:v>
                </c:pt>
                <c:pt idx="65">
                  <c:v>89</c:v>
                </c:pt>
                <c:pt idx="66">
                  <c:v>93</c:v>
                </c:pt>
                <c:pt idx="67">
                  <c:v>92</c:v>
                </c:pt>
                <c:pt idx="68">
                  <c:v>81</c:v>
                </c:pt>
                <c:pt idx="69">
                  <c:v>73</c:v>
                </c:pt>
                <c:pt idx="70">
                  <c:v>68</c:v>
                </c:pt>
                <c:pt idx="71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C8-4F79-A665-0E9392AD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88320"/>
        <c:axId val="316885040"/>
      </c:scatterChart>
      <c:valAx>
        <c:axId val="433627184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26856"/>
        <c:crossesAt val="-10"/>
        <c:crossBetween val="midCat"/>
        <c:majorUnit val="12"/>
        <c:minorUnit val="3"/>
      </c:valAx>
      <c:valAx>
        <c:axId val="433626856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27184"/>
        <c:crosses val="autoZero"/>
        <c:crossBetween val="midCat"/>
        <c:majorUnit val="10"/>
        <c:minorUnit val="2"/>
      </c:valAx>
      <c:valAx>
        <c:axId val="316885040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88320"/>
        <c:crosses val="max"/>
        <c:crossBetween val="midCat"/>
        <c:majorUnit val="20"/>
        <c:minorUnit val="4"/>
      </c:valAx>
      <c:valAx>
        <c:axId val="31688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88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213947</xdr:colOff>
      <xdr:row>18</xdr:row>
      <xdr:rowOff>0</xdr:rowOff>
    </xdr:from>
    <xdr:to>
      <xdr:col>4</xdr:col>
      <xdr:colOff>2347547</xdr:colOff>
      <xdr:row>34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207065</xdr:colOff>
      <xdr:row>35</xdr:row>
      <xdr:rowOff>104775</xdr:rowOff>
    </xdr:from>
    <xdr:to>
      <xdr:col>4</xdr:col>
      <xdr:colOff>2517914</xdr:colOff>
      <xdr:row>45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:O77" totalsRowShown="0" headerRowDxfId="0" headerRowCellStyle="Normal 2">
  <autoFilter ref="B5:O77"/>
  <tableColumns count="14">
    <tableColumn id="1" name="Time"/>
    <tableColumn id="2" name="ConcRT(ug/m3)"/>
    <tableColumn id="3" name="ConcHR(ug/m3)"/>
    <tableColumn id="4" name="Flow(lpm)"/>
    <tableColumn id="5" name="WS(m/s)"/>
    <tableColumn id="6" name="WD(Deg)"/>
    <tableColumn id="7" name="AT(C)"/>
    <tableColumn id="8" name="RH(%)"/>
    <tableColumn id="9" name="BP(mmHg)"/>
    <tableColumn id="10" name="FT(C)"/>
    <tableColumn id="11" name="FRH(%)"/>
    <tableColumn id="12" name="BV(V)"/>
    <tableColumn id="13" name="PM"/>
    <tableColumn id="14" name="Statu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okeeffe@wsu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Normal="100" zoomScaleSheetLayoutView="130" workbookViewId="0">
      <selection activeCell="E14" sqref="E14"/>
    </sheetView>
  </sheetViews>
  <sheetFormatPr defaultRowHeight="15" x14ac:dyDescent="0.25"/>
  <cols>
    <col min="1" max="1" width="16.7109375" bestFit="1" customWidth="1"/>
    <col min="2" max="2" width="12.85546875" customWidth="1"/>
    <col min="3" max="3" width="17.85546875" customWidth="1"/>
    <col min="4" max="4" width="2.85546875" customWidth="1"/>
    <col min="5" max="5" width="38.85546875" customWidth="1"/>
    <col min="6" max="6" width="9" bestFit="1" customWidth="1"/>
    <col min="7" max="7" width="5.85546875" bestFit="1" customWidth="1"/>
    <col min="8" max="8" width="6.42578125" bestFit="1" customWidth="1"/>
  </cols>
  <sheetData>
    <row r="1" spans="1:5" ht="23.25" x14ac:dyDescent="0.35">
      <c r="A1" s="28" t="s">
        <v>40</v>
      </c>
      <c r="B1" s="28"/>
      <c r="C1" s="28"/>
      <c r="D1" s="28"/>
      <c r="E1" s="28"/>
    </row>
    <row r="3" spans="1:5" x14ac:dyDescent="0.25">
      <c r="A3" s="23" t="s">
        <v>19</v>
      </c>
      <c r="B3" s="24"/>
      <c r="C3" s="25"/>
      <c r="E3" s="16" t="s">
        <v>23</v>
      </c>
    </row>
    <row r="4" spans="1:5" x14ac:dyDescent="0.25">
      <c r="A4" s="11" t="s">
        <v>0</v>
      </c>
      <c r="B4" s="27" t="s">
        <v>36</v>
      </c>
      <c r="C4" s="27"/>
      <c r="E4" s="10" t="s">
        <v>45</v>
      </c>
    </row>
    <row r="5" spans="1:5" x14ac:dyDescent="0.25">
      <c r="A5" s="11" t="s">
        <v>29</v>
      </c>
      <c r="B5" s="27" t="s">
        <v>44</v>
      </c>
      <c r="C5" s="27"/>
      <c r="E5" s="10" t="s">
        <v>37</v>
      </c>
    </row>
    <row r="6" spans="1:5" x14ac:dyDescent="0.25">
      <c r="A6" s="11" t="s">
        <v>1</v>
      </c>
      <c r="B6" s="27" t="s">
        <v>34</v>
      </c>
      <c r="C6" s="27"/>
      <c r="E6" s="10" t="s">
        <v>38</v>
      </c>
    </row>
    <row r="7" spans="1:5" x14ac:dyDescent="0.25">
      <c r="A7" s="12" t="s">
        <v>35</v>
      </c>
      <c r="B7" s="26" t="s">
        <v>47</v>
      </c>
      <c r="C7" s="27"/>
      <c r="E7" s="10"/>
    </row>
    <row r="8" spans="1:5" x14ac:dyDescent="0.25">
      <c r="A8" s="11" t="s">
        <v>2</v>
      </c>
      <c r="B8" s="30">
        <v>43644.75</v>
      </c>
      <c r="C8" s="30"/>
      <c r="E8" s="22" t="s">
        <v>49</v>
      </c>
    </row>
    <row r="9" spans="1:5" x14ac:dyDescent="0.25">
      <c r="A9" s="11" t="s">
        <v>3</v>
      </c>
      <c r="B9" s="31">
        <v>43648.375</v>
      </c>
      <c r="C9" s="32"/>
      <c r="E9" s="22" t="s">
        <v>52</v>
      </c>
    </row>
    <row r="10" spans="1:5" x14ac:dyDescent="0.25">
      <c r="A10" s="11" t="s">
        <v>32</v>
      </c>
      <c r="B10" s="33">
        <v>1E-3</v>
      </c>
      <c r="C10" s="33"/>
      <c r="E10" s="22" t="s">
        <v>53</v>
      </c>
    </row>
    <row r="11" spans="1:5" x14ac:dyDescent="0.25">
      <c r="A11" s="11" t="s">
        <v>33</v>
      </c>
      <c r="B11" s="33">
        <v>0</v>
      </c>
      <c r="C11" s="33"/>
      <c r="E11" s="22" t="s">
        <v>54</v>
      </c>
    </row>
    <row r="12" spans="1:5" x14ac:dyDescent="0.25">
      <c r="E12" s="22"/>
    </row>
    <row r="13" spans="1:5" x14ac:dyDescent="0.25">
      <c r="A13" s="29" t="s">
        <v>22</v>
      </c>
      <c r="B13" s="29"/>
      <c r="C13" s="29"/>
      <c r="E13" s="22" t="s">
        <v>50</v>
      </c>
    </row>
    <row r="14" spans="1:5" x14ac:dyDescent="0.25">
      <c r="A14" s="12" t="s">
        <v>41</v>
      </c>
      <c r="B14" s="13">
        <f>AVERAGE('Paste Data Here'!D6:D77)/1000</f>
        <v>-1.7361111111111112E-3</v>
      </c>
      <c r="C14" s="14" t="str">
        <f>IF(MAX(Table1[Status])&gt;0,"Alarms present","No alarms")</f>
        <v>No alarms</v>
      </c>
      <c r="E14" s="22" t="s">
        <v>51</v>
      </c>
    </row>
    <row r="15" spans="1:5" x14ac:dyDescent="0.25">
      <c r="A15" s="12" t="s">
        <v>39</v>
      </c>
      <c r="B15" s="13">
        <f>_xlfn.STDEV.P(Table1[ConcHR(ug/m3)])/1000</f>
        <v>4.1666435184542182E-3</v>
      </c>
      <c r="C15" s="14" t="str">
        <f>IF(B15&lt;0.005, "In spec", "Out of spec")</f>
        <v>In spec</v>
      </c>
      <c r="E15" s="22"/>
    </row>
    <row r="16" spans="1:5" x14ac:dyDescent="0.25">
      <c r="A16" s="12" t="s">
        <v>20</v>
      </c>
      <c r="B16" s="15">
        <f>-1*B14</f>
        <v>1.7361111111111112E-3</v>
      </c>
      <c r="C16" s="20"/>
      <c r="E16" s="17"/>
    </row>
    <row r="17" spans="1:5" x14ac:dyDescent="0.25">
      <c r="A17" s="12" t="s">
        <v>42</v>
      </c>
      <c r="B17" s="18">
        <f>2*B15</f>
        <v>8.3332870369084364E-3</v>
      </c>
      <c r="C17" s="20"/>
      <c r="E17" s="21" t="s">
        <v>48</v>
      </c>
    </row>
  </sheetData>
  <mergeCells count="11">
    <mergeCell ref="A13:C13"/>
    <mergeCell ref="B8:C8"/>
    <mergeCell ref="B9:C9"/>
    <mergeCell ref="B10:C10"/>
    <mergeCell ref="B11:C11"/>
    <mergeCell ref="A3:C3"/>
    <mergeCell ref="B7:C7"/>
    <mergeCell ref="A1:E1"/>
    <mergeCell ref="B5:C5"/>
    <mergeCell ref="B4:C4"/>
    <mergeCell ref="B6:C6"/>
  </mergeCells>
  <conditionalFormatting sqref="C15">
    <cfRule type="cellIs" dxfId="3" priority="3" operator="notEqual">
      <formula>"In spec"</formula>
    </cfRule>
  </conditionalFormatting>
  <conditionalFormatting sqref="C14">
    <cfRule type="containsText" dxfId="2" priority="5" operator="containsText" text="Alarms present">
      <formula>NOT(ISERROR(SEARCH("Alarms present",C14)))</formula>
    </cfRule>
  </conditionalFormatting>
  <conditionalFormatting sqref="B11:C11">
    <cfRule type="cellIs" dxfId="1" priority="1" operator="notEqual">
      <formula>0</formula>
    </cfRule>
  </conditionalFormatting>
  <hyperlinks>
    <hyperlink ref="B7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workbookViewId="0">
      <selection activeCell="B6" sqref="B6"/>
    </sheetView>
  </sheetViews>
  <sheetFormatPr defaultRowHeight="15" x14ac:dyDescent="0.25"/>
  <cols>
    <col min="1" max="1" width="9.140625" style="4"/>
    <col min="2" max="2" width="15.5703125" bestFit="1" customWidth="1"/>
    <col min="3" max="3" width="13.85546875" customWidth="1"/>
    <col min="4" max="4" width="14.42578125" customWidth="1"/>
    <col min="5" max="5" width="9.7109375" customWidth="1"/>
    <col min="6" max="6" width="8.42578125" customWidth="1"/>
    <col min="7" max="7" width="8.7109375" customWidth="1"/>
    <col min="8" max="8" width="5.5703125" customWidth="1"/>
    <col min="9" max="9" width="6.140625" customWidth="1"/>
    <col min="10" max="10" width="10.28515625" customWidth="1"/>
    <col min="11" max="11" width="5.28515625" customWidth="1"/>
    <col min="12" max="12" width="7.140625" customWidth="1"/>
    <col min="13" max="13" width="5.85546875" customWidth="1"/>
    <col min="14" max="14" width="3.5703125" customWidth="1"/>
    <col min="15" max="15" width="6.28515625" customWidth="1"/>
    <col min="16" max="16" width="4.42578125" customWidth="1"/>
    <col min="17" max="17" width="8.5703125" customWidth="1"/>
  </cols>
  <sheetData>
    <row r="1" spans="1:21" x14ac:dyDescent="0.25">
      <c r="B1" s="5" t="s">
        <v>18</v>
      </c>
      <c r="G1" s="5" t="s">
        <v>43</v>
      </c>
    </row>
    <row r="2" spans="1:21" x14ac:dyDescent="0.25">
      <c r="B2" s="7" t="s">
        <v>31</v>
      </c>
    </row>
    <row r="3" spans="1:21" s="6" customFormat="1" x14ac:dyDescent="0.25">
      <c r="A3" s="9"/>
      <c r="B3" s="7" t="s">
        <v>46</v>
      </c>
    </row>
    <row r="4" spans="1:21" x14ac:dyDescent="0.25">
      <c r="Q4" s="3" t="s">
        <v>30</v>
      </c>
    </row>
    <row r="5" spans="1:21" x14ac:dyDescent="0.25">
      <c r="A5" s="4" t="s">
        <v>21</v>
      </c>
      <c r="B5" s="8" t="s">
        <v>4</v>
      </c>
      <c r="C5" s="8" t="s">
        <v>5</v>
      </c>
      <c r="D5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8"/>
      <c r="Q5" s="3" t="s">
        <v>28</v>
      </c>
      <c r="R5" s="3" t="s">
        <v>25</v>
      </c>
      <c r="S5" s="3" t="s">
        <v>24</v>
      </c>
      <c r="T5" s="3" t="s">
        <v>26</v>
      </c>
      <c r="U5" s="3" t="s">
        <v>27</v>
      </c>
    </row>
    <row r="6" spans="1:21" x14ac:dyDescent="0.25">
      <c r="A6" s="4">
        <v>1</v>
      </c>
      <c r="B6" s="2">
        <v>43645.416666666664</v>
      </c>
      <c r="C6" s="1">
        <v>3</v>
      </c>
      <c r="D6" s="1">
        <v>2</v>
      </c>
      <c r="E6" s="1">
        <v>16.600000000000001</v>
      </c>
      <c r="F6" s="1">
        <v>0</v>
      </c>
      <c r="G6" s="1">
        <v>0</v>
      </c>
      <c r="H6" s="1">
        <v>22.1</v>
      </c>
      <c r="I6" s="1">
        <v>39</v>
      </c>
      <c r="J6" s="1">
        <v>696</v>
      </c>
      <c r="K6" s="1">
        <v>31</v>
      </c>
      <c r="L6" s="1">
        <v>16</v>
      </c>
      <c r="M6" s="1">
        <v>12.5</v>
      </c>
      <c r="N6" s="1">
        <v>0</v>
      </c>
      <c r="O6" s="1">
        <v>0</v>
      </c>
      <c r="P6" s="1"/>
      <c r="Q6" s="1">
        <f>AVERAGE(Table1[ConcHR(ug/m3)])</f>
        <v>-1.7361111111111112</v>
      </c>
      <c r="R6">
        <f>Q6+1*_xlfn.STDEV.P(Table1[ConcHR(ug/m3)])</f>
        <v>2.4305324073431067</v>
      </c>
      <c r="S6">
        <f>Q6-1*_xlfn.STDEV.P(Table1[ConcHR(ug/m3)])</f>
        <v>-5.9027546295653295</v>
      </c>
      <c r="T6">
        <f>Q6+2*_xlfn.STDEV.P(Table1[ConcHR(ug/m3)])</f>
        <v>6.597175925797325</v>
      </c>
      <c r="U6">
        <f>Q6-2*_xlfn.STDEV.P(Table1[ConcHR(ug/m3)])</f>
        <v>-10.069398148019546</v>
      </c>
    </row>
    <row r="7" spans="1:21" x14ac:dyDescent="0.25">
      <c r="A7" s="4">
        <v>2</v>
      </c>
      <c r="B7" s="2">
        <v>43645.458333333336</v>
      </c>
      <c r="C7" s="1">
        <v>0</v>
      </c>
      <c r="D7" s="1">
        <v>1</v>
      </c>
      <c r="E7" s="1">
        <v>16.600000000000001</v>
      </c>
      <c r="F7" s="1">
        <v>0</v>
      </c>
      <c r="G7" s="1">
        <v>0</v>
      </c>
      <c r="H7" s="1">
        <v>23.4</v>
      </c>
      <c r="I7" s="1">
        <v>33</v>
      </c>
      <c r="J7" s="1">
        <v>696</v>
      </c>
      <c r="K7" s="1">
        <v>32.700000000000003</v>
      </c>
      <c r="L7" s="1">
        <v>14</v>
      </c>
      <c r="M7" s="1">
        <v>12.5</v>
      </c>
      <c r="N7" s="1">
        <v>0</v>
      </c>
      <c r="O7" s="1">
        <v>0</v>
      </c>
      <c r="P7" s="1"/>
      <c r="Q7" s="1">
        <f>AVERAGE(Table1[ConcHR(ug/m3)])</f>
        <v>-1.7361111111111112</v>
      </c>
      <c r="R7">
        <f>Q7+1*_xlfn.STDEV.P(Table1[ConcHR(ug/m3)])</f>
        <v>2.4305324073431067</v>
      </c>
      <c r="S7">
        <f>Q7-1*_xlfn.STDEV.P(Table1[ConcHR(ug/m3)])</f>
        <v>-5.9027546295653295</v>
      </c>
      <c r="T7">
        <f>Q7+2*_xlfn.STDEV.P(Table1[ConcHR(ug/m3)])</f>
        <v>6.597175925797325</v>
      </c>
      <c r="U7">
        <f>Q7-2*_xlfn.STDEV.P(Table1[ConcHR(ug/m3)])</f>
        <v>-10.069398148019546</v>
      </c>
    </row>
    <row r="8" spans="1:21" x14ac:dyDescent="0.25">
      <c r="A8" s="4">
        <v>3</v>
      </c>
      <c r="B8" s="2">
        <v>43645.5</v>
      </c>
      <c r="C8" s="1">
        <v>-4</v>
      </c>
      <c r="D8" s="1">
        <v>-2</v>
      </c>
      <c r="E8" s="1">
        <v>16.600000000000001</v>
      </c>
      <c r="F8" s="1">
        <v>0</v>
      </c>
      <c r="G8" s="1">
        <v>0</v>
      </c>
      <c r="H8" s="1">
        <v>24.2</v>
      </c>
      <c r="I8" s="1">
        <v>27</v>
      </c>
      <c r="J8" s="1">
        <v>696</v>
      </c>
      <c r="K8" s="1">
        <v>33.700000000000003</v>
      </c>
      <c r="L8" s="1">
        <v>11</v>
      </c>
      <c r="M8" s="1">
        <v>12.5</v>
      </c>
      <c r="N8" s="1">
        <v>0</v>
      </c>
      <c r="O8" s="1">
        <v>0</v>
      </c>
      <c r="P8" s="1"/>
      <c r="Q8" s="1">
        <f>AVERAGE(Table1[ConcHR(ug/m3)])</f>
        <v>-1.7361111111111112</v>
      </c>
      <c r="R8">
        <f>Q8+1*_xlfn.STDEV.P(Table1[ConcHR(ug/m3)])</f>
        <v>2.4305324073431067</v>
      </c>
      <c r="S8">
        <f>Q8-1*_xlfn.STDEV.P(Table1[ConcHR(ug/m3)])</f>
        <v>-5.9027546295653295</v>
      </c>
      <c r="T8">
        <f>Q8+2*_xlfn.STDEV.P(Table1[ConcHR(ug/m3)])</f>
        <v>6.597175925797325</v>
      </c>
      <c r="U8">
        <f>Q8-2*_xlfn.STDEV.P(Table1[ConcHR(ug/m3)])</f>
        <v>-10.069398148019546</v>
      </c>
    </row>
    <row r="9" spans="1:21" x14ac:dyDescent="0.25">
      <c r="A9" s="4">
        <v>4</v>
      </c>
      <c r="B9" s="2">
        <v>43645.541666666664</v>
      </c>
      <c r="C9" s="1">
        <v>-4</v>
      </c>
      <c r="D9" s="1">
        <v>-8</v>
      </c>
      <c r="E9" s="1">
        <v>16.600000000000001</v>
      </c>
      <c r="F9" s="1">
        <v>0</v>
      </c>
      <c r="G9" s="1">
        <v>0</v>
      </c>
      <c r="H9" s="1">
        <v>24.8</v>
      </c>
      <c r="I9" s="1">
        <v>29</v>
      </c>
      <c r="J9" s="1">
        <v>695</v>
      </c>
      <c r="K9" s="1">
        <v>33.9</v>
      </c>
      <c r="L9" s="1">
        <v>12</v>
      </c>
      <c r="M9" s="1">
        <v>12.5</v>
      </c>
      <c r="N9" s="1">
        <v>0</v>
      </c>
      <c r="O9" s="1">
        <v>0</v>
      </c>
      <c r="P9" s="1"/>
      <c r="Q9" s="1">
        <f>AVERAGE(Table1[ConcHR(ug/m3)])</f>
        <v>-1.7361111111111112</v>
      </c>
      <c r="R9">
        <f>Q9+1*_xlfn.STDEV.P(Table1[ConcHR(ug/m3)])</f>
        <v>2.4305324073431067</v>
      </c>
      <c r="S9">
        <f>Q9-1*_xlfn.STDEV.P(Table1[ConcHR(ug/m3)])</f>
        <v>-5.9027546295653295</v>
      </c>
      <c r="T9">
        <f>Q9+2*_xlfn.STDEV.P(Table1[ConcHR(ug/m3)])</f>
        <v>6.597175925797325</v>
      </c>
      <c r="U9">
        <f>Q9-2*_xlfn.STDEV.P(Table1[ConcHR(ug/m3)])</f>
        <v>-10.069398148019546</v>
      </c>
    </row>
    <row r="10" spans="1:21" x14ac:dyDescent="0.25">
      <c r="A10" s="4">
        <v>5</v>
      </c>
      <c r="B10" s="2">
        <v>43645.583333333336</v>
      </c>
      <c r="C10" s="1">
        <v>-2</v>
      </c>
      <c r="D10" s="1">
        <v>2</v>
      </c>
      <c r="E10" s="1">
        <v>16.600000000000001</v>
      </c>
      <c r="F10" s="1">
        <v>0</v>
      </c>
      <c r="G10" s="1">
        <v>0</v>
      </c>
      <c r="H10" s="1">
        <v>26.5</v>
      </c>
      <c r="I10" s="1">
        <v>25</v>
      </c>
      <c r="J10" s="1">
        <v>695</v>
      </c>
      <c r="K10" s="1">
        <v>35.700000000000003</v>
      </c>
      <c r="L10" s="1">
        <v>11</v>
      </c>
      <c r="M10" s="1">
        <v>12.5</v>
      </c>
      <c r="N10" s="1">
        <v>0</v>
      </c>
      <c r="O10" s="1">
        <v>0</v>
      </c>
      <c r="P10" s="1"/>
      <c r="Q10" s="1">
        <f>AVERAGE(Table1[ConcHR(ug/m3)])</f>
        <v>-1.7361111111111112</v>
      </c>
      <c r="R10">
        <f>Q10+1*_xlfn.STDEV.P(Table1[ConcHR(ug/m3)])</f>
        <v>2.4305324073431067</v>
      </c>
      <c r="S10">
        <f>Q10-1*_xlfn.STDEV.P(Table1[ConcHR(ug/m3)])</f>
        <v>-5.9027546295653295</v>
      </c>
      <c r="T10">
        <f>Q10+2*_xlfn.STDEV.P(Table1[ConcHR(ug/m3)])</f>
        <v>6.597175925797325</v>
      </c>
      <c r="U10">
        <f>Q10-2*_xlfn.STDEV.P(Table1[ConcHR(ug/m3)])</f>
        <v>-10.069398148019546</v>
      </c>
    </row>
    <row r="11" spans="1:21" x14ac:dyDescent="0.25">
      <c r="A11" s="4">
        <v>6</v>
      </c>
      <c r="B11" s="2">
        <v>43645.625</v>
      </c>
      <c r="C11" s="1">
        <v>3</v>
      </c>
      <c r="D11" s="1">
        <v>-2</v>
      </c>
      <c r="E11" s="1">
        <v>16.7</v>
      </c>
      <c r="F11" s="1">
        <v>0</v>
      </c>
      <c r="G11" s="1">
        <v>0</v>
      </c>
      <c r="H11" s="1">
        <v>26.3</v>
      </c>
      <c r="I11" s="1">
        <v>25</v>
      </c>
      <c r="J11" s="1">
        <v>695</v>
      </c>
      <c r="K11" s="1">
        <v>36.1</v>
      </c>
      <c r="L11" s="1">
        <v>10</v>
      </c>
      <c r="M11" s="1">
        <v>12.5</v>
      </c>
      <c r="N11" s="1">
        <v>0</v>
      </c>
      <c r="O11" s="1">
        <v>0</v>
      </c>
      <c r="P11" s="1"/>
      <c r="Q11" s="1">
        <f>AVERAGE(Table1[ConcHR(ug/m3)])</f>
        <v>-1.7361111111111112</v>
      </c>
      <c r="R11">
        <f>Q11+1*_xlfn.STDEV.P(Table1[ConcHR(ug/m3)])</f>
        <v>2.4305324073431067</v>
      </c>
      <c r="S11">
        <f>Q11-1*_xlfn.STDEV.P(Table1[ConcHR(ug/m3)])</f>
        <v>-5.9027546295653295</v>
      </c>
      <c r="T11">
        <f>Q11+2*_xlfn.STDEV.P(Table1[ConcHR(ug/m3)])</f>
        <v>6.597175925797325</v>
      </c>
      <c r="U11">
        <f>Q11-2*_xlfn.STDEV.P(Table1[ConcHR(ug/m3)])</f>
        <v>-10.069398148019546</v>
      </c>
    </row>
    <row r="12" spans="1:21" x14ac:dyDescent="0.25">
      <c r="A12" s="4">
        <v>7</v>
      </c>
      <c r="B12" s="2">
        <v>43645.666666666664</v>
      </c>
      <c r="C12" s="1">
        <v>-7</v>
      </c>
      <c r="D12" s="1">
        <v>-6</v>
      </c>
      <c r="E12" s="1">
        <v>16.600000000000001</v>
      </c>
      <c r="F12" s="1">
        <v>0</v>
      </c>
      <c r="G12" s="1">
        <v>0</v>
      </c>
      <c r="H12" s="1">
        <v>26.2</v>
      </c>
      <c r="I12" s="1">
        <v>26</v>
      </c>
      <c r="J12" s="1">
        <v>695</v>
      </c>
      <c r="K12" s="1">
        <v>35.799999999999997</v>
      </c>
      <c r="L12" s="1">
        <v>11</v>
      </c>
      <c r="M12" s="1">
        <v>12.5</v>
      </c>
      <c r="N12" s="1">
        <v>0</v>
      </c>
      <c r="O12" s="1">
        <v>0</v>
      </c>
      <c r="P12" s="1"/>
      <c r="Q12" s="1">
        <f>AVERAGE(Table1[ConcHR(ug/m3)])</f>
        <v>-1.7361111111111112</v>
      </c>
      <c r="R12">
        <f>Q12+1*_xlfn.STDEV.P(Table1[ConcHR(ug/m3)])</f>
        <v>2.4305324073431067</v>
      </c>
      <c r="S12">
        <f>Q12-1*_xlfn.STDEV.P(Table1[ConcHR(ug/m3)])</f>
        <v>-5.9027546295653295</v>
      </c>
      <c r="T12">
        <f>Q12+2*_xlfn.STDEV.P(Table1[ConcHR(ug/m3)])</f>
        <v>6.597175925797325</v>
      </c>
      <c r="U12">
        <f>Q12-2*_xlfn.STDEV.P(Table1[ConcHR(ug/m3)])</f>
        <v>-10.069398148019546</v>
      </c>
    </row>
    <row r="13" spans="1:21" x14ac:dyDescent="0.25">
      <c r="A13" s="4">
        <v>8</v>
      </c>
      <c r="B13" s="2">
        <v>43645.708333333336</v>
      </c>
      <c r="C13" s="1">
        <v>-7</v>
      </c>
      <c r="D13" s="1">
        <v>-5</v>
      </c>
      <c r="E13" s="1">
        <v>16.7</v>
      </c>
      <c r="F13" s="1">
        <v>0</v>
      </c>
      <c r="G13" s="1">
        <v>0</v>
      </c>
      <c r="H13" s="1">
        <v>25.9</v>
      </c>
      <c r="I13" s="1">
        <v>26</v>
      </c>
      <c r="J13" s="1">
        <v>694</v>
      </c>
      <c r="K13" s="1">
        <v>35.799999999999997</v>
      </c>
      <c r="L13" s="1">
        <v>10</v>
      </c>
      <c r="M13" s="1">
        <v>12.5</v>
      </c>
      <c r="N13" s="1">
        <v>0</v>
      </c>
      <c r="O13" s="1">
        <v>0</v>
      </c>
      <c r="P13" s="1"/>
      <c r="Q13" s="1">
        <f>AVERAGE(Table1[ConcHR(ug/m3)])</f>
        <v>-1.7361111111111112</v>
      </c>
      <c r="R13">
        <f>Q13+1*_xlfn.STDEV.P(Table1[ConcHR(ug/m3)])</f>
        <v>2.4305324073431067</v>
      </c>
      <c r="S13">
        <f>Q13-1*_xlfn.STDEV.P(Table1[ConcHR(ug/m3)])</f>
        <v>-5.9027546295653295</v>
      </c>
      <c r="T13">
        <f>Q13+2*_xlfn.STDEV.P(Table1[ConcHR(ug/m3)])</f>
        <v>6.597175925797325</v>
      </c>
      <c r="U13">
        <f>Q13-2*_xlfn.STDEV.P(Table1[ConcHR(ug/m3)])</f>
        <v>-10.069398148019546</v>
      </c>
    </row>
    <row r="14" spans="1:21" x14ac:dyDescent="0.25">
      <c r="A14" s="4">
        <v>9</v>
      </c>
      <c r="B14" s="2">
        <v>43645.75</v>
      </c>
      <c r="C14" s="1">
        <v>-5</v>
      </c>
      <c r="D14" s="1">
        <v>-6</v>
      </c>
      <c r="E14" s="1">
        <v>16.600000000000001</v>
      </c>
      <c r="F14" s="1">
        <v>0</v>
      </c>
      <c r="G14" s="1">
        <v>0</v>
      </c>
      <c r="H14" s="1">
        <v>25.9</v>
      </c>
      <c r="I14" s="1">
        <v>24</v>
      </c>
      <c r="J14" s="1">
        <v>694</v>
      </c>
      <c r="K14" s="1">
        <v>35.799999999999997</v>
      </c>
      <c r="L14" s="1">
        <v>10</v>
      </c>
      <c r="M14" s="1">
        <v>12.5</v>
      </c>
      <c r="N14" s="1">
        <v>0</v>
      </c>
      <c r="O14" s="1">
        <v>0</v>
      </c>
      <c r="P14" s="1"/>
      <c r="Q14" s="1">
        <f>AVERAGE(Table1[ConcHR(ug/m3)])</f>
        <v>-1.7361111111111112</v>
      </c>
      <c r="R14">
        <f>Q14+1*_xlfn.STDEV.P(Table1[ConcHR(ug/m3)])</f>
        <v>2.4305324073431067</v>
      </c>
      <c r="S14">
        <f>Q14-1*_xlfn.STDEV.P(Table1[ConcHR(ug/m3)])</f>
        <v>-5.9027546295653295</v>
      </c>
      <c r="T14">
        <f>Q14+2*_xlfn.STDEV.P(Table1[ConcHR(ug/m3)])</f>
        <v>6.597175925797325</v>
      </c>
      <c r="U14">
        <f>Q14-2*_xlfn.STDEV.P(Table1[ConcHR(ug/m3)])</f>
        <v>-10.069398148019546</v>
      </c>
    </row>
    <row r="15" spans="1:21" x14ac:dyDescent="0.25">
      <c r="A15" s="4">
        <v>10</v>
      </c>
      <c r="B15" s="2">
        <v>43645.791666666664</v>
      </c>
      <c r="C15" s="1">
        <v>-1</v>
      </c>
      <c r="D15" s="1">
        <v>2</v>
      </c>
      <c r="E15" s="1">
        <v>16.600000000000001</v>
      </c>
      <c r="F15" s="1">
        <v>0</v>
      </c>
      <c r="G15" s="1">
        <v>0</v>
      </c>
      <c r="H15" s="1">
        <v>24</v>
      </c>
      <c r="I15" s="1">
        <v>31</v>
      </c>
      <c r="J15" s="1">
        <v>694</v>
      </c>
      <c r="K15" s="1">
        <v>34.6</v>
      </c>
      <c r="L15" s="1">
        <v>11</v>
      </c>
      <c r="M15" s="1">
        <v>12.5</v>
      </c>
      <c r="N15" s="1">
        <v>0</v>
      </c>
      <c r="O15" s="1">
        <v>0</v>
      </c>
      <c r="P15" s="1"/>
      <c r="Q15" s="1">
        <f>AVERAGE(Table1[ConcHR(ug/m3)])</f>
        <v>-1.7361111111111112</v>
      </c>
      <c r="R15">
        <f>Q15+1*_xlfn.STDEV.P(Table1[ConcHR(ug/m3)])</f>
        <v>2.4305324073431067</v>
      </c>
      <c r="S15">
        <f>Q15-1*_xlfn.STDEV.P(Table1[ConcHR(ug/m3)])</f>
        <v>-5.9027546295653295</v>
      </c>
      <c r="T15">
        <f>Q15+2*_xlfn.STDEV.P(Table1[ConcHR(ug/m3)])</f>
        <v>6.597175925797325</v>
      </c>
      <c r="U15">
        <f>Q15-2*_xlfn.STDEV.P(Table1[ConcHR(ug/m3)])</f>
        <v>-10.069398148019546</v>
      </c>
    </row>
    <row r="16" spans="1:21" x14ac:dyDescent="0.25">
      <c r="A16" s="4">
        <v>11</v>
      </c>
      <c r="B16" s="2">
        <v>43645.833333333336</v>
      </c>
      <c r="C16" s="1">
        <v>1</v>
      </c>
      <c r="D16" s="1">
        <v>0</v>
      </c>
      <c r="E16" s="1">
        <v>16.7</v>
      </c>
      <c r="F16" s="1">
        <v>0</v>
      </c>
      <c r="G16" s="1">
        <v>0</v>
      </c>
      <c r="H16" s="1">
        <v>21.6</v>
      </c>
      <c r="I16" s="1">
        <v>40</v>
      </c>
      <c r="J16" s="1">
        <v>694</v>
      </c>
      <c r="K16" s="1">
        <v>31.4</v>
      </c>
      <c r="L16" s="1">
        <v>15</v>
      </c>
      <c r="M16" s="1">
        <v>12.5</v>
      </c>
      <c r="N16" s="1">
        <v>0</v>
      </c>
      <c r="O16" s="1">
        <v>0</v>
      </c>
      <c r="P16" s="1"/>
      <c r="Q16" s="1">
        <f>AVERAGE(Table1[ConcHR(ug/m3)])</f>
        <v>-1.7361111111111112</v>
      </c>
      <c r="R16">
        <f>Q16+1*_xlfn.STDEV.P(Table1[ConcHR(ug/m3)])</f>
        <v>2.4305324073431067</v>
      </c>
      <c r="S16">
        <f>Q16-1*_xlfn.STDEV.P(Table1[ConcHR(ug/m3)])</f>
        <v>-5.9027546295653295</v>
      </c>
      <c r="T16">
        <f>Q16+2*_xlfn.STDEV.P(Table1[ConcHR(ug/m3)])</f>
        <v>6.597175925797325</v>
      </c>
      <c r="U16">
        <f>Q16-2*_xlfn.STDEV.P(Table1[ConcHR(ug/m3)])</f>
        <v>-10.069398148019546</v>
      </c>
    </row>
    <row r="17" spans="1:21" x14ac:dyDescent="0.25">
      <c r="A17" s="4">
        <v>12</v>
      </c>
      <c r="B17" s="2">
        <v>43645.875</v>
      </c>
      <c r="C17" s="1">
        <v>3</v>
      </c>
      <c r="D17" s="1">
        <v>3</v>
      </c>
      <c r="E17" s="1">
        <v>16.7</v>
      </c>
      <c r="F17" s="1">
        <v>0</v>
      </c>
      <c r="G17" s="1">
        <v>0</v>
      </c>
      <c r="H17" s="1">
        <v>19.8</v>
      </c>
      <c r="I17" s="1">
        <v>45</v>
      </c>
      <c r="J17" s="1">
        <v>695</v>
      </c>
      <c r="K17" s="1">
        <v>29.2</v>
      </c>
      <c r="L17" s="1">
        <v>17</v>
      </c>
      <c r="M17" s="1">
        <v>12.5</v>
      </c>
      <c r="N17" s="1">
        <v>0</v>
      </c>
      <c r="O17" s="1">
        <v>0</v>
      </c>
      <c r="P17" s="1"/>
      <c r="Q17" s="1">
        <f>AVERAGE(Table1[ConcHR(ug/m3)])</f>
        <v>-1.7361111111111112</v>
      </c>
      <c r="R17">
        <f>Q17+1*_xlfn.STDEV.P(Table1[ConcHR(ug/m3)])</f>
        <v>2.4305324073431067</v>
      </c>
      <c r="S17">
        <f>Q17-1*_xlfn.STDEV.P(Table1[ConcHR(ug/m3)])</f>
        <v>-5.9027546295653295</v>
      </c>
      <c r="T17">
        <f>Q17+2*_xlfn.STDEV.P(Table1[ConcHR(ug/m3)])</f>
        <v>6.597175925797325</v>
      </c>
      <c r="U17">
        <f>Q17-2*_xlfn.STDEV.P(Table1[ConcHR(ug/m3)])</f>
        <v>-10.069398148019546</v>
      </c>
    </row>
    <row r="18" spans="1:21" x14ac:dyDescent="0.25">
      <c r="A18" s="4">
        <v>13</v>
      </c>
      <c r="B18" s="2">
        <v>43645.916666666664</v>
      </c>
      <c r="C18" s="1">
        <v>-3</v>
      </c>
      <c r="D18" s="1">
        <v>-3</v>
      </c>
      <c r="E18" s="1">
        <v>16.7</v>
      </c>
      <c r="F18" s="1">
        <v>0</v>
      </c>
      <c r="G18" s="1">
        <v>0</v>
      </c>
      <c r="H18" s="1">
        <v>17.7</v>
      </c>
      <c r="I18" s="1">
        <v>56</v>
      </c>
      <c r="J18" s="1">
        <v>695</v>
      </c>
      <c r="K18" s="1">
        <v>27.5</v>
      </c>
      <c r="L18" s="1">
        <v>20</v>
      </c>
      <c r="M18" s="1">
        <v>12.5</v>
      </c>
      <c r="N18" s="1">
        <v>0</v>
      </c>
      <c r="O18" s="1">
        <v>0</v>
      </c>
      <c r="P18" s="1"/>
      <c r="Q18" s="1">
        <f>AVERAGE(Table1[ConcHR(ug/m3)])</f>
        <v>-1.7361111111111112</v>
      </c>
      <c r="R18">
        <f>Q18+1*_xlfn.STDEV.P(Table1[ConcHR(ug/m3)])</f>
        <v>2.4305324073431067</v>
      </c>
      <c r="S18">
        <f>Q18-1*_xlfn.STDEV.P(Table1[ConcHR(ug/m3)])</f>
        <v>-5.9027546295653295</v>
      </c>
      <c r="T18">
        <f>Q18+2*_xlfn.STDEV.P(Table1[ConcHR(ug/m3)])</f>
        <v>6.597175925797325</v>
      </c>
      <c r="U18">
        <f>Q18-2*_xlfn.STDEV.P(Table1[ConcHR(ug/m3)])</f>
        <v>-10.069398148019546</v>
      </c>
    </row>
    <row r="19" spans="1:21" x14ac:dyDescent="0.25">
      <c r="A19" s="4">
        <v>14</v>
      </c>
      <c r="B19" s="2">
        <v>43645.958333333336</v>
      </c>
      <c r="C19" s="1">
        <v>0</v>
      </c>
      <c r="D19" s="1">
        <v>-2</v>
      </c>
      <c r="E19" s="1">
        <v>16.7</v>
      </c>
      <c r="F19" s="1">
        <v>0</v>
      </c>
      <c r="G19" s="1">
        <v>0</v>
      </c>
      <c r="H19" s="1">
        <v>16.100000000000001</v>
      </c>
      <c r="I19" s="1">
        <v>62</v>
      </c>
      <c r="J19" s="1">
        <v>695</v>
      </c>
      <c r="K19" s="1">
        <v>25.5</v>
      </c>
      <c r="L19" s="1">
        <v>22</v>
      </c>
      <c r="M19" s="1">
        <v>12.5</v>
      </c>
      <c r="N19" s="1">
        <v>0</v>
      </c>
      <c r="O19" s="1">
        <v>0</v>
      </c>
      <c r="P19" s="1"/>
      <c r="Q19" s="1">
        <f>AVERAGE(Table1[ConcHR(ug/m3)])</f>
        <v>-1.7361111111111112</v>
      </c>
      <c r="R19">
        <f>Q19+1*_xlfn.STDEV.P(Table1[ConcHR(ug/m3)])</f>
        <v>2.4305324073431067</v>
      </c>
      <c r="S19">
        <f>Q19-1*_xlfn.STDEV.P(Table1[ConcHR(ug/m3)])</f>
        <v>-5.9027546295653295</v>
      </c>
      <c r="T19">
        <f>Q19+2*_xlfn.STDEV.P(Table1[ConcHR(ug/m3)])</f>
        <v>6.597175925797325</v>
      </c>
      <c r="U19">
        <f>Q19-2*_xlfn.STDEV.P(Table1[ConcHR(ug/m3)])</f>
        <v>-10.069398148019546</v>
      </c>
    </row>
    <row r="20" spans="1:21" x14ac:dyDescent="0.25">
      <c r="A20" s="4">
        <v>15</v>
      </c>
      <c r="B20" s="2">
        <v>43646</v>
      </c>
      <c r="C20" s="1">
        <v>1</v>
      </c>
      <c r="D20" s="1">
        <v>5</v>
      </c>
      <c r="E20" s="1">
        <v>16.600000000000001</v>
      </c>
      <c r="F20" s="1">
        <v>0</v>
      </c>
      <c r="G20" s="1">
        <v>0</v>
      </c>
      <c r="H20" s="1">
        <v>14.6</v>
      </c>
      <c r="I20" s="1">
        <v>73</v>
      </c>
      <c r="J20" s="1">
        <v>695</v>
      </c>
      <c r="K20" s="1">
        <v>24.2</v>
      </c>
      <c r="L20" s="1">
        <v>25</v>
      </c>
      <c r="M20" s="1">
        <v>12.5</v>
      </c>
      <c r="N20" s="1">
        <v>0</v>
      </c>
      <c r="O20" s="1">
        <v>0</v>
      </c>
      <c r="P20" s="1"/>
      <c r="Q20" s="1">
        <f>AVERAGE(Table1[ConcHR(ug/m3)])</f>
        <v>-1.7361111111111112</v>
      </c>
      <c r="R20">
        <f>Q20+1*_xlfn.STDEV.P(Table1[ConcHR(ug/m3)])</f>
        <v>2.4305324073431067</v>
      </c>
      <c r="S20">
        <f>Q20-1*_xlfn.STDEV.P(Table1[ConcHR(ug/m3)])</f>
        <v>-5.9027546295653295</v>
      </c>
      <c r="T20">
        <f>Q20+2*_xlfn.STDEV.P(Table1[ConcHR(ug/m3)])</f>
        <v>6.597175925797325</v>
      </c>
      <c r="U20">
        <f>Q20-2*_xlfn.STDEV.P(Table1[ConcHR(ug/m3)])</f>
        <v>-10.069398148019546</v>
      </c>
    </row>
    <row r="21" spans="1:21" x14ac:dyDescent="0.25">
      <c r="A21" s="4">
        <v>16</v>
      </c>
      <c r="B21" s="2">
        <v>43646.041666666664</v>
      </c>
      <c r="C21" s="1">
        <v>4</v>
      </c>
      <c r="D21" s="1">
        <v>2</v>
      </c>
      <c r="E21" s="1">
        <v>16.7</v>
      </c>
      <c r="F21" s="1">
        <v>0</v>
      </c>
      <c r="G21" s="1">
        <v>0</v>
      </c>
      <c r="H21" s="1">
        <v>14.2</v>
      </c>
      <c r="I21" s="1">
        <v>77</v>
      </c>
      <c r="J21" s="1">
        <v>695</v>
      </c>
      <c r="K21" s="1">
        <v>22.9</v>
      </c>
      <c r="L21" s="1">
        <v>28</v>
      </c>
      <c r="M21" s="1">
        <v>12.5</v>
      </c>
      <c r="N21" s="1">
        <v>0</v>
      </c>
      <c r="O21" s="1">
        <v>0</v>
      </c>
      <c r="P21" s="1"/>
      <c r="Q21" s="1">
        <f>AVERAGE(Table1[ConcHR(ug/m3)])</f>
        <v>-1.7361111111111112</v>
      </c>
      <c r="R21">
        <f>Q21+1*_xlfn.STDEV.P(Table1[ConcHR(ug/m3)])</f>
        <v>2.4305324073431067</v>
      </c>
      <c r="S21">
        <f>Q21-1*_xlfn.STDEV.P(Table1[ConcHR(ug/m3)])</f>
        <v>-5.9027546295653295</v>
      </c>
      <c r="T21">
        <f>Q21+2*_xlfn.STDEV.P(Table1[ConcHR(ug/m3)])</f>
        <v>6.597175925797325</v>
      </c>
      <c r="U21">
        <f>Q21-2*_xlfn.STDEV.P(Table1[ConcHR(ug/m3)])</f>
        <v>-10.069398148019546</v>
      </c>
    </row>
    <row r="22" spans="1:21" x14ac:dyDescent="0.25">
      <c r="A22" s="4">
        <v>17</v>
      </c>
      <c r="B22" s="2">
        <v>43646.083333333336</v>
      </c>
      <c r="C22" s="1">
        <v>-6</v>
      </c>
      <c r="D22" s="1">
        <v>-5</v>
      </c>
      <c r="E22" s="1">
        <v>16.600000000000001</v>
      </c>
      <c r="F22" s="1">
        <v>0</v>
      </c>
      <c r="G22" s="1">
        <v>0</v>
      </c>
      <c r="H22" s="1">
        <v>13.2</v>
      </c>
      <c r="I22" s="1">
        <v>81</v>
      </c>
      <c r="J22" s="1">
        <v>695</v>
      </c>
      <c r="K22" s="1">
        <v>22.1</v>
      </c>
      <c r="L22" s="1">
        <v>29</v>
      </c>
      <c r="M22" s="1">
        <v>12.5</v>
      </c>
      <c r="N22" s="1">
        <v>0</v>
      </c>
      <c r="O22" s="1">
        <v>0</v>
      </c>
      <c r="P22" s="1"/>
      <c r="Q22" s="1">
        <f>AVERAGE(Table1[ConcHR(ug/m3)])</f>
        <v>-1.7361111111111112</v>
      </c>
      <c r="R22">
        <f>Q22+1*_xlfn.STDEV.P(Table1[ConcHR(ug/m3)])</f>
        <v>2.4305324073431067</v>
      </c>
      <c r="S22">
        <f>Q22-1*_xlfn.STDEV.P(Table1[ConcHR(ug/m3)])</f>
        <v>-5.9027546295653295</v>
      </c>
      <c r="T22">
        <f>Q22+2*_xlfn.STDEV.P(Table1[ConcHR(ug/m3)])</f>
        <v>6.597175925797325</v>
      </c>
      <c r="U22">
        <f>Q22-2*_xlfn.STDEV.P(Table1[ConcHR(ug/m3)])</f>
        <v>-10.069398148019546</v>
      </c>
    </row>
    <row r="23" spans="1:21" x14ac:dyDescent="0.25">
      <c r="A23" s="4">
        <v>18</v>
      </c>
      <c r="B23" s="2">
        <v>43646.125</v>
      </c>
      <c r="C23" s="1">
        <v>-5</v>
      </c>
      <c r="D23" s="1">
        <v>-8</v>
      </c>
      <c r="E23" s="1">
        <v>16.600000000000001</v>
      </c>
      <c r="F23" s="1">
        <v>0</v>
      </c>
      <c r="G23" s="1">
        <v>0</v>
      </c>
      <c r="H23" s="1">
        <v>13.6</v>
      </c>
      <c r="I23" s="1">
        <v>78</v>
      </c>
      <c r="J23" s="1">
        <v>695</v>
      </c>
      <c r="K23" s="1">
        <v>22</v>
      </c>
      <c r="L23" s="1">
        <v>28</v>
      </c>
      <c r="M23" s="1">
        <v>12.5</v>
      </c>
      <c r="N23" s="1">
        <v>0</v>
      </c>
      <c r="O23" s="1">
        <v>0</v>
      </c>
      <c r="P23" s="1"/>
      <c r="Q23" s="1">
        <f>AVERAGE(Table1[ConcHR(ug/m3)])</f>
        <v>-1.7361111111111112</v>
      </c>
      <c r="R23">
        <f>Q23+1*_xlfn.STDEV.P(Table1[ConcHR(ug/m3)])</f>
        <v>2.4305324073431067</v>
      </c>
      <c r="S23">
        <f>Q23-1*_xlfn.STDEV.P(Table1[ConcHR(ug/m3)])</f>
        <v>-5.9027546295653295</v>
      </c>
      <c r="T23">
        <f>Q23+2*_xlfn.STDEV.P(Table1[ConcHR(ug/m3)])</f>
        <v>6.597175925797325</v>
      </c>
      <c r="U23">
        <f>Q23-2*_xlfn.STDEV.P(Table1[ConcHR(ug/m3)])</f>
        <v>-10.069398148019546</v>
      </c>
    </row>
    <row r="24" spans="1:21" x14ac:dyDescent="0.25">
      <c r="A24" s="4">
        <v>19</v>
      </c>
      <c r="B24" s="2">
        <v>43646.166666666664</v>
      </c>
      <c r="C24" s="1">
        <v>-5</v>
      </c>
      <c r="D24" s="1">
        <v>-3</v>
      </c>
      <c r="E24" s="1">
        <v>16.7</v>
      </c>
      <c r="F24" s="1">
        <v>0</v>
      </c>
      <c r="G24" s="1">
        <v>0</v>
      </c>
      <c r="H24" s="1">
        <v>13.3</v>
      </c>
      <c r="I24" s="1">
        <v>77</v>
      </c>
      <c r="J24" s="1">
        <v>695</v>
      </c>
      <c r="K24" s="1">
        <v>21.9</v>
      </c>
      <c r="L24" s="1">
        <v>28</v>
      </c>
      <c r="M24" s="1">
        <v>12.5</v>
      </c>
      <c r="N24" s="1">
        <v>0</v>
      </c>
      <c r="O24" s="1">
        <v>0</v>
      </c>
      <c r="P24" s="1"/>
      <c r="Q24" s="1">
        <f>AVERAGE(Table1[ConcHR(ug/m3)])</f>
        <v>-1.7361111111111112</v>
      </c>
      <c r="R24">
        <f>Q24+1*_xlfn.STDEV.P(Table1[ConcHR(ug/m3)])</f>
        <v>2.4305324073431067</v>
      </c>
      <c r="S24">
        <f>Q24-1*_xlfn.STDEV.P(Table1[ConcHR(ug/m3)])</f>
        <v>-5.9027546295653295</v>
      </c>
      <c r="T24">
        <f>Q24+2*_xlfn.STDEV.P(Table1[ConcHR(ug/m3)])</f>
        <v>6.597175925797325</v>
      </c>
      <c r="U24">
        <f>Q24-2*_xlfn.STDEV.P(Table1[ConcHR(ug/m3)])</f>
        <v>-10.069398148019546</v>
      </c>
    </row>
    <row r="25" spans="1:21" x14ac:dyDescent="0.25">
      <c r="A25" s="4">
        <v>20</v>
      </c>
      <c r="B25" s="2">
        <v>43646.208333333336</v>
      </c>
      <c r="C25" s="1">
        <v>-4</v>
      </c>
      <c r="D25" s="1">
        <v>-3</v>
      </c>
      <c r="E25" s="1">
        <v>16.7</v>
      </c>
      <c r="F25" s="1">
        <v>0</v>
      </c>
      <c r="G25" s="1">
        <v>0</v>
      </c>
      <c r="H25" s="1">
        <v>14.1</v>
      </c>
      <c r="I25" s="1">
        <v>67</v>
      </c>
      <c r="J25" s="1">
        <v>695</v>
      </c>
      <c r="K25" s="1">
        <v>21.5</v>
      </c>
      <c r="L25" s="1">
        <v>27</v>
      </c>
      <c r="M25" s="1">
        <v>12.5</v>
      </c>
      <c r="N25" s="1">
        <v>0</v>
      </c>
      <c r="O25" s="1">
        <v>0</v>
      </c>
      <c r="P25" s="1"/>
      <c r="Q25" s="1">
        <f>AVERAGE(Table1[ConcHR(ug/m3)])</f>
        <v>-1.7361111111111112</v>
      </c>
      <c r="R25">
        <f>Q25+1*_xlfn.STDEV.P(Table1[ConcHR(ug/m3)])</f>
        <v>2.4305324073431067</v>
      </c>
      <c r="S25">
        <f>Q25-1*_xlfn.STDEV.P(Table1[ConcHR(ug/m3)])</f>
        <v>-5.9027546295653295</v>
      </c>
      <c r="T25">
        <f>Q25+2*_xlfn.STDEV.P(Table1[ConcHR(ug/m3)])</f>
        <v>6.597175925797325</v>
      </c>
      <c r="U25">
        <f>Q25-2*_xlfn.STDEV.P(Table1[ConcHR(ug/m3)])</f>
        <v>-10.069398148019546</v>
      </c>
    </row>
    <row r="26" spans="1:21" x14ac:dyDescent="0.25">
      <c r="A26" s="4">
        <v>21</v>
      </c>
      <c r="B26" s="2">
        <v>43646.25</v>
      </c>
      <c r="C26" s="1">
        <v>-5</v>
      </c>
      <c r="D26" s="1">
        <v>-11</v>
      </c>
      <c r="E26" s="1">
        <v>16.600000000000001</v>
      </c>
      <c r="F26" s="1">
        <v>0</v>
      </c>
      <c r="G26" s="1">
        <v>0</v>
      </c>
      <c r="H26" s="1">
        <v>13.8</v>
      </c>
      <c r="I26" s="1">
        <v>73</v>
      </c>
      <c r="J26" s="1">
        <v>695</v>
      </c>
      <c r="K26" s="1">
        <v>21.5</v>
      </c>
      <c r="L26" s="1">
        <v>28</v>
      </c>
      <c r="M26" s="1">
        <v>12.5</v>
      </c>
      <c r="N26" s="1">
        <v>0</v>
      </c>
      <c r="O26" s="1">
        <v>0</v>
      </c>
      <c r="Q26" s="1">
        <f>AVERAGE(Table1[ConcHR(ug/m3)])</f>
        <v>-1.7361111111111112</v>
      </c>
      <c r="R26">
        <f>Q26+1*_xlfn.STDEV.P(Table1[ConcHR(ug/m3)])</f>
        <v>2.4305324073431067</v>
      </c>
      <c r="S26">
        <f>Q26-1*_xlfn.STDEV.P(Table1[ConcHR(ug/m3)])</f>
        <v>-5.9027546295653295</v>
      </c>
      <c r="T26">
        <f>Q26+2*_xlfn.STDEV.P(Table1[ConcHR(ug/m3)])</f>
        <v>6.597175925797325</v>
      </c>
      <c r="U26">
        <f>Q26-2*_xlfn.STDEV.P(Table1[ConcHR(ug/m3)])</f>
        <v>-10.069398148019546</v>
      </c>
    </row>
    <row r="27" spans="1:21" x14ac:dyDescent="0.25">
      <c r="A27" s="4">
        <v>22</v>
      </c>
      <c r="B27" s="2">
        <v>43646.291666666664</v>
      </c>
      <c r="C27" s="1">
        <v>-6</v>
      </c>
      <c r="D27" s="1">
        <v>-3</v>
      </c>
      <c r="E27" s="1">
        <v>16.600000000000001</v>
      </c>
      <c r="F27" s="1">
        <v>0</v>
      </c>
      <c r="G27" s="1">
        <v>0</v>
      </c>
      <c r="H27" s="1">
        <v>18.5</v>
      </c>
      <c r="I27" s="1">
        <v>52</v>
      </c>
      <c r="J27" s="1">
        <v>695</v>
      </c>
      <c r="K27" s="1">
        <v>25.3</v>
      </c>
      <c r="L27" s="1">
        <v>23</v>
      </c>
      <c r="M27" s="1">
        <v>12.5</v>
      </c>
      <c r="N27" s="1">
        <v>0</v>
      </c>
      <c r="O27" s="1">
        <v>0</v>
      </c>
      <c r="Q27" s="1">
        <f>AVERAGE(Table1[ConcHR(ug/m3)])</f>
        <v>-1.7361111111111112</v>
      </c>
      <c r="R27">
        <f>Q27+1*_xlfn.STDEV.P(Table1[ConcHR(ug/m3)])</f>
        <v>2.4305324073431067</v>
      </c>
      <c r="S27">
        <f>Q27-1*_xlfn.STDEV.P(Table1[ConcHR(ug/m3)])</f>
        <v>-5.9027546295653295</v>
      </c>
      <c r="T27">
        <f>Q27+2*_xlfn.STDEV.P(Table1[ConcHR(ug/m3)])</f>
        <v>6.597175925797325</v>
      </c>
      <c r="U27">
        <f>Q27-2*_xlfn.STDEV.P(Table1[ConcHR(ug/m3)])</f>
        <v>-10.069398148019546</v>
      </c>
    </row>
    <row r="28" spans="1:21" x14ac:dyDescent="0.25">
      <c r="A28" s="4">
        <v>23</v>
      </c>
      <c r="B28" s="2">
        <v>43646.333333333336</v>
      </c>
      <c r="C28" s="1">
        <v>1</v>
      </c>
      <c r="D28" s="1">
        <v>1</v>
      </c>
      <c r="E28" s="1">
        <v>16.600000000000001</v>
      </c>
      <c r="F28" s="1">
        <v>0</v>
      </c>
      <c r="G28" s="1">
        <v>0</v>
      </c>
      <c r="H28" s="1">
        <v>23.2</v>
      </c>
      <c r="I28" s="1">
        <v>38</v>
      </c>
      <c r="J28" s="1">
        <v>695</v>
      </c>
      <c r="K28" s="1">
        <v>30.8</v>
      </c>
      <c r="L28" s="1">
        <v>17</v>
      </c>
      <c r="M28" s="1">
        <v>12.5</v>
      </c>
      <c r="N28" s="1">
        <v>0</v>
      </c>
      <c r="O28" s="1">
        <v>0</v>
      </c>
      <c r="Q28" s="1">
        <f>AVERAGE(Table1[ConcHR(ug/m3)])</f>
        <v>-1.7361111111111112</v>
      </c>
      <c r="R28">
        <f>Q28+1*_xlfn.STDEV.P(Table1[ConcHR(ug/m3)])</f>
        <v>2.4305324073431067</v>
      </c>
      <c r="S28">
        <f>Q28-1*_xlfn.STDEV.P(Table1[ConcHR(ug/m3)])</f>
        <v>-5.9027546295653295</v>
      </c>
      <c r="T28">
        <f>Q28+2*_xlfn.STDEV.P(Table1[ConcHR(ug/m3)])</f>
        <v>6.597175925797325</v>
      </c>
      <c r="U28">
        <f>Q28-2*_xlfn.STDEV.P(Table1[ConcHR(ug/m3)])</f>
        <v>-10.069398148019546</v>
      </c>
    </row>
    <row r="29" spans="1:21" x14ac:dyDescent="0.25">
      <c r="A29" s="4">
        <v>24</v>
      </c>
      <c r="B29" s="2">
        <v>43646.375</v>
      </c>
      <c r="C29" s="1">
        <v>-6</v>
      </c>
      <c r="D29" s="1">
        <v>1</v>
      </c>
      <c r="E29" s="1">
        <v>16.600000000000001</v>
      </c>
      <c r="F29" s="1">
        <v>0</v>
      </c>
      <c r="G29" s="1">
        <v>0</v>
      </c>
      <c r="H29" s="1">
        <v>25.5</v>
      </c>
      <c r="I29" s="1">
        <v>27</v>
      </c>
      <c r="J29" s="1">
        <v>695</v>
      </c>
      <c r="K29" s="1">
        <v>34.799999999999997</v>
      </c>
      <c r="L29" s="1">
        <v>12</v>
      </c>
      <c r="M29" s="1">
        <v>12.5</v>
      </c>
      <c r="N29" s="1">
        <v>0</v>
      </c>
      <c r="O29" s="1">
        <v>0</v>
      </c>
      <c r="Q29" s="1">
        <f>AVERAGE(Table1[ConcHR(ug/m3)])</f>
        <v>-1.7361111111111112</v>
      </c>
      <c r="R29">
        <f>Q29+1*_xlfn.STDEV.P(Table1[ConcHR(ug/m3)])</f>
        <v>2.4305324073431067</v>
      </c>
      <c r="S29">
        <f>Q29-1*_xlfn.STDEV.P(Table1[ConcHR(ug/m3)])</f>
        <v>-5.9027546295653295</v>
      </c>
      <c r="T29">
        <f>Q29+2*_xlfn.STDEV.P(Table1[ConcHR(ug/m3)])</f>
        <v>6.597175925797325</v>
      </c>
      <c r="U29">
        <f>Q29-2*_xlfn.STDEV.P(Table1[ConcHR(ug/m3)])</f>
        <v>-10.069398148019546</v>
      </c>
    </row>
    <row r="30" spans="1:21" x14ac:dyDescent="0.25">
      <c r="A30" s="4">
        <v>25</v>
      </c>
      <c r="B30" s="2">
        <v>43646.416666666664</v>
      </c>
      <c r="C30" s="1">
        <v>4</v>
      </c>
      <c r="D30" s="1">
        <v>-2</v>
      </c>
      <c r="E30" s="1">
        <v>16.600000000000001</v>
      </c>
      <c r="F30" s="1">
        <v>0</v>
      </c>
      <c r="G30" s="1">
        <v>0</v>
      </c>
      <c r="H30" s="1">
        <v>25.5</v>
      </c>
      <c r="I30" s="1">
        <v>29</v>
      </c>
      <c r="J30" s="1">
        <v>695</v>
      </c>
      <c r="K30" s="1">
        <v>35.5</v>
      </c>
      <c r="L30" s="1">
        <v>11</v>
      </c>
      <c r="M30" s="1">
        <v>12.5</v>
      </c>
      <c r="N30" s="1">
        <v>0</v>
      </c>
      <c r="O30" s="1">
        <v>0</v>
      </c>
      <c r="Q30" s="1">
        <f>AVERAGE(Table1[ConcHR(ug/m3)])</f>
        <v>-1.7361111111111112</v>
      </c>
      <c r="R30">
        <f>Q30+1*_xlfn.STDEV.P(Table1[ConcHR(ug/m3)])</f>
        <v>2.4305324073431067</v>
      </c>
      <c r="S30">
        <f>Q30-1*_xlfn.STDEV.P(Table1[ConcHR(ug/m3)])</f>
        <v>-5.9027546295653295</v>
      </c>
      <c r="T30">
        <f>Q30+2*_xlfn.STDEV.P(Table1[ConcHR(ug/m3)])</f>
        <v>6.597175925797325</v>
      </c>
      <c r="U30">
        <f>Q30-2*_xlfn.STDEV.P(Table1[ConcHR(ug/m3)])</f>
        <v>-10.069398148019546</v>
      </c>
    </row>
    <row r="31" spans="1:21" x14ac:dyDescent="0.25">
      <c r="A31" s="4">
        <v>26</v>
      </c>
      <c r="B31" s="2">
        <v>43646.458333333336</v>
      </c>
      <c r="C31" s="1">
        <v>-2</v>
      </c>
      <c r="D31" s="1">
        <v>-2</v>
      </c>
      <c r="E31" s="1">
        <v>16.600000000000001</v>
      </c>
      <c r="F31" s="1">
        <v>0</v>
      </c>
      <c r="G31" s="1">
        <v>0</v>
      </c>
      <c r="H31" s="1">
        <v>25.3</v>
      </c>
      <c r="I31" s="1">
        <v>27</v>
      </c>
      <c r="J31" s="1">
        <v>695</v>
      </c>
      <c r="K31" s="1">
        <v>34.4</v>
      </c>
      <c r="L31" s="1">
        <v>12</v>
      </c>
      <c r="M31" s="1">
        <v>12.5</v>
      </c>
      <c r="N31" s="1">
        <v>0</v>
      </c>
      <c r="O31" s="1">
        <v>0</v>
      </c>
      <c r="Q31" s="1">
        <f>AVERAGE(Table1[ConcHR(ug/m3)])</f>
        <v>-1.7361111111111112</v>
      </c>
      <c r="R31">
        <f>Q31+1*_xlfn.STDEV.P(Table1[ConcHR(ug/m3)])</f>
        <v>2.4305324073431067</v>
      </c>
      <c r="S31">
        <f>Q31-1*_xlfn.STDEV.P(Table1[ConcHR(ug/m3)])</f>
        <v>-5.9027546295653295</v>
      </c>
      <c r="T31">
        <f>Q31+2*_xlfn.STDEV.P(Table1[ConcHR(ug/m3)])</f>
        <v>6.597175925797325</v>
      </c>
      <c r="U31">
        <f>Q31-2*_xlfn.STDEV.P(Table1[ConcHR(ug/m3)])</f>
        <v>-10.069398148019546</v>
      </c>
    </row>
    <row r="32" spans="1:21" x14ac:dyDescent="0.25">
      <c r="A32" s="4">
        <v>27</v>
      </c>
      <c r="B32" s="2">
        <v>43646.5</v>
      </c>
      <c r="C32" s="1">
        <v>1</v>
      </c>
      <c r="D32" s="1">
        <v>0</v>
      </c>
      <c r="E32" s="1">
        <v>16.600000000000001</v>
      </c>
      <c r="F32" s="1">
        <v>0</v>
      </c>
      <c r="G32" s="1">
        <v>0</v>
      </c>
      <c r="H32" s="1">
        <v>26.6</v>
      </c>
      <c r="I32" s="1">
        <v>25</v>
      </c>
      <c r="J32" s="1">
        <v>694</v>
      </c>
      <c r="K32" s="1">
        <v>34.9</v>
      </c>
      <c r="L32" s="1">
        <v>11</v>
      </c>
      <c r="M32" s="1">
        <v>12.5</v>
      </c>
      <c r="N32" s="1">
        <v>0</v>
      </c>
      <c r="O32" s="1">
        <v>0</v>
      </c>
      <c r="Q32" s="1">
        <f>AVERAGE(Table1[ConcHR(ug/m3)])</f>
        <v>-1.7361111111111112</v>
      </c>
      <c r="R32">
        <f>Q32+1*_xlfn.STDEV.P(Table1[ConcHR(ug/m3)])</f>
        <v>2.4305324073431067</v>
      </c>
      <c r="S32">
        <f>Q32-1*_xlfn.STDEV.P(Table1[ConcHR(ug/m3)])</f>
        <v>-5.9027546295653295</v>
      </c>
      <c r="T32">
        <f>Q32+2*_xlfn.STDEV.P(Table1[ConcHR(ug/m3)])</f>
        <v>6.597175925797325</v>
      </c>
      <c r="U32">
        <f>Q32-2*_xlfn.STDEV.P(Table1[ConcHR(ug/m3)])</f>
        <v>-10.069398148019546</v>
      </c>
    </row>
    <row r="33" spans="1:21" x14ac:dyDescent="0.25">
      <c r="A33" s="4">
        <v>28</v>
      </c>
      <c r="B33" s="2">
        <v>43646.541666666664</v>
      </c>
      <c r="C33" s="1">
        <v>4</v>
      </c>
      <c r="D33" s="1">
        <v>5</v>
      </c>
      <c r="E33" s="1">
        <v>16.600000000000001</v>
      </c>
      <c r="F33" s="1">
        <v>0</v>
      </c>
      <c r="G33" s="1">
        <v>0</v>
      </c>
      <c r="H33" s="1">
        <v>27.9</v>
      </c>
      <c r="I33" s="1">
        <v>22</v>
      </c>
      <c r="J33" s="1">
        <v>694</v>
      </c>
      <c r="K33" s="1">
        <v>36.4</v>
      </c>
      <c r="L33" s="1">
        <v>10</v>
      </c>
      <c r="M33" s="1">
        <v>12.5</v>
      </c>
      <c r="N33" s="1">
        <v>0</v>
      </c>
      <c r="O33" s="1">
        <v>0</v>
      </c>
      <c r="Q33" s="1">
        <f>AVERAGE(Table1[ConcHR(ug/m3)])</f>
        <v>-1.7361111111111112</v>
      </c>
      <c r="R33">
        <f>Q33+1*_xlfn.STDEV.P(Table1[ConcHR(ug/m3)])</f>
        <v>2.4305324073431067</v>
      </c>
      <c r="S33">
        <f>Q33-1*_xlfn.STDEV.P(Table1[ConcHR(ug/m3)])</f>
        <v>-5.9027546295653295</v>
      </c>
      <c r="T33">
        <f>Q33+2*_xlfn.STDEV.P(Table1[ConcHR(ug/m3)])</f>
        <v>6.597175925797325</v>
      </c>
      <c r="U33">
        <f>Q33-2*_xlfn.STDEV.P(Table1[ConcHR(ug/m3)])</f>
        <v>-10.069398148019546</v>
      </c>
    </row>
    <row r="34" spans="1:21" x14ac:dyDescent="0.25">
      <c r="A34" s="4">
        <v>29</v>
      </c>
      <c r="B34" s="2">
        <v>43646.583333333336</v>
      </c>
      <c r="C34" s="1">
        <v>1</v>
      </c>
      <c r="D34" s="1">
        <v>2</v>
      </c>
      <c r="E34" s="1">
        <v>16.600000000000001</v>
      </c>
      <c r="F34" s="1">
        <v>0</v>
      </c>
      <c r="G34" s="1">
        <v>0</v>
      </c>
      <c r="H34" s="1">
        <v>28.9</v>
      </c>
      <c r="I34" s="1">
        <v>22</v>
      </c>
      <c r="J34" s="1">
        <v>694</v>
      </c>
      <c r="K34" s="1">
        <v>37.9</v>
      </c>
      <c r="L34" s="1">
        <v>9</v>
      </c>
      <c r="M34" s="1">
        <v>12.5</v>
      </c>
      <c r="N34" s="1">
        <v>0</v>
      </c>
      <c r="O34" s="1">
        <v>0</v>
      </c>
      <c r="Q34" s="1">
        <f>AVERAGE(Table1[ConcHR(ug/m3)])</f>
        <v>-1.7361111111111112</v>
      </c>
      <c r="R34">
        <f>Q34+1*_xlfn.STDEV.P(Table1[ConcHR(ug/m3)])</f>
        <v>2.4305324073431067</v>
      </c>
      <c r="S34">
        <f>Q34-1*_xlfn.STDEV.P(Table1[ConcHR(ug/m3)])</f>
        <v>-5.9027546295653295</v>
      </c>
      <c r="T34">
        <f>Q34+2*_xlfn.STDEV.P(Table1[ConcHR(ug/m3)])</f>
        <v>6.597175925797325</v>
      </c>
      <c r="U34">
        <f>Q34-2*_xlfn.STDEV.P(Table1[ConcHR(ug/m3)])</f>
        <v>-10.069398148019546</v>
      </c>
    </row>
    <row r="35" spans="1:21" x14ac:dyDescent="0.25">
      <c r="A35" s="4">
        <v>30</v>
      </c>
      <c r="B35" s="2">
        <v>43646.625</v>
      </c>
      <c r="C35" s="1">
        <v>3</v>
      </c>
      <c r="D35" s="1">
        <v>3</v>
      </c>
      <c r="E35" s="1">
        <v>16.7</v>
      </c>
      <c r="F35" s="1">
        <v>0</v>
      </c>
      <c r="G35" s="1">
        <v>0</v>
      </c>
      <c r="H35" s="1">
        <v>28.8</v>
      </c>
      <c r="I35" s="1">
        <v>22</v>
      </c>
      <c r="J35" s="1">
        <v>693</v>
      </c>
      <c r="K35" s="1">
        <v>38</v>
      </c>
      <c r="L35" s="1">
        <v>9</v>
      </c>
      <c r="M35" s="1">
        <v>12.5</v>
      </c>
      <c r="N35" s="1">
        <v>0</v>
      </c>
      <c r="O35" s="1">
        <v>0</v>
      </c>
      <c r="Q35" s="1">
        <f>AVERAGE(Table1[ConcHR(ug/m3)])</f>
        <v>-1.7361111111111112</v>
      </c>
      <c r="R35">
        <f>Q35+1*_xlfn.STDEV.P(Table1[ConcHR(ug/m3)])</f>
        <v>2.4305324073431067</v>
      </c>
      <c r="S35">
        <f>Q35-1*_xlfn.STDEV.P(Table1[ConcHR(ug/m3)])</f>
        <v>-5.9027546295653295</v>
      </c>
      <c r="T35">
        <f>Q35+2*_xlfn.STDEV.P(Table1[ConcHR(ug/m3)])</f>
        <v>6.597175925797325</v>
      </c>
      <c r="U35">
        <f>Q35-2*_xlfn.STDEV.P(Table1[ConcHR(ug/m3)])</f>
        <v>-10.069398148019546</v>
      </c>
    </row>
    <row r="36" spans="1:21" x14ac:dyDescent="0.25">
      <c r="A36" s="4">
        <v>31</v>
      </c>
      <c r="B36" s="2">
        <v>43646.666666666664</v>
      </c>
      <c r="C36" s="1">
        <v>4</v>
      </c>
      <c r="D36" s="1">
        <v>2</v>
      </c>
      <c r="E36" s="1">
        <v>16.600000000000001</v>
      </c>
      <c r="F36" s="1">
        <v>0</v>
      </c>
      <c r="G36" s="1">
        <v>0</v>
      </c>
      <c r="H36" s="1">
        <v>29</v>
      </c>
      <c r="I36" s="1">
        <v>21</v>
      </c>
      <c r="J36" s="1">
        <v>693</v>
      </c>
      <c r="K36" s="1">
        <v>37.700000000000003</v>
      </c>
      <c r="L36" s="1">
        <v>9</v>
      </c>
      <c r="M36" s="1">
        <v>12.5</v>
      </c>
      <c r="N36" s="1">
        <v>0</v>
      </c>
      <c r="O36" s="1">
        <v>0</v>
      </c>
      <c r="Q36" s="1">
        <f>AVERAGE(Table1[ConcHR(ug/m3)])</f>
        <v>-1.7361111111111112</v>
      </c>
      <c r="R36">
        <f>Q36+1*_xlfn.STDEV.P(Table1[ConcHR(ug/m3)])</f>
        <v>2.4305324073431067</v>
      </c>
      <c r="S36">
        <f>Q36-1*_xlfn.STDEV.P(Table1[ConcHR(ug/m3)])</f>
        <v>-5.9027546295653295</v>
      </c>
      <c r="T36">
        <f>Q36+2*_xlfn.STDEV.P(Table1[ConcHR(ug/m3)])</f>
        <v>6.597175925797325</v>
      </c>
      <c r="U36">
        <f>Q36-2*_xlfn.STDEV.P(Table1[ConcHR(ug/m3)])</f>
        <v>-10.069398148019546</v>
      </c>
    </row>
    <row r="37" spans="1:21" x14ac:dyDescent="0.25">
      <c r="A37" s="4">
        <v>32</v>
      </c>
      <c r="B37" s="2">
        <v>43646.708333333336</v>
      </c>
      <c r="C37" s="1">
        <v>-5</v>
      </c>
      <c r="D37" s="1">
        <v>0</v>
      </c>
      <c r="E37" s="1">
        <v>16.7</v>
      </c>
      <c r="F37" s="1">
        <v>0</v>
      </c>
      <c r="G37" s="1">
        <v>0</v>
      </c>
      <c r="H37" s="1">
        <v>28.6</v>
      </c>
      <c r="I37" s="1">
        <v>20</v>
      </c>
      <c r="J37" s="1">
        <v>693</v>
      </c>
      <c r="K37" s="1">
        <v>37.6</v>
      </c>
      <c r="L37" s="1">
        <v>9</v>
      </c>
      <c r="M37" s="1">
        <v>12.5</v>
      </c>
      <c r="N37" s="1">
        <v>0</v>
      </c>
      <c r="O37" s="1">
        <v>0</v>
      </c>
      <c r="Q37" s="1">
        <f>AVERAGE(Table1[ConcHR(ug/m3)])</f>
        <v>-1.7361111111111112</v>
      </c>
      <c r="R37">
        <f>Q37+1*_xlfn.STDEV.P(Table1[ConcHR(ug/m3)])</f>
        <v>2.4305324073431067</v>
      </c>
      <c r="S37">
        <f>Q37-1*_xlfn.STDEV.P(Table1[ConcHR(ug/m3)])</f>
        <v>-5.9027546295653295</v>
      </c>
      <c r="T37">
        <f>Q37+2*_xlfn.STDEV.P(Table1[ConcHR(ug/m3)])</f>
        <v>6.597175925797325</v>
      </c>
      <c r="U37">
        <f>Q37-2*_xlfn.STDEV.P(Table1[ConcHR(ug/m3)])</f>
        <v>-10.069398148019546</v>
      </c>
    </row>
    <row r="38" spans="1:21" x14ac:dyDescent="0.25">
      <c r="A38" s="4">
        <v>33</v>
      </c>
      <c r="B38" s="2">
        <v>43646.75</v>
      </c>
      <c r="C38" s="1">
        <v>3</v>
      </c>
      <c r="D38" s="1">
        <v>0</v>
      </c>
      <c r="E38" s="1">
        <v>16.600000000000001</v>
      </c>
      <c r="F38" s="1">
        <v>0</v>
      </c>
      <c r="G38" s="1">
        <v>0</v>
      </c>
      <c r="H38" s="1">
        <v>28.1</v>
      </c>
      <c r="I38" s="1">
        <v>22</v>
      </c>
      <c r="J38" s="1">
        <v>693</v>
      </c>
      <c r="K38" s="1">
        <v>37.6</v>
      </c>
      <c r="L38" s="1">
        <v>9</v>
      </c>
      <c r="M38" s="1">
        <v>12.5</v>
      </c>
      <c r="N38" s="1">
        <v>0</v>
      </c>
      <c r="O38" s="1">
        <v>0</v>
      </c>
      <c r="Q38" s="1">
        <f>AVERAGE(Table1[ConcHR(ug/m3)])</f>
        <v>-1.7361111111111112</v>
      </c>
      <c r="R38">
        <f>Q38+1*_xlfn.STDEV.P(Table1[ConcHR(ug/m3)])</f>
        <v>2.4305324073431067</v>
      </c>
      <c r="S38">
        <f>Q38-1*_xlfn.STDEV.P(Table1[ConcHR(ug/m3)])</f>
        <v>-5.9027546295653295</v>
      </c>
      <c r="T38">
        <f>Q38+2*_xlfn.STDEV.P(Table1[ConcHR(ug/m3)])</f>
        <v>6.597175925797325</v>
      </c>
      <c r="U38">
        <f>Q38-2*_xlfn.STDEV.P(Table1[ConcHR(ug/m3)])</f>
        <v>-10.069398148019546</v>
      </c>
    </row>
    <row r="39" spans="1:21" x14ac:dyDescent="0.25">
      <c r="A39" s="4">
        <v>34</v>
      </c>
      <c r="B39" s="2">
        <v>43646.791666666664</v>
      </c>
      <c r="C39" s="1">
        <v>3</v>
      </c>
      <c r="D39" s="1">
        <v>4</v>
      </c>
      <c r="E39" s="1">
        <v>16.7</v>
      </c>
      <c r="F39" s="1">
        <v>0</v>
      </c>
      <c r="G39" s="1">
        <v>0</v>
      </c>
      <c r="H39" s="1">
        <v>26.6</v>
      </c>
      <c r="I39" s="1">
        <v>26</v>
      </c>
      <c r="J39" s="1">
        <v>693</v>
      </c>
      <c r="K39" s="1">
        <v>36.4</v>
      </c>
      <c r="L39" s="1">
        <v>10</v>
      </c>
      <c r="M39" s="1">
        <v>12.5</v>
      </c>
      <c r="N39" s="1">
        <v>0</v>
      </c>
      <c r="O39" s="1">
        <v>0</v>
      </c>
      <c r="Q39" s="1">
        <f>AVERAGE(Table1[ConcHR(ug/m3)])</f>
        <v>-1.7361111111111112</v>
      </c>
      <c r="R39">
        <f>Q39+1*_xlfn.STDEV.P(Table1[ConcHR(ug/m3)])</f>
        <v>2.4305324073431067</v>
      </c>
      <c r="S39">
        <f>Q39-1*_xlfn.STDEV.P(Table1[ConcHR(ug/m3)])</f>
        <v>-5.9027546295653295</v>
      </c>
      <c r="T39">
        <f>Q39+2*_xlfn.STDEV.P(Table1[ConcHR(ug/m3)])</f>
        <v>6.597175925797325</v>
      </c>
      <c r="U39">
        <f>Q39-2*_xlfn.STDEV.P(Table1[ConcHR(ug/m3)])</f>
        <v>-10.069398148019546</v>
      </c>
    </row>
    <row r="40" spans="1:21" x14ac:dyDescent="0.25">
      <c r="A40" s="4">
        <v>35</v>
      </c>
      <c r="B40" s="2">
        <v>43646.833333333336</v>
      </c>
      <c r="C40" s="1">
        <v>2</v>
      </c>
      <c r="D40" s="1">
        <v>-1</v>
      </c>
      <c r="E40" s="1">
        <v>16.7</v>
      </c>
      <c r="F40" s="1">
        <v>0</v>
      </c>
      <c r="G40" s="1">
        <v>0</v>
      </c>
      <c r="H40" s="1">
        <v>23.8</v>
      </c>
      <c r="I40" s="1">
        <v>31</v>
      </c>
      <c r="J40" s="1">
        <v>693</v>
      </c>
      <c r="K40" s="1">
        <v>33.700000000000003</v>
      </c>
      <c r="L40" s="1">
        <v>12</v>
      </c>
      <c r="M40" s="1">
        <v>12.5</v>
      </c>
      <c r="N40" s="1">
        <v>0</v>
      </c>
      <c r="O40" s="1">
        <v>0</v>
      </c>
      <c r="Q40" s="1">
        <f>AVERAGE(Table1[ConcHR(ug/m3)])</f>
        <v>-1.7361111111111112</v>
      </c>
      <c r="R40">
        <f>Q40+1*_xlfn.STDEV.P(Table1[ConcHR(ug/m3)])</f>
        <v>2.4305324073431067</v>
      </c>
      <c r="S40">
        <f>Q40-1*_xlfn.STDEV.P(Table1[ConcHR(ug/m3)])</f>
        <v>-5.9027546295653295</v>
      </c>
      <c r="T40">
        <f>Q40+2*_xlfn.STDEV.P(Table1[ConcHR(ug/m3)])</f>
        <v>6.597175925797325</v>
      </c>
      <c r="U40">
        <f>Q40-2*_xlfn.STDEV.P(Table1[ConcHR(ug/m3)])</f>
        <v>-10.069398148019546</v>
      </c>
    </row>
    <row r="41" spans="1:21" x14ac:dyDescent="0.25">
      <c r="A41" s="4">
        <v>36</v>
      </c>
      <c r="B41" s="2">
        <v>43646.875</v>
      </c>
      <c r="C41" s="1">
        <v>-4</v>
      </c>
      <c r="D41" s="1">
        <v>-7</v>
      </c>
      <c r="E41" s="1">
        <v>16.7</v>
      </c>
      <c r="F41" s="1">
        <v>0</v>
      </c>
      <c r="G41" s="1">
        <v>0</v>
      </c>
      <c r="H41" s="1">
        <v>21.8</v>
      </c>
      <c r="I41" s="1">
        <v>37</v>
      </c>
      <c r="J41" s="1">
        <v>693</v>
      </c>
      <c r="K41" s="1">
        <v>31.5</v>
      </c>
      <c r="L41" s="1">
        <v>14</v>
      </c>
      <c r="M41" s="1">
        <v>12.5</v>
      </c>
      <c r="N41" s="1">
        <v>0</v>
      </c>
      <c r="O41" s="1">
        <v>0</v>
      </c>
      <c r="Q41" s="1">
        <f>AVERAGE(Table1[ConcHR(ug/m3)])</f>
        <v>-1.7361111111111112</v>
      </c>
      <c r="R41">
        <f>Q41+1*_xlfn.STDEV.P(Table1[ConcHR(ug/m3)])</f>
        <v>2.4305324073431067</v>
      </c>
      <c r="S41">
        <f>Q41-1*_xlfn.STDEV.P(Table1[ConcHR(ug/m3)])</f>
        <v>-5.9027546295653295</v>
      </c>
      <c r="T41">
        <f>Q41+2*_xlfn.STDEV.P(Table1[ConcHR(ug/m3)])</f>
        <v>6.597175925797325</v>
      </c>
      <c r="U41">
        <f>Q41-2*_xlfn.STDEV.P(Table1[ConcHR(ug/m3)])</f>
        <v>-10.069398148019546</v>
      </c>
    </row>
    <row r="42" spans="1:21" x14ac:dyDescent="0.25">
      <c r="A42" s="4">
        <v>37</v>
      </c>
      <c r="B42" s="2">
        <v>43646.916666666664</v>
      </c>
      <c r="C42" s="1">
        <v>-7</v>
      </c>
      <c r="D42" s="1">
        <v>-2</v>
      </c>
      <c r="E42" s="1">
        <v>16.600000000000001</v>
      </c>
      <c r="F42" s="1">
        <v>0</v>
      </c>
      <c r="G42" s="1">
        <v>0</v>
      </c>
      <c r="H42" s="1">
        <v>19.100000000000001</v>
      </c>
      <c r="I42" s="1">
        <v>49</v>
      </c>
      <c r="J42" s="1">
        <v>693</v>
      </c>
      <c r="K42" s="1">
        <v>29.3</v>
      </c>
      <c r="L42" s="1">
        <v>17</v>
      </c>
      <c r="M42" s="1">
        <v>12.5</v>
      </c>
      <c r="N42" s="1">
        <v>0</v>
      </c>
      <c r="O42" s="1">
        <v>0</v>
      </c>
      <c r="Q42" s="1">
        <f>AVERAGE(Table1[ConcHR(ug/m3)])</f>
        <v>-1.7361111111111112</v>
      </c>
      <c r="R42">
        <f>Q42+1*_xlfn.STDEV.P(Table1[ConcHR(ug/m3)])</f>
        <v>2.4305324073431067</v>
      </c>
      <c r="S42">
        <f>Q42-1*_xlfn.STDEV.P(Table1[ConcHR(ug/m3)])</f>
        <v>-5.9027546295653295</v>
      </c>
      <c r="T42">
        <f>Q42+2*_xlfn.STDEV.P(Table1[ConcHR(ug/m3)])</f>
        <v>6.597175925797325</v>
      </c>
      <c r="U42">
        <f>Q42-2*_xlfn.STDEV.P(Table1[ConcHR(ug/m3)])</f>
        <v>-10.069398148019546</v>
      </c>
    </row>
    <row r="43" spans="1:21" x14ac:dyDescent="0.25">
      <c r="A43" s="4">
        <v>38</v>
      </c>
      <c r="B43" s="2">
        <v>43646.958333333336</v>
      </c>
      <c r="C43" s="1">
        <v>-3</v>
      </c>
      <c r="D43" s="1">
        <v>-7</v>
      </c>
      <c r="E43" s="1">
        <v>16.600000000000001</v>
      </c>
      <c r="F43" s="1">
        <v>0</v>
      </c>
      <c r="G43" s="1">
        <v>0</v>
      </c>
      <c r="H43" s="1">
        <v>17.899999999999999</v>
      </c>
      <c r="I43" s="1">
        <v>56</v>
      </c>
      <c r="J43" s="1">
        <v>693</v>
      </c>
      <c r="K43" s="1">
        <v>27.3</v>
      </c>
      <c r="L43" s="1">
        <v>20</v>
      </c>
      <c r="M43" s="1">
        <v>12.5</v>
      </c>
      <c r="N43" s="1">
        <v>0</v>
      </c>
      <c r="O43" s="1">
        <v>0</v>
      </c>
      <c r="Q43" s="1">
        <f>AVERAGE(Table1[ConcHR(ug/m3)])</f>
        <v>-1.7361111111111112</v>
      </c>
      <c r="R43">
        <f>Q43+1*_xlfn.STDEV.P(Table1[ConcHR(ug/m3)])</f>
        <v>2.4305324073431067</v>
      </c>
      <c r="S43">
        <f>Q43-1*_xlfn.STDEV.P(Table1[ConcHR(ug/m3)])</f>
        <v>-5.9027546295653295</v>
      </c>
      <c r="T43">
        <f>Q43+2*_xlfn.STDEV.P(Table1[ConcHR(ug/m3)])</f>
        <v>6.597175925797325</v>
      </c>
      <c r="U43">
        <f>Q43-2*_xlfn.STDEV.P(Table1[ConcHR(ug/m3)])</f>
        <v>-10.069398148019546</v>
      </c>
    </row>
    <row r="44" spans="1:21" x14ac:dyDescent="0.25">
      <c r="A44" s="4">
        <v>39</v>
      </c>
      <c r="B44" s="2">
        <v>43647</v>
      </c>
      <c r="C44" s="1">
        <v>-6</v>
      </c>
      <c r="D44" s="1">
        <v>-3</v>
      </c>
      <c r="E44" s="1">
        <v>16.7</v>
      </c>
      <c r="F44" s="1">
        <v>0</v>
      </c>
      <c r="G44" s="1">
        <v>0</v>
      </c>
      <c r="H44" s="1">
        <v>17.100000000000001</v>
      </c>
      <c r="I44" s="1">
        <v>56</v>
      </c>
      <c r="J44" s="1">
        <v>693</v>
      </c>
      <c r="K44" s="1">
        <v>25.7</v>
      </c>
      <c r="L44" s="1">
        <v>21</v>
      </c>
      <c r="M44" s="1">
        <v>12.5</v>
      </c>
      <c r="N44" s="1">
        <v>0</v>
      </c>
      <c r="O44" s="1">
        <v>0</v>
      </c>
      <c r="Q44" s="1">
        <f>AVERAGE(Table1[ConcHR(ug/m3)])</f>
        <v>-1.7361111111111112</v>
      </c>
      <c r="R44">
        <f>Q44+1*_xlfn.STDEV.P(Table1[ConcHR(ug/m3)])</f>
        <v>2.4305324073431067</v>
      </c>
      <c r="S44">
        <f>Q44-1*_xlfn.STDEV.P(Table1[ConcHR(ug/m3)])</f>
        <v>-5.9027546295653295</v>
      </c>
      <c r="T44">
        <f>Q44+2*_xlfn.STDEV.P(Table1[ConcHR(ug/m3)])</f>
        <v>6.597175925797325</v>
      </c>
      <c r="U44">
        <f>Q44-2*_xlfn.STDEV.P(Table1[ConcHR(ug/m3)])</f>
        <v>-10.069398148019546</v>
      </c>
    </row>
    <row r="45" spans="1:21" x14ac:dyDescent="0.25">
      <c r="A45" s="4">
        <v>40</v>
      </c>
      <c r="B45" s="19">
        <v>43647.041666666664</v>
      </c>
      <c r="C45">
        <v>-2</v>
      </c>
      <c r="D45">
        <v>-4</v>
      </c>
      <c r="E45">
        <v>16.600000000000001</v>
      </c>
      <c r="F45">
        <v>0</v>
      </c>
      <c r="G45">
        <v>0</v>
      </c>
      <c r="H45">
        <v>19.600000000000001</v>
      </c>
      <c r="I45">
        <v>43</v>
      </c>
      <c r="J45">
        <v>693</v>
      </c>
      <c r="K45">
        <v>26.2</v>
      </c>
      <c r="L45">
        <v>19</v>
      </c>
      <c r="M45">
        <v>12.5</v>
      </c>
      <c r="N45">
        <v>0</v>
      </c>
      <c r="O45">
        <v>0</v>
      </c>
      <c r="Q45" s="1">
        <f>AVERAGE(Table1[ConcHR(ug/m3)])</f>
        <v>-1.7361111111111112</v>
      </c>
      <c r="R45">
        <f>Q45+1*_xlfn.STDEV.P(Table1[ConcHR(ug/m3)])</f>
        <v>2.4305324073431067</v>
      </c>
      <c r="S45">
        <f>Q45-1*_xlfn.STDEV.P(Table1[ConcHR(ug/m3)])</f>
        <v>-5.9027546295653295</v>
      </c>
      <c r="T45">
        <f>Q45+2*_xlfn.STDEV.P(Table1[ConcHR(ug/m3)])</f>
        <v>6.597175925797325</v>
      </c>
      <c r="U45">
        <f>Q45-2*_xlfn.STDEV.P(Table1[ConcHR(ug/m3)])</f>
        <v>-10.069398148019546</v>
      </c>
    </row>
    <row r="46" spans="1:21" x14ac:dyDescent="0.25">
      <c r="A46" s="4">
        <v>41</v>
      </c>
      <c r="B46" s="19">
        <v>43647.083333333336</v>
      </c>
      <c r="C46">
        <v>5</v>
      </c>
      <c r="D46">
        <v>10</v>
      </c>
      <c r="E46">
        <v>16.600000000000001</v>
      </c>
      <c r="F46">
        <v>0</v>
      </c>
      <c r="G46">
        <v>0</v>
      </c>
      <c r="H46">
        <v>16.3</v>
      </c>
      <c r="I46">
        <v>60</v>
      </c>
      <c r="J46">
        <v>693</v>
      </c>
      <c r="K46">
        <v>25.6</v>
      </c>
      <c r="L46">
        <v>21</v>
      </c>
      <c r="M46">
        <v>12.5</v>
      </c>
      <c r="N46">
        <v>0</v>
      </c>
      <c r="O46">
        <v>0</v>
      </c>
      <c r="Q46" s="1">
        <f>AVERAGE(Table1[ConcHR(ug/m3)])</f>
        <v>-1.7361111111111112</v>
      </c>
      <c r="R46">
        <f>Q46+1*_xlfn.STDEV.P(Table1[ConcHR(ug/m3)])</f>
        <v>2.4305324073431067</v>
      </c>
      <c r="S46">
        <f>Q46-1*_xlfn.STDEV.P(Table1[ConcHR(ug/m3)])</f>
        <v>-5.9027546295653295</v>
      </c>
      <c r="T46">
        <f>Q46+2*_xlfn.STDEV.P(Table1[ConcHR(ug/m3)])</f>
        <v>6.597175925797325</v>
      </c>
      <c r="U46">
        <f>Q46-2*_xlfn.STDEV.P(Table1[ConcHR(ug/m3)])</f>
        <v>-10.069398148019546</v>
      </c>
    </row>
    <row r="47" spans="1:21" x14ac:dyDescent="0.25">
      <c r="A47" s="4">
        <v>42</v>
      </c>
      <c r="B47" s="19">
        <v>43647.125</v>
      </c>
      <c r="C47">
        <v>-1</v>
      </c>
      <c r="D47">
        <v>-4</v>
      </c>
      <c r="E47">
        <v>16.7</v>
      </c>
      <c r="F47">
        <v>0</v>
      </c>
      <c r="G47">
        <v>0</v>
      </c>
      <c r="H47">
        <v>14.1</v>
      </c>
      <c r="I47">
        <v>71</v>
      </c>
      <c r="J47">
        <v>693</v>
      </c>
      <c r="K47">
        <v>23.2</v>
      </c>
      <c r="L47">
        <v>25</v>
      </c>
      <c r="M47">
        <v>12.5</v>
      </c>
      <c r="N47">
        <v>0</v>
      </c>
      <c r="O47">
        <v>0</v>
      </c>
      <c r="Q47" s="1">
        <f>AVERAGE(Table1[ConcHR(ug/m3)])</f>
        <v>-1.7361111111111112</v>
      </c>
      <c r="R47">
        <f>Q47+1*_xlfn.STDEV.P(Table1[ConcHR(ug/m3)])</f>
        <v>2.4305324073431067</v>
      </c>
      <c r="S47">
        <f>Q47-1*_xlfn.STDEV.P(Table1[ConcHR(ug/m3)])</f>
        <v>-5.9027546295653295</v>
      </c>
      <c r="T47">
        <f>Q47+2*_xlfn.STDEV.P(Table1[ConcHR(ug/m3)])</f>
        <v>6.597175925797325</v>
      </c>
      <c r="U47">
        <f>Q47-2*_xlfn.STDEV.P(Table1[ConcHR(ug/m3)])</f>
        <v>-10.069398148019546</v>
      </c>
    </row>
    <row r="48" spans="1:21" x14ac:dyDescent="0.25">
      <c r="A48" s="4">
        <v>43</v>
      </c>
      <c r="B48" s="19">
        <v>43647.166666666664</v>
      </c>
      <c r="C48">
        <v>-2</v>
      </c>
      <c r="D48">
        <v>-5</v>
      </c>
      <c r="E48">
        <v>16.600000000000001</v>
      </c>
      <c r="F48">
        <v>0</v>
      </c>
      <c r="G48">
        <v>0</v>
      </c>
      <c r="H48">
        <v>13.5</v>
      </c>
      <c r="I48">
        <v>74</v>
      </c>
      <c r="J48">
        <v>693</v>
      </c>
      <c r="K48">
        <v>22</v>
      </c>
      <c r="L48">
        <v>27</v>
      </c>
      <c r="M48">
        <v>12.5</v>
      </c>
      <c r="N48">
        <v>0</v>
      </c>
      <c r="O48">
        <v>0</v>
      </c>
      <c r="Q48" s="1">
        <f>AVERAGE(Table1[ConcHR(ug/m3)])</f>
        <v>-1.7361111111111112</v>
      </c>
      <c r="R48">
        <f>Q48+1*_xlfn.STDEV.P(Table1[ConcHR(ug/m3)])</f>
        <v>2.4305324073431067</v>
      </c>
      <c r="S48">
        <f>Q48-1*_xlfn.STDEV.P(Table1[ConcHR(ug/m3)])</f>
        <v>-5.9027546295653295</v>
      </c>
      <c r="T48">
        <f>Q48+2*_xlfn.STDEV.P(Table1[ConcHR(ug/m3)])</f>
        <v>6.597175925797325</v>
      </c>
      <c r="U48">
        <f>Q48-2*_xlfn.STDEV.P(Table1[ConcHR(ug/m3)])</f>
        <v>-10.069398148019546</v>
      </c>
    </row>
    <row r="49" spans="1:21" x14ac:dyDescent="0.25">
      <c r="A49" s="4">
        <v>44</v>
      </c>
      <c r="B49" s="19">
        <v>43647.208333333336</v>
      </c>
      <c r="C49">
        <v>-6</v>
      </c>
      <c r="D49">
        <v>-1</v>
      </c>
      <c r="E49">
        <v>16.7</v>
      </c>
      <c r="F49">
        <v>0</v>
      </c>
      <c r="G49">
        <v>0</v>
      </c>
      <c r="H49">
        <v>13.8</v>
      </c>
      <c r="I49">
        <v>71</v>
      </c>
      <c r="J49">
        <v>693</v>
      </c>
      <c r="K49">
        <v>22</v>
      </c>
      <c r="L49">
        <v>27</v>
      </c>
      <c r="M49">
        <v>12.5</v>
      </c>
      <c r="N49">
        <v>0</v>
      </c>
      <c r="O49">
        <v>0</v>
      </c>
      <c r="Q49" s="1">
        <f>AVERAGE(Table1[ConcHR(ug/m3)])</f>
        <v>-1.7361111111111112</v>
      </c>
      <c r="R49">
        <f>Q49+1*_xlfn.STDEV.P(Table1[ConcHR(ug/m3)])</f>
        <v>2.4305324073431067</v>
      </c>
      <c r="S49">
        <f>Q49-1*_xlfn.STDEV.P(Table1[ConcHR(ug/m3)])</f>
        <v>-5.9027546295653295</v>
      </c>
      <c r="T49">
        <f>Q49+2*_xlfn.STDEV.P(Table1[ConcHR(ug/m3)])</f>
        <v>6.597175925797325</v>
      </c>
      <c r="U49">
        <f>Q49-2*_xlfn.STDEV.P(Table1[ConcHR(ug/m3)])</f>
        <v>-10.069398148019546</v>
      </c>
    </row>
    <row r="50" spans="1:21" x14ac:dyDescent="0.25">
      <c r="A50" s="4">
        <v>45</v>
      </c>
      <c r="B50" s="19">
        <v>43647.25</v>
      </c>
      <c r="C50">
        <v>-3</v>
      </c>
      <c r="D50">
        <v>-9</v>
      </c>
      <c r="E50">
        <v>16.7</v>
      </c>
      <c r="F50">
        <v>0</v>
      </c>
      <c r="G50">
        <v>0</v>
      </c>
      <c r="H50">
        <v>15.5</v>
      </c>
      <c r="I50">
        <v>64</v>
      </c>
      <c r="J50">
        <v>693</v>
      </c>
      <c r="K50">
        <v>22.7</v>
      </c>
      <c r="L50">
        <v>27</v>
      </c>
      <c r="M50">
        <v>12.5</v>
      </c>
      <c r="N50">
        <v>0</v>
      </c>
      <c r="O50">
        <v>0</v>
      </c>
      <c r="Q50" s="1">
        <f>AVERAGE(Table1[ConcHR(ug/m3)])</f>
        <v>-1.7361111111111112</v>
      </c>
      <c r="R50">
        <f>Q50+1*_xlfn.STDEV.P(Table1[ConcHR(ug/m3)])</f>
        <v>2.4305324073431067</v>
      </c>
      <c r="S50">
        <f>Q50-1*_xlfn.STDEV.P(Table1[ConcHR(ug/m3)])</f>
        <v>-5.9027546295653295</v>
      </c>
      <c r="T50">
        <f>Q50+2*_xlfn.STDEV.P(Table1[ConcHR(ug/m3)])</f>
        <v>6.597175925797325</v>
      </c>
      <c r="U50">
        <f>Q50-2*_xlfn.STDEV.P(Table1[ConcHR(ug/m3)])</f>
        <v>-10.069398148019546</v>
      </c>
    </row>
    <row r="51" spans="1:21" x14ac:dyDescent="0.25">
      <c r="A51" s="4">
        <v>46</v>
      </c>
      <c r="B51" s="19">
        <v>43647.291666666664</v>
      </c>
      <c r="C51">
        <v>-9</v>
      </c>
      <c r="D51">
        <v>-9</v>
      </c>
      <c r="E51">
        <v>16.600000000000001</v>
      </c>
      <c r="F51">
        <v>0</v>
      </c>
      <c r="G51">
        <v>0</v>
      </c>
      <c r="H51">
        <v>19.2</v>
      </c>
      <c r="I51">
        <v>50</v>
      </c>
      <c r="J51">
        <v>693</v>
      </c>
      <c r="K51">
        <v>26.4</v>
      </c>
      <c r="L51">
        <v>22</v>
      </c>
      <c r="M51">
        <v>12.5</v>
      </c>
      <c r="N51">
        <v>0</v>
      </c>
      <c r="O51">
        <v>0</v>
      </c>
      <c r="Q51" s="1">
        <f>AVERAGE(Table1[ConcHR(ug/m3)])</f>
        <v>-1.7361111111111112</v>
      </c>
      <c r="R51">
        <f>Q51+1*_xlfn.STDEV.P(Table1[ConcHR(ug/m3)])</f>
        <v>2.4305324073431067</v>
      </c>
      <c r="S51">
        <f>Q51-1*_xlfn.STDEV.P(Table1[ConcHR(ug/m3)])</f>
        <v>-5.9027546295653295</v>
      </c>
      <c r="T51">
        <f>Q51+2*_xlfn.STDEV.P(Table1[ConcHR(ug/m3)])</f>
        <v>6.597175925797325</v>
      </c>
      <c r="U51">
        <f>Q51-2*_xlfn.STDEV.P(Table1[ConcHR(ug/m3)])</f>
        <v>-10.069398148019546</v>
      </c>
    </row>
    <row r="52" spans="1:21" x14ac:dyDescent="0.25">
      <c r="A52" s="4">
        <v>47</v>
      </c>
      <c r="B52" s="19">
        <v>43647.333333333336</v>
      </c>
      <c r="C52">
        <v>-1</v>
      </c>
      <c r="D52">
        <v>3</v>
      </c>
      <c r="E52">
        <v>16.600000000000001</v>
      </c>
      <c r="F52">
        <v>0</v>
      </c>
      <c r="G52">
        <v>0</v>
      </c>
      <c r="H52">
        <v>21.9</v>
      </c>
      <c r="I52">
        <v>40</v>
      </c>
      <c r="J52">
        <v>693</v>
      </c>
      <c r="K52">
        <v>30.5</v>
      </c>
      <c r="L52">
        <v>17</v>
      </c>
      <c r="M52">
        <v>12.5</v>
      </c>
      <c r="N52">
        <v>0</v>
      </c>
      <c r="O52">
        <v>0</v>
      </c>
      <c r="Q52" s="1">
        <f>AVERAGE(Table1[ConcHR(ug/m3)])</f>
        <v>-1.7361111111111112</v>
      </c>
      <c r="R52">
        <f>Q52+1*_xlfn.STDEV.P(Table1[ConcHR(ug/m3)])</f>
        <v>2.4305324073431067</v>
      </c>
      <c r="S52">
        <f>Q52-1*_xlfn.STDEV.P(Table1[ConcHR(ug/m3)])</f>
        <v>-5.9027546295653295</v>
      </c>
      <c r="T52">
        <f>Q52+2*_xlfn.STDEV.P(Table1[ConcHR(ug/m3)])</f>
        <v>6.597175925797325</v>
      </c>
      <c r="U52">
        <f>Q52-2*_xlfn.STDEV.P(Table1[ConcHR(ug/m3)])</f>
        <v>-10.069398148019546</v>
      </c>
    </row>
    <row r="53" spans="1:21" x14ac:dyDescent="0.25">
      <c r="A53" s="4">
        <v>48</v>
      </c>
      <c r="B53" s="19">
        <v>43647.375</v>
      </c>
      <c r="C53">
        <v>-6</v>
      </c>
      <c r="D53">
        <v>-5</v>
      </c>
      <c r="E53">
        <v>16.600000000000001</v>
      </c>
      <c r="F53">
        <v>0</v>
      </c>
      <c r="G53">
        <v>0</v>
      </c>
      <c r="H53">
        <v>23.1</v>
      </c>
      <c r="I53">
        <v>35</v>
      </c>
      <c r="J53">
        <v>693</v>
      </c>
      <c r="K53">
        <v>31.7</v>
      </c>
      <c r="L53">
        <v>15</v>
      </c>
      <c r="M53">
        <v>12.5</v>
      </c>
      <c r="N53">
        <v>0</v>
      </c>
      <c r="O53">
        <v>0</v>
      </c>
      <c r="Q53" s="1">
        <f>AVERAGE(Table1[ConcHR(ug/m3)])</f>
        <v>-1.7361111111111112</v>
      </c>
      <c r="R53">
        <f>Q53+1*_xlfn.STDEV.P(Table1[ConcHR(ug/m3)])</f>
        <v>2.4305324073431067</v>
      </c>
      <c r="S53">
        <f>Q53-1*_xlfn.STDEV.P(Table1[ConcHR(ug/m3)])</f>
        <v>-5.9027546295653295</v>
      </c>
      <c r="T53">
        <f>Q53+2*_xlfn.STDEV.P(Table1[ConcHR(ug/m3)])</f>
        <v>6.597175925797325</v>
      </c>
      <c r="U53">
        <f>Q53-2*_xlfn.STDEV.P(Table1[ConcHR(ug/m3)])</f>
        <v>-10.069398148019546</v>
      </c>
    </row>
    <row r="54" spans="1:21" x14ac:dyDescent="0.25">
      <c r="A54" s="4">
        <v>49</v>
      </c>
      <c r="B54" s="19">
        <v>43647.416666666664</v>
      </c>
      <c r="C54">
        <v>-2</v>
      </c>
      <c r="D54">
        <v>-7</v>
      </c>
      <c r="E54">
        <v>16.7</v>
      </c>
      <c r="F54">
        <v>0</v>
      </c>
      <c r="G54">
        <v>0</v>
      </c>
      <c r="H54">
        <v>24.8</v>
      </c>
      <c r="I54">
        <v>30</v>
      </c>
      <c r="J54">
        <v>693</v>
      </c>
      <c r="K54">
        <v>33.1</v>
      </c>
      <c r="L54">
        <v>13</v>
      </c>
      <c r="M54">
        <v>12.5</v>
      </c>
      <c r="N54">
        <v>0</v>
      </c>
      <c r="O54">
        <v>0</v>
      </c>
      <c r="Q54" s="1">
        <f>AVERAGE(Table1[ConcHR(ug/m3)])</f>
        <v>-1.7361111111111112</v>
      </c>
      <c r="R54">
        <f>Q54+1*_xlfn.STDEV.P(Table1[ConcHR(ug/m3)])</f>
        <v>2.4305324073431067</v>
      </c>
      <c r="S54">
        <f>Q54-1*_xlfn.STDEV.P(Table1[ConcHR(ug/m3)])</f>
        <v>-5.9027546295653295</v>
      </c>
      <c r="T54">
        <f>Q54+2*_xlfn.STDEV.P(Table1[ConcHR(ug/m3)])</f>
        <v>6.597175925797325</v>
      </c>
      <c r="U54">
        <f>Q54-2*_xlfn.STDEV.P(Table1[ConcHR(ug/m3)])</f>
        <v>-10.069398148019546</v>
      </c>
    </row>
    <row r="55" spans="1:21" x14ac:dyDescent="0.25">
      <c r="A55" s="4">
        <v>50</v>
      </c>
      <c r="B55" s="19">
        <v>43647.458333333336</v>
      </c>
      <c r="C55">
        <v>-6</v>
      </c>
      <c r="D55">
        <v>-3</v>
      </c>
      <c r="E55">
        <v>16.600000000000001</v>
      </c>
      <c r="F55">
        <v>0</v>
      </c>
      <c r="G55">
        <v>0</v>
      </c>
      <c r="H55">
        <v>26.5</v>
      </c>
      <c r="I55">
        <v>28</v>
      </c>
      <c r="J55">
        <v>693</v>
      </c>
      <c r="K55">
        <v>34.9</v>
      </c>
      <c r="L55">
        <v>12</v>
      </c>
      <c r="M55">
        <v>12.5</v>
      </c>
      <c r="N55">
        <v>0</v>
      </c>
      <c r="O55">
        <v>0</v>
      </c>
      <c r="Q55" s="1">
        <f>AVERAGE(Table1[ConcHR(ug/m3)])</f>
        <v>-1.7361111111111112</v>
      </c>
      <c r="R55">
        <f>Q55+1*_xlfn.STDEV.P(Table1[ConcHR(ug/m3)])</f>
        <v>2.4305324073431067</v>
      </c>
      <c r="S55">
        <f>Q55-1*_xlfn.STDEV.P(Table1[ConcHR(ug/m3)])</f>
        <v>-5.9027546295653295</v>
      </c>
      <c r="T55">
        <f>Q55+2*_xlfn.STDEV.P(Table1[ConcHR(ug/m3)])</f>
        <v>6.597175925797325</v>
      </c>
      <c r="U55">
        <f>Q55-2*_xlfn.STDEV.P(Table1[ConcHR(ug/m3)])</f>
        <v>-10.069398148019546</v>
      </c>
    </row>
    <row r="56" spans="1:21" x14ac:dyDescent="0.25">
      <c r="A56" s="4">
        <v>51</v>
      </c>
      <c r="B56" s="19">
        <v>43647.5</v>
      </c>
      <c r="C56">
        <v>5</v>
      </c>
      <c r="D56">
        <v>4</v>
      </c>
      <c r="E56">
        <v>16.600000000000001</v>
      </c>
      <c r="F56">
        <v>0</v>
      </c>
      <c r="G56">
        <v>0</v>
      </c>
      <c r="H56">
        <v>28.2</v>
      </c>
      <c r="I56">
        <v>23</v>
      </c>
      <c r="J56">
        <v>693</v>
      </c>
      <c r="K56">
        <v>36.700000000000003</v>
      </c>
      <c r="L56">
        <v>10</v>
      </c>
      <c r="M56">
        <v>12.5</v>
      </c>
      <c r="N56">
        <v>0</v>
      </c>
      <c r="O56">
        <v>0</v>
      </c>
      <c r="Q56" s="1">
        <f>AVERAGE(Table1[ConcHR(ug/m3)])</f>
        <v>-1.7361111111111112</v>
      </c>
      <c r="R56">
        <f>Q56+1*_xlfn.STDEV.P(Table1[ConcHR(ug/m3)])</f>
        <v>2.4305324073431067</v>
      </c>
      <c r="S56">
        <f>Q56-1*_xlfn.STDEV.P(Table1[ConcHR(ug/m3)])</f>
        <v>-5.9027546295653295</v>
      </c>
      <c r="T56">
        <f>Q56+2*_xlfn.STDEV.P(Table1[ConcHR(ug/m3)])</f>
        <v>6.597175925797325</v>
      </c>
      <c r="U56">
        <f>Q56-2*_xlfn.STDEV.P(Table1[ConcHR(ug/m3)])</f>
        <v>-10.069398148019546</v>
      </c>
    </row>
    <row r="57" spans="1:21" x14ac:dyDescent="0.25">
      <c r="A57" s="4">
        <v>52</v>
      </c>
      <c r="B57" s="19">
        <v>43647.541666666664</v>
      </c>
      <c r="C57">
        <v>0</v>
      </c>
      <c r="D57">
        <v>5</v>
      </c>
      <c r="E57">
        <v>16.7</v>
      </c>
      <c r="F57">
        <v>0</v>
      </c>
      <c r="G57">
        <v>0</v>
      </c>
      <c r="H57">
        <v>28.8</v>
      </c>
      <c r="I57">
        <v>21</v>
      </c>
      <c r="J57">
        <v>692</v>
      </c>
      <c r="K57">
        <v>38.4</v>
      </c>
      <c r="L57">
        <v>9</v>
      </c>
      <c r="M57">
        <v>12.5</v>
      </c>
      <c r="N57">
        <v>0</v>
      </c>
      <c r="O57">
        <v>0</v>
      </c>
      <c r="Q57" s="1">
        <f>AVERAGE(Table1[ConcHR(ug/m3)])</f>
        <v>-1.7361111111111112</v>
      </c>
      <c r="R57">
        <f>Q57+1*_xlfn.STDEV.P(Table1[ConcHR(ug/m3)])</f>
        <v>2.4305324073431067</v>
      </c>
      <c r="S57">
        <f>Q57-1*_xlfn.STDEV.P(Table1[ConcHR(ug/m3)])</f>
        <v>-5.9027546295653295</v>
      </c>
      <c r="T57">
        <f>Q57+2*_xlfn.STDEV.P(Table1[ConcHR(ug/m3)])</f>
        <v>6.597175925797325</v>
      </c>
      <c r="U57">
        <f>Q57-2*_xlfn.STDEV.P(Table1[ConcHR(ug/m3)])</f>
        <v>-10.069398148019546</v>
      </c>
    </row>
    <row r="58" spans="1:21" x14ac:dyDescent="0.25">
      <c r="A58" s="4">
        <v>53</v>
      </c>
      <c r="B58" s="19">
        <v>43647.583333333336</v>
      </c>
      <c r="C58">
        <v>2</v>
      </c>
      <c r="D58">
        <v>-4</v>
      </c>
      <c r="E58">
        <v>16.600000000000001</v>
      </c>
      <c r="F58">
        <v>0</v>
      </c>
      <c r="G58">
        <v>0</v>
      </c>
      <c r="H58">
        <v>29.8</v>
      </c>
      <c r="I58">
        <v>20</v>
      </c>
      <c r="J58">
        <v>692</v>
      </c>
      <c r="K58">
        <v>39.299999999999997</v>
      </c>
      <c r="L58">
        <v>9</v>
      </c>
      <c r="M58">
        <v>12.5</v>
      </c>
      <c r="N58">
        <v>0</v>
      </c>
      <c r="O58">
        <v>0</v>
      </c>
      <c r="Q58" s="1">
        <f>AVERAGE(Table1[ConcHR(ug/m3)])</f>
        <v>-1.7361111111111112</v>
      </c>
      <c r="R58">
        <f>Q58+1*_xlfn.STDEV.P(Table1[ConcHR(ug/m3)])</f>
        <v>2.4305324073431067</v>
      </c>
      <c r="S58">
        <f>Q58-1*_xlfn.STDEV.P(Table1[ConcHR(ug/m3)])</f>
        <v>-5.9027546295653295</v>
      </c>
      <c r="T58">
        <f>Q58+2*_xlfn.STDEV.P(Table1[ConcHR(ug/m3)])</f>
        <v>6.597175925797325</v>
      </c>
      <c r="U58">
        <f>Q58-2*_xlfn.STDEV.P(Table1[ConcHR(ug/m3)])</f>
        <v>-10.069398148019546</v>
      </c>
    </row>
    <row r="59" spans="1:21" x14ac:dyDescent="0.25">
      <c r="A59" s="4">
        <v>54</v>
      </c>
      <c r="B59" s="19">
        <v>43647.625</v>
      </c>
      <c r="C59">
        <v>0</v>
      </c>
      <c r="D59">
        <v>-1</v>
      </c>
      <c r="E59">
        <v>16.7</v>
      </c>
      <c r="F59">
        <v>0</v>
      </c>
      <c r="G59">
        <v>0</v>
      </c>
      <c r="H59">
        <v>29.9</v>
      </c>
      <c r="I59">
        <v>19</v>
      </c>
      <c r="J59">
        <v>691</v>
      </c>
      <c r="K59">
        <v>39.799999999999997</v>
      </c>
      <c r="L59">
        <v>8</v>
      </c>
      <c r="M59">
        <v>12.5</v>
      </c>
      <c r="N59">
        <v>0</v>
      </c>
      <c r="O59">
        <v>0</v>
      </c>
      <c r="Q59" s="1">
        <f>AVERAGE(Table1[ConcHR(ug/m3)])</f>
        <v>-1.7361111111111112</v>
      </c>
      <c r="R59">
        <f>Q59+1*_xlfn.STDEV.P(Table1[ConcHR(ug/m3)])</f>
        <v>2.4305324073431067</v>
      </c>
      <c r="S59">
        <f>Q59-1*_xlfn.STDEV.P(Table1[ConcHR(ug/m3)])</f>
        <v>-5.9027546295653295</v>
      </c>
      <c r="T59">
        <f>Q59+2*_xlfn.STDEV.P(Table1[ConcHR(ug/m3)])</f>
        <v>6.597175925797325</v>
      </c>
      <c r="U59">
        <f>Q59-2*_xlfn.STDEV.P(Table1[ConcHR(ug/m3)])</f>
        <v>-10.069398148019546</v>
      </c>
    </row>
    <row r="60" spans="1:21" x14ac:dyDescent="0.25">
      <c r="A60" s="4">
        <v>55</v>
      </c>
      <c r="B60" s="19">
        <v>43647.666666666664</v>
      </c>
      <c r="C60">
        <v>-3</v>
      </c>
      <c r="D60">
        <v>0</v>
      </c>
      <c r="E60">
        <v>16.600000000000001</v>
      </c>
      <c r="F60">
        <v>0</v>
      </c>
      <c r="G60">
        <v>0</v>
      </c>
      <c r="H60">
        <v>29.6</v>
      </c>
      <c r="I60">
        <v>19</v>
      </c>
      <c r="J60">
        <v>691</v>
      </c>
      <c r="K60">
        <v>38.799999999999997</v>
      </c>
      <c r="L60">
        <v>8</v>
      </c>
      <c r="M60">
        <v>12.5</v>
      </c>
      <c r="N60">
        <v>0</v>
      </c>
      <c r="O60">
        <v>0</v>
      </c>
      <c r="Q60" s="1">
        <f>AVERAGE(Table1[ConcHR(ug/m3)])</f>
        <v>-1.7361111111111112</v>
      </c>
      <c r="R60">
        <f>Q60+1*_xlfn.STDEV.P(Table1[ConcHR(ug/m3)])</f>
        <v>2.4305324073431067</v>
      </c>
      <c r="S60">
        <f>Q60-1*_xlfn.STDEV.P(Table1[ConcHR(ug/m3)])</f>
        <v>-5.9027546295653295</v>
      </c>
      <c r="T60">
        <f>Q60+2*_xlfn.STDEV.P(Table1[ConcHR(ug/m3)])</f>
        <v>6.597175925797325</v>
      </c>
      <c r="U60">
        <f>Q60-2*_xlfn.STDEV.P(Table1[ConcHR(ug/m3)])</f>
        <v>-10.069398148019546</v>
      </c>
    </row>
    <row r="61" spans="1:21" x14ac:dyDescent="0.25">
      <c r="A61" s="4">
        <v>56</v>
      </c>
      <c r="B61" s="19">
        <v>43647.708333333336</v>
      </c>
      <c r="C61">
        <v>5</v>
      </c>
      <c r="D61">
        <v>2</v>
      </c>
      <c r="E61">
        <v>16.600000000000001</v>
      </c>
      <c r="F61">
        <v>0</v>
      </c>
      <c r="G61">
        <v>0</v>
      </c>
      <c r="H61">
        <v>28.9</v>
      </c>
      <c r="I61">
        <v>22</v>
      </c>
      <c r="J61">
        <v>690</v>
      </c>
      <c r="K61">
        <v>38.700000000000003</v>
      </c>
      <c r="L61">
        <v>9</v>
      </c>
      <c r="M61">
        <v>12.5</v>
      </c>
      <c r="N61">
        <v>0</v>
      </c>
      <c r="O61">
        <v>0</v>
      </c>
      <c r="Q61" s="1">
        <f>AVERAGE(Table1[ConcHR(ug/m3)])</f>
        <v>-1.7361111111111112</v>
      </c>
      <c r="R61">
        <f>Q61+1*_xlfn.STDEV.P(Table1[ConcHR(ug/m3)])</f>
        <v>2.4305324073431067</v>
      </c>
      <c r="S61">
        <f>Q61-1*_xlfn.STDEV.P(Table1[ConcHR(ug/m3)])</f>
        <v>-5.9027546295653295</v>
      </c>
      <c r="T61">
        <f>Q61+2*_xlfn.STDEV.P(Table1[ConcHR(ug/m3)])</f>
        <v>6.597175925797325</v>
      </c>
      <c r="U61">
        <f>Q61-2*_xlfn.STDEV.P(Table1[ConcHR(ug/m3)])</f>
        <v>-10.069398148019546</v>
      </c>
    </row>
    <row r="62" spans="1:21" x14ac:dyDescent="0.25">
      <c r="A62" s="4">
        <v>57</v>
      </c>
      <c r="B62" s="19">
        <v>43647.75</v>
      </c>
      <c r="C62">
        <v>-5</v>
      </c>
      <c r="D62">
        <v>-3</v>
      </c>
      <c r="E62">
        <v>16.7</v>
      </c>
      <c r="F62">
        <v>0</v>
      </c>
      <c r="G62">
        <v>0</v>
      </c>
      <c r="H62">
        <v>26.8</v>
      </c>
      <c r="I62">
        <v>27</v>
      </c>
      <c r="J62">
        <v>691</v>
      </c>
      <c r="K62">
        <v>36.6</v>
      </c>
      <c r="L62">
        <v>11</v>
      </c>
      <c r="M62">
        <v>12.5</v>
      </c>
      <c r="N62">
        <v>0</v>
      </c>
      <c r="O62">
        <v>0</v>
      </c>
      <c r="Q62" s="1">
        <f>AVERAGE(Table1[ConcHR(ug/m3)])</f>
        <v>-1.7361111111111112</v>
      </c>
      <c r="R62">
        <f>Q62+1*_xlfn.STDEV.P(Table1[ConcHR(ug/m3)])</f>
        <v>2.4305324073431067</v>
      </c>
      <c r="S62">
        <f>Q62-1*_xlfn.STDEV.P(Table1[ConcHR(ug/m3)])</f>
        <v>-5.9027546295653295</v>
      </c>
      <c r="T62">
        <f>Q62+2*_xlfn.STDEV.P(Table1[ConcHR(ug/m3)])</f>
        <v>6.597175925797325</v>
      </c>
      <c r="U62">
        <f>Q62-2*_xlfn.STDEV.P(Table1[ConcHR(ug/m3)])</f>
        <v>-10.069398148019546</v>
      </c>
    </row>
    <row r="63" spans="1:21" x14ac:dyDescent="0.25">
      <c r="A63" s="4">
        <v>58</v>
      </c>
      <c r="B63" s="19">
        <v>43647.791666666664</v>
      </c>
      <c r="C63">
        <v>4</v>
      </c>
      <c r="D63">
        <v>1</v>
      </c>
      <c r="E63">
        <v>16.7</v>
      </c>
      <c r="F63">
        <v>0</v>
      </c>
      <c r="G63">
        <v>0</v>
      </c>
      <c r="H63">
        <v>26</v>
      </c>
      <c r="I63">
        <v>29</v>
      </c>
      <c r="J63">
        <v>690</v>
      </c>
      <c r="K63">
        <v>35.200000000000003</v>
      </c>
      <c r="L63">
        <v>12</v>
      </c>
      <c r="M63">
        <v>12.5</v>
      </c>
      <c r="N63">
        <v>0</v>
      </c>
      <c r="O63">
        <v>0</v>
      </c>
      <c r="Q63" s="1">
        <f>AVERAGE(Table1[ConcHR(ug/m3)])</f>
        <v>-1.7361111111111112</v>
      </c>
      <c r="R63">
        <f>Q63+1*_xlfn.STDEV.P(Table1[ConcHR(ug/m3)])</f>
        <v>2.4305324073431067</v>
      </c>
      <c r="S63">
        <f>Q63-1*_xlfn.STDEV.P(Table1[ConcHR(ug/m3)])</f>
        <v>-5.9027546295653295</v>
      </c>
      <c r="T63">
        <f>Q63+2*_xlfn.STDEV.P(Table1[ConcHR(ug/m3)])</f>
        <v>6.597175925797325</v>
      </c>
      <c r="U63">
        <f>Q63-2*_xlfn.STDEV.P(Table1[ConcHR(ug/m3)])</f>
        <v>-10.069398148019546</v>
      </c>
    </row>
    <row r="64" spans="1:21" x14ac:dyDescent="0.25">
      <c r="A64" s="4">
        <v>59</v>
      </c>
      <c r="B64" s="19">
        <v>43647.833333333336</v>
      </c>
      <c r="C64">
        <v>-4</v>
      </c>
      <c r="D64">
        <v>-4</v>
      </c>
      <c r="E64">
        <v>16.7</v>
      </c>
      <c r="F64">
        <v>0</v>
      </c>
      <c r="G64">
        <v>0</v>
      </c>
      <c r="H64">
        <v>23.4</v>
      </c>
      <c r="I64">
        <v>38</v>
      </c>
      <c r="J64">
        <v>691</v>
      </c>
      <c r="K64">
        <v>33.1</v>
      </c>
      <c r="L64">
        <v>14</v>
      </c>
      <c r="M64">
        <v>12.5</v>
      </c>
      <c r="N64">
        <v>0</v>
      </c>
      <c r="O64">
        <v>0</v>
      </c>
      <c r="Q64" s="1">
        <f>AVERAGE(Table1[ConcHR(ug/m3)])</f>
        <v>-1.7361111111111112</v>
      </c>
      <c r="R64">
        <f>Q64+1*_xlfn.STDEV.P(Table1[ConcHR(ug/m3)])</f>
        <v>2.4305324073431067</v>
      </c>
      <c r="S64">
        <f>Q64-1*_xlfn.STDEV.P(Table1[ConcHR(ug/m3)])</f>
        <v>-5.9027546295653295</v>
      </c>
      <c r="T64">
        <f>Q64+2*_xlfn.STDEV.P(Table1[ConcHR(ug/m3)])</f>
        <v>6.597175925797325</v>
      </c>
      <c r="U64">
        <f>Q64-2*_xlfn.STDEV.P(Table1[ConcHR(ug/m3)])</f>
        <v>-10.069398148019546</v>
      </c>
    </row>
    <row r="65" spans="1:21" x14ac:dyDescent="0.25">
      <c r="A65" s="4">
        <v>60</v>
      </c>
      <c r="B65" s="19">
        <v>43647.875</v>
      </c>
      <c r="C65">
        <v>-7</v>
      </c>
      <c r="D65">
        <v>-10</v>
      </c>
      <c r="E65">
        <v>16.7</v>
      </c>
      <c r="F65">
        <v>0</v>
      </c>
      <c r="G65">
        <v>0</v>
      </c>
      <c r="H65">
        <v>20.100000000000001</v>
      </c>
      <c r="I65">
        <v>46</v>
      </c>
      <c r="J65">
        <v>692</v>
      </c>
      <c r="K65">
        <v>28.9</v>
      </c>
      <c r="L65">
        <v>18</v>
      </c>
      <c r="M65">
        <v>12.5</v>
      </c>
      <c r="N65">
        <v>0</v>
      </c>
      <c r="O65">
        <v>0</v>
      </c>
      <c r="Q65" s="1">
        <f>AVERAGE(Table1[ConcHR(ug/m3)])</f>
        <v>-1.7361111111111112</v>
      </c>
      <c r="R65">
        <f>Q65+1*_xlfn.STDEV.P(Table1[ConcHR(ug/m3)])</f>
        <v>2.4305324073431067</v>
      </c>
      <c r="S65">
        <f>Q65-1*_xlfn.STDEV.P(Table1[ConcHR(ug/m3)])</f>
        <v>-5.9027546295653295</v>
      </c>
      <c r="T65">
        <f>Q65+2*_xlfn.STDEV.P(Table1[ConcHR(ug/m3)])</f>
        <v>6.597175925797325</v>
      </c>
      <c r="U65">
        <f>Q65-2*_xlfn.STDEV.P(Table1[ConcHR(ug/m3)])</f>
        <v>-10.069398148019546</v>
      </c>
    </row>
    <row r="66" spans="1:21" x14ac:dyDescent="0.25">
      <c r="A66" s="4">
        <v>61</v>
      </c>
      <c r="B66" s="19">
        <v>43647.916666666664</v>
      </c>
      <c r="C66">
        <v>-6</v>
      </c>
      <c r="D66">
        <v>-7</v>
      </c>
      <c r="E66">
        <v>16.7</v>
      </c>
      <c r="F66">
        <v>0</v>
      </c>
      <c r="G66">
        <v>0</v>
      </c>
      <c r="H66">
        <v>19.3</v>
      </c>
      <c r="I66">
        <v>51</v>
      </c>
      <c r="J66">
        <v>693</v>
      </c>
      <c r="K66">
        <v>27.2</v>
      </c>
      <c r="L66">
        <v>20</v>
      </c>
      <c r="M66">
        <v>12.5</v>
      </c>
      <c r="N66">
        <v>0</v>
      </c>
      <c r="O66">
        <v>0</v>
      </c>
      <c r="Q66" s="1">
        <f>AVERAGE(Table1[ConcHR(ug/m3)])</f>
        <v>-1.7361111111111112</v>
      </c>
      <c r="R66">
        <f>Q66+1*_xlfn.STDEV.P(Table1[ConcHR(ug/m3)])</f>
        <v>2.4305324073431067</v>
      </c>
      <c r="S66">
        <f>Q66-1*_xlfn.STDEV.P(Table1[ConcHR(ug/m3)])</f>
        <v>-5.9027546295653295</v>
      </c>
      <c r="T66">
        <f>Q66+2*_xlfn.STDEV.P(Table1[ConcHR(ug/m3)])</f>
        <v>6.597175925797325</v>
      </c>
      <c r="U66">
        <f>Q66-2*_xlfn.STDEV.P(Table1[ConcHR(ug/m3)])</f>
        <v>-10.069398148019546</v>
      </c>
    </row>
    <row r="67" spans="1:21" x14ac:dyDescent="0.25">
      <c r="A67" s="4">
        <v>62</v>
      </c>
      <c r="B67" s="19">
        <v>43647.958333333336</v>
      </c>
      <c r="C67">
        <v>-5</v>
      </c>
      <c r="D67">
        <v>-8</v>
      </c>
      <c r="E67">
        <v>16.7</v>
      </c>
      <c r="F67">
        <v>0</v>
      </c>
      <c r="G67">
        <v>0</v>
      </c>
      <c r="H67">
        <v>17.8</v>
      </c>
      <c r="I67">
        <v>64</v>
      </c>
      <c r="J67">
        <v>693</v>
      </c>
      <c r="K67">
        <v>26.1</v>
      </c>
      <c r="L67">
        <v>24</v>
      </c>
      <c r="M67">
        <v>12.5</v>
      </c>
      <c r="N67">
        <v>0</v>
      </c>
      <c r="O67">
        <v>0</v>
      </c>
      <c r="Q67" s="1">
        <f>AVERAGE(Table1[ConcHR(ug/m3)])</f>
        <v>-1.7361111111111112</v>
      </c>
      <c r="R67">
        <f>Q67+1*_xlfn.STDEV.P(Table1[ConcHR(ug/m3)])</f>
        <v>2.4305324073431067</v>
      </c>
      <c r="S67">
        <f>Q67-1*_xlfn.STDEV.P(Table1[ConcHR(ug/m3)])</f>
        <v>-5.9027546295653295</v>
      </c>
      <c r="T67">
        <f>Q67+2*_xlfn.STDEV.P(Table1[ConcHR(ug/m3)])</f>
        <v>6.597175925797325</v>
      </c>
      <c r="U67">
        <f>Q67-2*_xlfn.STDEV.P(Table1[ConcHR(ug/m3)])</f>
        <v>-10.069398148019546</v>
      </c>
    </row>
    <row r="68" spans="1:21" x14ac:dyDescent="0.25">
      <c r="A68" s="4">
        <v>63</v>
      </c>
      <c r="B68" s="19">
        <v>43648</v>
      </c>
      <c r="C68">
        <v>-7</v>
      </c>
      <c r="D68">
        <v>0</v>
      </c>
      <c r="E68">
        <v>16.600000000000001</v>
      </c>
      <c r="F68">
        <v>0</v>
      </c>
      <c r="G68">
        <v>0</v>
      </c>
      <c r="H68">
        <v>16.899999999999999</v>
      </c>
      <c r="I68">
        <v>72</v>
      </c>
      <c r="J68">
        <v>693</v>
      </c>
      <c r="K68">
        <v>25.1</v>
      </c>
      <c r="L68">
        <v>27</v>
      </c>
      <c r="M68">
        <v>12.5</v>
      </c>
      <c r="N68">
        <v>0</v>
      </c>
      <c r="O68">
        <v>0</v>
      </c>
      <c r="Q68" s="1">
        <f>AVERAGE(Table1[ConcHR(ug/m3)])</f>
        <v>-1.7361111111111112</v>
      </c>
      <c r="R68">
        <f>Q68+1*_xlfn.STDEV.P(Table1[ConcHR(ug/m3)])</f>
        <v>2.4305324073431067</v>
      </c>
      <c r="S68">
        <f>Q68-1*_xlfn.STDEV.P(Table1[ConcHR(ug/m3)])</f>
        <v>-5.9027546295653295</v>
      </c>
      <c r="T68">
        <f>Q68+2*_xlfn.STDEV.P(Table1[ConcHR(ug/m3)])</f>
        <v>6.597175925797325</v>
      </c>
      <c r="U68">
        <f>Q68-2*_xlfn.STDEV.P(Table1[ConcHR(ug/m3)])</f>
        <v>-10.069398148019546</v>
      </c>
    </row>
    <row r="69" spans="1:21" x14ac:dyDescent="0.25">
      <c r="A69" s="4">
        <v>64</v>
      </c>
      <c r="B69" s="19">
        <v>43648.041666666664</v>
      </c>
      <c r="C69">
        <v>6</v>
      </c>
      <c r="D69">
        <v>4</v>
      </c>
      <c r="E69">
        <v>16.600000000000001</v>
      </c>
      <c r="F69">
        <v>0</v>
      </c>
      <c r="G69">
        <v>0</v>
      </c>
      <c r="H69">
        <v>16.399999999999999</v>
      </c>
      <c r="I69">
        <v>76</v>
      </c>
      <c r="J69">
        <v>693</v>
      </c>
      <c r="K69">
        <v>25.1</v>
      </c>
      <c r="L69">
        <v>27</v>
      </c>
      <c r="M69">
        <v>12.5</v>
      </c>
      <c r="N69">
        <v>0</v>
      </c>
      <c r="O69">
        <v>0</v>
      </c>
      <c r="Q69" s="1">
        <f>AVERAGE(Table1[ConcHR(ug/m3)])</f>
        <v>-1.7361111111111112</v>
      </c>
      <c r="R69">
        <f>Q69+1*_xlfn.STDEV.P(Table1[ConcHR(ug/m3)])</f>
        <v>2.4305324073431067</v>
      </c>
      <c r="S69">
        <f>Q69-1*_xlfn.STDEV.P(Table1[ConcHR(ug/m3)])</f>
        <v>-5.9027546295653295</v>
      </c>
      <c r="T69">
        <f>Q69+2*_xlfn.STDEV.P(Table1[ConcHR(ug/m3)])</f>
        <v>6.597175925797325</v>
      </c>
      <c r="U69">
        <f>Q69-2*_xlfn.STDEV.P(Table1[ConcHR(ug/m3)])</f>
        <v>-10.069398148019546</v>
      </c>
    </row>
    <row r="70" spans="1:21" x14ac:dyDescent="0.25">
      <c r="A70" s="4">
        <v>65</v>
      </c>
      <c r="B70" s="19">
        <v>43648.083333333336</v>
      </c>
      <c r="C70">
        <v>-2</v>
      </c>
      <c r="D70">
        <v>-8</v>
      </c>
      <c r="E70">
        <v>16.7</v>
      </c>
      <c r="F70">
        <v>0</v>
      </c>
      <c r="G70">
        <v>0</v>
      </c>
      <c r="H70">
        <v>15.4</v>
      </c>
      <c r="I70">
        <v>83</v>
      </c>
      <c r="J70">
        <v>692</v>
      </c>
      <c r="K70">
        <v>24.2</v>
      </c>
      <c r="L70">
        <v>29</v>
      </c>
      <c r="M70">
        <v>12.5</v>
      </c>
      <c r="N70">
        <v>0</v>
      </c>
      <c r="O70">
        <v>0</v>
      </c>
      <c r="Q70" s="1">
        <f>AVERAGE(Table1[ConcHR(ug/m3)])</f>
        <v>-1.7361111111111112</v>
      </c>
      <c r="R70">
        <f>Q70+1*_xlfn.STDEV.P(Table1[ConcHR(ug/m3)])</f>
        <v>2.4305324073431067</v>
      </c>
      <c r="S70">
        <f>Q70-1*_xlfn.STDEV.P(Table1[ConcHR(ug/m3)])</f>
        <v>-5.9027546295653295</v>
      </c>
      <c r="T70">
        <f>Q70+2*_xlfn.STDEV.P(Table1[ConcHR(ug/m3)])</f>
        <v>6.597175925797325</v>
      </c>
      <c r="U70">
        <f>Q70-2*_xlfn.STDEV.P(Table1[ConcHR(ug/m3)])</f>
        <v>-10.069398148019546</v>
      </c>
    </row>
    <row r="71" spans="1:21" x14ac:dyDescent="0.25">
      <c r="A71" s="4">
        <v>66</v>
      </c>
      <c r="B71" s="19">
        <v>43648.125</v>
      </c>
      <c r="C71">
        <v>-3</v>
      </c>
      <c r="D71">
        <v>-1</v>
      </c>
      <c r="E71">
        <v>16.7</v>
      </c>
      <c r="F71">
        <v>0</v>
      </c>
      <c r="G71">
        <v>0</v>
      </c>
      <c r="H71">
        <v>14.2</v>
      </c>
      <c r="I71">
        <v>89</v>
      </c>
      <c r="J71">
        <v>692</v>
      </c>
      <c r="K71">
        <v>23.1</v>
      </c>
      <c r="L71">
        <v>31</v>
      </c>
      <c r="M71">
        <v>12.5</v>
      </c>
      <c r="N71">
        <v>0</v>
      </c>
      <c r="O71">
        <v>0</v>
      </c>
      <c r="Q71" s="1">
        <f>AVERAGE(Table1[ConcHR(ug/m3)])</f>
        <v>-1.7361111111111112</v>
      </c>
      <c r="R71">
        <f>Q71+1*_xlfn.STDEV.P(Table1[ConcHR(ug/m3)])</f>
        <v>2.4305324073431067</v>
      </c>
      <c r="S71">
        <f>Q71-1*_xlfn.STDEV.P(Table1[ConcHR(ug/m3)])</f>
        <v>-5.9027546295653295</v>
      </c>
      <c r="T71">
        <f>Q71+2*_xlfn.STDEV.P(Table1[ConcHR(ug/m3)])</f>
        <v>6.597175925797325</v>
      </c>
      <c r="U71">
        <f>Q71-2*_xlfn.STDEV.P(Table1[ConcHR(ug/m3)])</f>
        <v>-10.069398148019546</v>
      </c>
    </row>
    <row r="72" spans="1:21" x14ac:dyDescent="0.25">
      <c r="A72" s="4">
        <v>67</v>
      </c>
      <c r="B72" s="19">
        <v>43648.166666666664</v>
      </c>
      <c r="C72">
        <v>-4</v>
      </c>
      <c r="D72">
        <v>-2</v>
      </c>
      <c r="E72">
        <v>16.600000000000001</v>
      </c>
      <c r="F72">
        <v>0</v>
      </c>
      <c r="G72">
        <v>0</v>
      </c>
      <c r="H72">
        <v>13.5</v>
      </c>
      <c r="I72">
        <v>93</v>
      </c>
      <c r="J72">
        <v>692</v>
      </c>
      <c r="K72">
        <v>22.2</v>
      </c>
      <c r="L72">
        <v>33</v>
      </c>
      <c r="M72">
        <v>12.5</v>
      </c>
      <c r="N72">
        <v>0</v>
      </c>
      <c r="O72">
        <v>0</v>
      </c>
      <c r="Q72" s="1">
        <f>AVERAGE(Table1[ConcHR(ug/m3)])</f>
        <v>-1.7361111111111112</v>
      </c>
      <c r="R72">
        <f>Q72+1*_xlfn.STDEV.P(Table1[ConcHR(ug/m3)])</f>
        <v>2.4305324073431067</v>
      </c>
      <c r="S72">
        <f>Q72-1*_xlfn.STDEV.P(Table1[ConcHR(ug/m3)])</f>
        <v>-5.9027546295653295</v>
      </c>
      <c r="T72">
        <f>Q72+2*_xlfn.STDEV.P(Table1[ConcHR(ug/m3)])</f>
        <v>6.597175925797325</v>
      </c>
      <c r="U72">
        <f>Q72-2*_xlfn.STDEV.P(Table1[ConcHR(ug/m3)])</f>
        <v>-10.069398148019546</v>
      </c>
    </row>
    <row r="73" spans="1:21" x14ac:dyDescent="0.25">
      <c r="A73" s="4">
        <v>68</v>
      </c>
      <c r="B73" s="19">
        <v>43648.208333333336</v>
      </c>
      <c r="C73">
        <v>0</v>
      </c>
      <c r="D73">
        <v>-2</v>
      </c>
      <c r="E73">
        <v>16.600000000000001</v>
      </c>
      <c r="F73">
        <v>0</v>
      </c>
      <c r="G73">
        <v>0</v>
      </c>
      <c r="H73">
        <v>13.4</v>
      </c>
      <c r="I73">
        <v>92</v>
      </c>
      <c r="J73">
        <v>692</v>
      </c>
      <c r="K73">
        <v>21.6</v>
      </c>
      <c r="L73">
        <v>33</v>
      </c>
      <c r="M73">
        <v>12.5</v>
      </c>
      <c r="N73">
        <v>0</v>
      </c>
      <c r="O73">
        <v>0</v>
      </c>
      <c r="Q73" s="1">
        <f>AVERAGE(Table1[ConcHR(ug/m3)])</f>
        <v>-1.7361111111111112</v>
      </c>
      <c r="R73">
        <f>Q73+1*_xlfn.STDEV.P(Table1[ConcHR(ug/m3)])</f>
        <v>2.4305324073431067</v>
      </c>
      <c r="S73">
        <f>Q73-1*_xlfn.STDEV.P(Table1[ConcHR(ug/m3)])</f>
        <v>-5.9027546295653295</v>
      </c>
      <c r="T73">
        <f>Q73+2*_xlfn.STDEV.P(Table1[ConcHR(ug/m3)])</f>
        <v>6.597175925797325</v>
      </c>
      <c r="U73">
        <f>Q73-2*_xlfn.STDEV.P(Table1[ConcHR(ug/m3)])</f>
        <v>-10.069398148019546</v>
      </c>
    </row>
    <row r="74" spans="1:21" x14ac:dyDescent="0.25">
      <c r="A74" s="4">
        <v>69</v>
      </c>
      <c r="B74" s="19">
        <v>43648.25</v>
      </c>
      <c r="C74">
        <v>-6</v>
      </c>
      <c r="D74">
        <v>-3</v>
      </c>
      <c r="E74">
        <v>16.600000000000001</v>
      </c>
      <c r="F74">
        <v>0</v>
      </c>
      <c r="G74">
        <v>0</v>
      </c>
      <c r="H74">
        <v>15.1</v>
      </c>
      <c r="I74">
        <v>81</v>
      </c>
      <c r="J74">
        <v>692</v>
      </c>
      <c r="K74">
        <v>22.5</v>
      </c>
      <c r="L74">
        <v>32</v>
      </c>
      <c r="M74">
        <v>12.5</v>
      </c>
      <c r="N74">
        <v>0</v>
      </c>
      <c r="O74">
        <v>0</v>
      </c>
      <c r="Q74" s="1">
        <f>AVERAGE(Table1[ConcHR(ug/m3)])</f>
        <v>-1.7361111111111112</v>
      </c>
      <c r="R74">
        <f>Q74+1*_xlfn.STDEV.P(Table1[ConcHR(ug/m3)])</f>
        <v>2.4305324073431067</v>
      </c>
      <c r="S74">
        <f>Q74-1*_xlfn.STDEV.P(Table1[ConcHR(ug/m3)])</f>
        <v>-5.9027546295653295</v>
      </c>
      <c r="T74">
        <f>Q74+2*_xlfn.STDEV.P(Table1[ConcHR(ug/m3)])</f>
        <v>6.597175925797325</v>
      </c>
      <c r="U74">
        <f>Q74-2*_xlfn.STDEV.P(Table1[ConcHR(ug/m3)])</f>
        <v>-10.069398148019546</v>
      </c>
    </row>
    <row r="75" spans="1:21" x14ac:dyDescent="0.25">
      <c r="A75" s="4">
        <v>70</v>
      </c>
      <c r="B75" s="19">
        <v>43648.291666666664</v>
      </c>
      <c r="C75">
        <v>0</v>
      </c>
      <c r="D75">
        <v>1</v>
      </c>
      <c r="E75">
        <v>16.600000000000001</v>
      </c>
      <c r="F75">
        <v>0</v>
      </c>
      <c r="G75">
        <v>0</v>
      </c>
      <c r="H75">
        <v>16.399999999999999</v>
      </c>
      <c r="I75">
        <v>73</v>
      </c>
      <c r="J75">
        <v>693</v>
      </c>
      <c r="K75">
        <v>25</v>
      </c>
      <c r="L75">
        <v>27</v>
      </c>
      <c r="M75">
        <v>12.5</v>
      </c>
      <c r="N75">
        <v>0</v>
      </c>
      <c r="O75">
        <v>0</v>
      </c>
      <c r="Q75" s="1">
        <f>AVERAGE(Table1[ConcHR(ug/m3)])</f>
        <v>-1.7361111111111112</v>
      </c>
      <c r="R75">
        <f>Q75+1*_xlfn.STDEV.P(Table1[ConcHR(ug/m3)])</f>
        <v>2.4305324073431067</v>
      </c>
      <c r="S75">
        <f>Q75-1*_xlfn.STDEV.P(Table1[ConcHR(ug/m3)])</f>
        <v>-5.9027546295653295</v>
      </c>
      <c r="T75">
        <f>Q75+2*_xlfn.STDEV.P(Table1[ConcHR(ug/m3)])</f>
        <v>6.597175925797325</v>
      </c>
      <c r="U75">
        <f>Q75-2*_xlfn.STDEV.P(Table1[ConcHR(ug/m3)])</f>
        <v>-10.069398148019546</v>
      </c>
    </row>
    <row r="76" spans="1:21" x14ac:dyDescent="0.25">
      <c r="A76" s="4">
        <v>71</v>
      </c>
      <c r="B76" s="19">
        <v>43648.333333333336</v>
      </c>
      <c r="C76">
        <v>-3</v>
      </c>
      <c r="D76">
        <v>-1</v>
      </c>
      <c r="E76">
        <v>16.600000000000001</v>
      </c>
      <c r="F76">
        <v>0</v>
      </c>
      <c r="G76">
        <v>0</v>
      </c>
      <c r="H76">
        <v>17.5</v>
      </c>
      <c r="I76">
        <v>68</v>
      </c>
      <c r="J76">
        <v>693</v>
      </c>
      <c r="K76">
        <v>26.1</v>
      </c>
      <c r="L76">
        <v>25</v>
      </c>
      <c r="M76">
        <v>12.5</v>
      </c>
      <c r="N76">
        <v>0</v>
      </c>
      <c r="O76">
        <v>0</v>
      </c>
      <c r="Q76" s="1">
        <f>AVERAGE(Table1[ConcHR(ug/m3)])</f>
        <v>-1.7361111111111112</v>
      </c>
      <c r="R76">
        <f>Q76+1*_xlfn.STDEV.P(Table1[ConcHR(ug/m3)])</f>
        <v>2.4305324073431067</v>
      </c>
      <c r="S76">
        <f>Q76-1*_xlfn.STDEV.P(Table1[ConcHR(ug/m3)])</f>
        <v>-5.9027546295653295</v>
      </c>
      <c r="T76">
        <f>Q76+2*_xlfn.STDEV.P(Table1[ConcHR(ug/m3)])</f>
        <v>6.597175925797325</v>
      </c>
      <c r="U76">
        <f>Q76-2*_xlfn.STDEV.P(Table1[ConcHR(ug/m3)])</f>
        <v>-10.069398148019546</v>
      </c>
    </row>
    <row r="77" spans="1:21" x14ac:dyDescent="0.25">
      <c r="A77" s="4">
        <v>72</v>
      </c>
      <c r="B77" s="19">
        <v>43648.375</v>
      </c>
      <c r="C77">
        <v>1</v>
      </c>
      <c r="D77">
        <v>2</v>
      </c>
      <c r="E77">
        <v>16.600000000000001</v>
      </c>
      <c r="F77">
        <v>0</v>
      </c>
      <c r="G77">
        <v>0</v>
      </c>
      <c r="H77">
        <v>18.2</v>
      </c>
      <c r="I77">
        <v>63</v>
      </c>
      <c r="J77">
        <v>693</v>
      </c>
      <c r="K77">
        <v>27</v>
      </c>
      <c r="L77">
        <v>23</v>
      </c>
      <c r="M77">
        <v>12.5</v>
      </c>
      <c r="N77">
        <v>0</v>
      </c>
      <c r="O77">
        <v>0</v>
      </c>
      <c r="Q77" s="1">
        <f>AVERAGE(Table1[ConcHR(ug/m3)])</f>
        <v>-1.7361111111111112</v>
      </c>
      <c r="R77">
        <f>Q77+1*_xlfn.STDEV.P(Table1[ConcHR(ug/m3)])</f>
        <v>2.4305324073431067</v>
      </c>
      <c r="S77">
        <f>Q77-1*_xlfn.STDEV.P(Table1[ConcHR(ug/m3)])</f>
        <v>-5.9027546295653295</v>
      </c>
      <c r="T77">
        <f>Q77+2*_xlfn.STDEV.P(Table1[ConcHR(ug/m3)])</f>
        <v>6.597175925797325</v>
      </c>
      <c r="U77">
        <f>Q77-2*_xlfn.STDEV.P(Table1[ConcHR(ug/m3)])</f>
        <v>-10.069398148019546</v>
      </c>
    </row>
  </sheetData>
  <printOptions horizontalCentered="1" verticalCentered="1"/>
  <pageMargins left="0.7" right="0.7" top="0.75" bottom="0.75" header="0.3" footer="0.3"/>
  <pageSetup scale="64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BGKD Report</vt:lpstr>
      <vt:lpstr>Paste Data Here</vt:lpstr>
      <vt:lpstr>'Paste Data Here'!Print_Area</vt:lpstr>
    </vt:vector>
  </TitlesOfParts>
  <Company>Washington State University</Company>
  <LinksUpToDate>false</LinksUpToDate>
  <SharedDoc>false</SharedDoc>
  <HyperlinkBase>https://github.com/patricktokeeffe/rpi-ebam-plus/raw/master/resources/BKGD%20Report%20Template.xlsx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E-BAM PLUS Background Calibration Report Template</dc:title>
  <dc:creator>Patrick O'Keeffe</dc:creator>
  <cp:keywords>CC-BY-4.0</cp:keywords>
  <dc:description>This work is licensed under a Creative Commons Attribution 4.0 International License (CC-BY 4.0)</dc:description>
  <cp:lastModifiedBy>Patrick O'Keeffe</cp:lastModifiedBy>
  <cp:lastPrinted>2019-07-10T18:25:18Z</cp:lastPrinted>
  <dcterms:created xsi:type="dcterms:W3CDTF">2019-06-27T20:42:05Z</dcterms:created>
  <dcterms:modified xsi:type="dcterms:W3CDTF">2019-07-10T19:43:04Z</dcterms:modified>
</cp:coreProperties>
</file>