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s" sheetId="1" state="visible" r:id="rId2"/>
    <sheet name="Financial Forecasting" sheetId="2" state="visible" r:id="rId3"/>
    <sheet name="Assumptions" sheetId="3" state="visible" r:id="rId4"/>
  </sheets>
  <definedNames>
    <definedName function="false" hidden="false" name="cogs" vbProcedure="false">Inputs!$F$2:$F$13</definedName>
    <definedName function="false" hidden="false" name="gross_margin" vbProcedure="false">Inputs!$K$2:$K$13</definedName>
    <definedName function="false" hidden="false" name="operating_margin" vbProcedure="false">Inputs!$L$2:$L$13</definedName>
    <definedName function="false" hidden="false" name="other" vbProcedure="false">Inputs!$H$2:$H$13</definedName>
    <definedName function="false" hidden="false" name="revenue" vbProcedure="false">Inputs!$E$2:$E$13</definedName>
    <definedName function="false" hidden="false" name="scenario" vbProcedure="false">Inputs!$D$17:$D$19</definedName>
    <definedName function="false" hidden="false" name="sgas" vbProcedure="false">Inputs!$G$2:$G$13</definedName>
    <definedName function="false" hidden="false" name="ticker" vbProcedure="false">Inputs!$B$2:$B$13</definedName>
    <definedName function="false" hidden="false" name="year" vbProcedure="false">Inputs!$C$2:$C$13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<sst xmlns="http://schemas.openxmlformats.org/spreadsheetml/2006/main" count="120" uniqueCount="38">
  <si>
    <t xml:space="preserve">Ticker Symbol</t>
  </si>
  <si>
    <t xml:space="preserve">Years</t>
  </si>
  <si>
    <t xml:space="preserve">Period Ending</t>
  </si>
  <si>
    <t xml:space="preserve">Total Revenue</t>
  </si>
  <si>
    <t xml:space="preserve">Cost of Revenue</t>
  </si>
  <si>
    <t xml:space="preserve">Sales, General and Admin.</t>
  </si>
  <si>
    <t xml:space="preserve">Other Operating Items</t>
  </si>
  <si>
    <t xml:space="preserve">Gross Profit</t>
  </si>
  <si>
    <t xml:space="preserve">Operating Income</t>
  </si>
  <si>
    <t xml:space="preserve">Gross Margin</t>
  </si>
  <si>
    <t xml:space="preserve">Operating Margin</t>
  </si>
  <si>
    <t xml:space="preserve">NAVI</t>
  </si>
  <si>
    <t xml:space="preserve">Year 1</t>
  </si>
  <si>
    <t xml:space="preserve">Year 2</t>
  </si>
  <si>
    <t xml:space="preserve">Year 3</t>
  </si>
  <si>
    <t xml:space="preserve">PYPL</t>
  </si>
  <si>
    <t xml:space="preserve">QRVO</t>
  </si>
  <si>
    <t xml:space="preserve">WRK</t>
  </si>
  <si>
    <t xml:space="preserve">Company List</t>
  </si>
  <si>
    <t xml:space="preserve">Scenarios</t>
  </si>
  <si>
    <t xml:space="preserve">Strong Case</t>
  </si>
  <si>
    <t xml:space="preserve">Base Case</t>
  </si>
  <si>
    <t xml:space="preserve">Weak Case</t>
  </si>
  <si>
    <t xml:space="preserve">Ticker</t>
  </si>
  <si>
    <t xml:space="preserve">Income Statement</t>
  </si>
  <si>
    <t xml:space="preserve">Historical</t>
  </si>
  <si>
    <t xml:space="preserve">Forecast</t>
  </si>
  <si>
    <t xml:space="preserve">Year 4</t>
  </si>
  <si>
    <t xml:space="preserve">Year 5</t>
  </si>
  <si>
    <t xml:space="preserve">Revenue</t>
  </si>
  <si>
    <t xml:space="preserve">COGS</t>
  </si>
  <si>
    <t xml:space="preserve">Total Operating Expenses</t>
  </si>
  <si>
    <t xml:space="preserve">Operating Income/EBIT</t>
  </si>
  <si>
    <t xml:space="preserve">Scenario</t>
  </si>
  <si>
    <t xml:space="preserve">Operaring Statistics</t>
  </si>
  <si>
    <t xml:space="preserve">Assumptions</t>
  </si>
  <si>
    <t xml:space="preserve">Revenue Growth (%)</t>
  </si>
  <si>
    <t xml:space="preserve">Operating Scenarios - Sensetivity Analysis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</si>
</sst>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\$* #,##0.00_);_(\$* \(#,##0.00\);_(\$* \-??_);_(@_)"/>
    <numFmt numFmtId="166" formatCode="m/d/yyyy"/>
    <numFmt numFmtId="167" formatCode="_(\$* #,##0_);_(\$* \(#,##0\);_(\$* \-??_);_(@_)"/>
    <numFmt numFmtId="168" formatCode="0.000"/>
    <numFmt numFmtId="169" formatCode="\$#,##0"/>
    <numFmt numFmtId="170" formatCode="0.0%"/>
    <numFmt numFmtId="171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4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70AD47"/>
        <bgColor rgb="FF339966"/>
      </patternFill>
    </fill>
    <fill>
      <patternFill patternType="solid">
        <fgColor rgb="FF5B9BD5"/>
        <bgColor rgb="FF7F7F7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3" borderId="0" xfId="1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3" borderId="0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0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0" xfId="1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7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7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7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9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2060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4" min="4" style="1" width="15.71"/>
    <col collapsed="false" customWidth="true" hidden="false" outlineLevel="0" max="5" min="5" style="0" width="20.14"/>
    <col collapsed="false" customWidth="true" hidden="false" outlineLevel="0" max="6" min="6" style="0" width="17.42"/>
    <col collapsed="false" customWidth="true" hidden="false" outlineLevel="0" max="7" min="7" style="0" width="21.86"/>
    <col collapsed="false" customWidth="true" hidden="false" outlineLevel="0" max="9" min="8" style="0" width="19.42"/>
    <col collapsed="false" customWidth="true" hidden="false" outlineLevel="0" max="10" min="10" style="1" width="17.58"/>
    <col collapsed="false" customWidth="true" hidden="false" outlineLevel="0" max="11" min="11" style="2" width="14.28"/>
    <col collapsed="false" customWidth="true" hidden="false" outlineLevel="0" max="12" min="12" style="0" width="18.29"/>
  </cols>
  <sheetData>
    <row r="1" customFormat="false" ht="30" hidden="false" customHeight="false" outlineLevel="0" collapsed="false"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7" t="s">
        <v>9</v>
      </c>
      <c r="L1" s="8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9" t="n">
        <v>41639</v>
      </c>
      <c r="E2" s="10" t="n">
        <v>5015000000</v>
      </c>
      <c r="F2" s="10" t="n">
        <v>1844000000</v>
      </c>
      <c r="G2" s="10" t="n">
        <v>446000000</v>
      </c>
      <c r="H2" s="10" t="n">
        <v>104000000</v>
      </c>
      <c r="I2" s="11" t="n">
        <f aca="false">E2-F2</f>
        <v>3171000000</v>
      </c>
      <c r="J2" s="12" t="n">
        <f aca="false">E2-SUM(F2:H2)</f>
        <v>2621000000</v>
      </c>
      <c r="K2" s="13" t="n">
        <f aca="false">1-(F2/E2)</f>
        <v>0.632303090727817</v>
      </c>
      <c r="L2" s="13" t="n">
        <f aca="false">J2/E2</f>
        <v>0.522632103688933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13</v>
      </c>
      <c r="D3" s="9" t="n">
        <v>42004</v>
      </c>
      <c r="E3" s="10" t="n">
        <v>5115000000</v>
      </c>
      <c r="F3" s="10" t="n">
        <v>1945000000</v>
      </c>
      <c r="G3" s="10" t="n">
        <v>495000000</v>
      </c>
      <c r="H3" s="10" t="n">
        <v>122000000</v>
      </c>
      <c r="I3" s="11" t="n">
        <f aca="false">E3-F3</f>
        <v>3170000000</v>
      </c>
      <c r="J3" s="12" t="n">
        <f aca="false">E3-SUM(F3:H3)</f>
        <v>2553000000</v>
      </c>
      <c r="K3" s="13" t="n">
        <f aca="false">1-(F3/E3)</f>
        <v>0.619745845552297</v>
      </c>
      <c r="L3" s="13" t="n">
        <f aca="false">J3/E3</f>
        <v>0.499120234604106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14</v>
      </c>
      <c r="D4" s="9" t="n">
        <v>42369</v>
      </c>
      <c r="E4" s="10" t="n">
        <v>4183000000</v>
      </c>
      <c r="F4" s="10" t="n">
        <v>1479000000</v>
      </c>
      <c r="G4" s="10" t="n">
        <v>545000000</v>
      </c>
      <c r="H4" s="10" t="n">
        <v>137000000</v>
      </c>
      <c r="I4" s="11" t="n">
        <f aca="false">E4-F4</f>
        <v>2704000000</v>
      </c>
      <c r="J4" s="12" t="n">
        <f aca="false">E4-SUM(F4:H4)</f>
        <v>2022000000</v>
      </c>
      <c r="K4" s="13" t="n">
        <f aca="false">1-(F4/E4)</f>
        <v>0.646426010040641</v>
      </c>
      <c r="L4" s="13" t="n">
        <f aca="false">J4/E4</f>
        <v>0.483385130289266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12</v>
      </c>
      <c r="D5" s="9" t="n">
        <v>42004</v>
      </c>
      <c r="E5" s="14" t="n">
        <v>8025000000</v>
      </c>
      <c r="F5" s="14" t="n">
        <v>747000000</v>
      </c>
      <c r="G5" s="14" t="n">
        <v>5494000000</v>
      </c>
      <c r="H5" s="14" t="n">
        <v>516000000</v>
      </c>
      <c r="I5" s="11" t="n">
        <f aca="false">E5-F5</f>
        <v>7278000000</v>
      </c>
      <c r="J5" s="12" t="n">
        <f aca="false">E5-SUM(F5:H5)</f>
        <v>1268000000</v>
      </c>
      <c r="K5" s="13" t="n">
        <f aca="false">1-(F5/E5)</f>
        <v>0.906915887850467</v>
      </c>
      <c r="L5" s="13" t="n">
        <f aca="false">J5/E5</f>
        <v>0.158006230529595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13</v>
      </c>
      <c r="D6" s="9" t="n">
        <v>42369</v>
      </c>
      <c r="E6" s="14" t="n">
        <v>9248000000</v>
      </c>
      <c r="F6" s="14" t="n">
        <v>792000000</v>
      </c>
      <c r="G6" s="14" t="n">
        <v>6339000000</v>
      </c>
      <c r="H6" s="14" t="n">
        <v>608000000</v>
      </c>
      <c r="I6" s="11" t="n">
        <f aca="false">E6-F6</f>
        <v>8456000000</v>
      </c>
      <c r="J6" s="12" t="n">
        <f aca="false">E6-SUM(F6:H6)</f>
        <v>1509000000</v>
      </c>
      <c r="K6" s="13" t="n">
        <f aca="false">1-(F6/E6)</f>
        <v>0.914359861591695</v>
      </c>
      <c r="L6" s="13" t="n">
        <f aca="false">J6/E6</f>
        <v>0.163170415224914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s">
        <v>14</v>
      </c>
      <c r="D7" s="9" t="n">
        <v>42735</v>
      </c>
      <c r="E7" s="14" t="n">
        <v>10842000000</v>
      </c>
      <c r="F7" s="14" t="n">
        <v>834000000</v>
      </c>
      <c r="G7" s="14" t="n">
        <v>7698000000</v>
      </c>
      <c r="H7" s="14" t="n">
        <v>724000000</v>
      </c>
      <c r="I7" s="11" t="n">
        <f aca="false">E7-F7</f>
        <v>10008000000</v>
      </c>
      <c r="J7" s="12" t="n">
        <f aca="false">E7-SUM(F7:H7)</f>
        <v>1586000000</v>
      </c>
      <c r="K7" s="13" t="n">
        <f aca="false">1-(F7/E7)</f>
        <v>0.923076923076923</v>
      </c>
      <c r="L7" s="13" t="n">
        <f aca="false">J7/E7</f>
        <v>0.146282973621103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12</v>
      </c>
      <c r="D8" s="9" t="n">
        <v>41727</v>
      </c>
      <c r="E8" s="14" t="n">
        <v>1148231000</v>
      </c>
      <c r="F8" s="14" t="n">
        <v>940573000</v>
      </c>
      <c r="G8" s="14" t="n">
        <v>180317000</v>
      </c>
      <c r="H8" s="14" t="n">
        <v>0</v>
      </c>
      <c r="I8" s="11" t="n">
        <f aca="false">E8-F8</f>
        <v>207658000</v>
      </c>
      <c r="J8" s="12" t="n">
        <f aca="false">E8-SUM(F8:H8)</f>
        <v>27341000</v>
      </c>
      <c r="K8" s="13" t="n">
        <f aca="false">1-(F8/E8)</f>
        <v>0.180850368958859</v>
      </c>
      <c r="L8" s="13" t="n">
        <f aca="false">J8/E8</f>
        <v>0.0238114107701325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13</v>
      </c>
      <c r="D9" s="9" t="n">
        <v>42091</v>
      </c>
      <c r="E9" s="14" t="n">
        <v>1710966000</v>
      </c>
      <c r="F9" s="14" t="n">
        <v>1279152000</v>
      </c>
      <c r="G9" s="14" t="n">
        <v>309348000</v>
      </c>
      <c r="H9" s="14" t="n">
        <v>0</v>
      </c>
      <c r="I9" s="11" t="n">
        <f aca="false">E9-F9</f>
        <v>431814000</v>
      </c>
      <c r="J9" s="12" t="n">
        <f aca="false">E9-SUM(F9:H9)</f>
        <v>122466000</v>
      </c>
      <c r="K9" s="13" t="n">
        <f aca="false">1-(F9/E9)</f>
        <v>0.252380234323768</v>
      </c>
      <c r="L9" s="13" t="n">
        <f aca="false">J9/E9</f>
        <v>0.0715771090717174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14</v>
      </c>
      <c r="D10" s="9" t="n">
        <v>42462</v>
      </c>
      <c r="E10" s="14" t="n">
        <v>2610726000</v>
      </c>
      <c r="F10" s="14" t="n">
        <v>2009936000</v>
      </c>
      <c r="G10" s="14" t="n">
        <v>588822000</v>
      </c>
      <c r="H10" s="14" t="n">
        <v>0</v>
      </c>
      <c r="I10" s="11" t="n">
        <f aca="false">E10-F10</f>
        <v>600790000</v>
      </c>
      <c r="J10" s="12" t="n">
        <f aca="false">E10-SUM(F10:H10)</f>
        <v>11968000</v>
      </c>
      <c r="K10" s="13" t="n">
        <f aca="false">1-(F10/E10)</f>
        <v>0.230123728035803</v>
      </c>
      <c r="L10" s="13" t="n">
        <f aca="false">J10/E10</f>
        <v>0.00458416547734232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s">
        <v>12</v>
      </c>
      <c r="D11" s="9" t="n">
        <v>41912</v>
      </c>
      <c r="E11" s="14" t="n">
        <v>9895100000</v>
      </c>
      <c r="F11" s="14" t="n">
        <v>7961500000</v>
      </c>
      <c r="G11" s="14" t="n">
        <v>937600000</v>
      </c>
      <c r="H11" s="14" t="n">
        <v>86000000</v>
      </c>
      <c r="I11" s="11" t="n">
        <f aca="false">E11-F11</f>
        <v>1933600000</v>
      </c>
      <c r="J11" s="12" t="n">
        <f aca="false">E11-SUM(F11:H11)</f>
        <v>910000000</v>
      </c>
      <c r="K11" s="13" t="n">
        <f aca="false">1-(F11/E11)</f>
        <v>0.19540984931936</v>
      </c>
      <c r="L11" s="13" t="n">
        <f aca="false">J11/E11</f>
        <v>0.0919647098058635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0" t="s">
        <v>13</v>
      </c>
      <c r="D12" s="9" t="n">
        <v>42277</v>
      </c>
      <c r="E12" s="14" t="n">
        <v>11124800000</v>
      </c>
      <c r="F12" s="14" t="n">
        <v>8986500000</v>
      </c>
      <c r="G12" s="14" t="n">
        <v>1026100000</v>
      </c>
      <c r="H12" s="14" t="n">
        <v>118900000</v>
      </c>
      <c r="I12" s="11" t="n">
        <f aca="false">E12-F12</f>
        <v>2138300000</v>
      </c>
      <c r="J12" s="12" t="n">
        <f aca="false">E12-SUM(F12:H12)</f>
        <v>993300000</v>
      </c>
      <c r="K12" s="13" t="n">
        <f aca="false">1-(F12/E12)</f>
        <v>0.19221019703725</v>
      </c>
      <c r="L12" s="13" t="n">
        <f aca="false">J12/E12</f>
        <v>0.0892869984179491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14</v>
      </c>
      <c r="D13" s="9" t="n">
        <v>42643</v>
      </c>
      <c r="E13" s="14" t="n">
        <v>14171800000</v>
      </c>
      <c r="F13" s="14" t="n">
        <v>11413200000</v>
      </c>
      <c r="G13" s="14" t="n">
        <v>1750100000</v>
      </c>
      <c r="H13" s="14" t="n">
        <v>211800000</v>
      </c>
      <c r="I13" s="11" t="n">
        <f aca="false">E13-F13</f>
        <v>2758600000</v>
      </c>
      <c r="J13" s="12" t="n">
        <f aca="false">E13-SUM(F13:H13)</f>
        <v>796700000</v>
      </c>
      <c r="K13" s="13" t="n">
        <f aca="false">1-(F13/E13)</f>
        <v>0.194654172370482</v>
      </c>
      <c r="L13" s="13" t="n">
        <f aca="false">J13/E13</f>
        <v>0.0562172765633159</v>
      </c>
    </row>
    <row r="16" customFormat="false" ht="15" hidden="false" customHeight="false" outlineLevel="0" collapsed="false">
      <c r="B16" s="15" t="s">
        <v>18</v>
      </c>
      <c r="C16" s="15"/>
      <c r="D16" s="16" t="s">
        <v>19</v>
      </c>
    </row>
    <row r="17" customFormat="false" ht="15" hidden="false" customHeight="false" outlineLevel="0" collapsed="false">
      <c r="B17" s="17" t="s">
        <v>11</v>
      </c>
      <c r="D17" s="1" t="s">
        <v>20</v>
      </c>
    </row>
    <row r="18" customFormat="false" ht="15" hidden="false" customHeight="false" outlineLevel="0" collapsed="false">
      <c r="B18" s="17" t="s">
        <v>15</v>
      </c>
      <c r="D18" s="1" t="s">
        <v>21</v>
      </c>
    </row>
    <row r="19" customFormat="false" ht="15" hidden="false" customHeight="false" outlineLevel="0" collapsed="false">
      <c r="B19" s="17" t="s">
        <v>16</v>
      </c>
      <c r="D19" s="1" t="s">
        <v>22</v>
      </c>
    </row>
    <row r="20" customFormat="false" ht="15" hidden="false" customHeight="false" outlineLevel="0" collapsed="false">
      <c r="B20" s="17" t="s">
        <v>17</v>
      </c>
    </row>
  </sheetData>
  <mergeCells count="1">
    <mergeCell ref="B16:C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Z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7" activeCellId="0" sqref="B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14"/>
    <col collapsed="false" customWidth="true" hidden="false" outlineLevel="0" max="4" min="4" style="0" width="9.14"/>
    <col collapsed="false" customWidth="true" hidden="false" outlineLevel="0" max="6" min="5" style="0" width="24.86"/>
    <col collapsed="false" customWidth="true" hidden="false" outlineLevel="0" max="7" min="7" style="0" width="26.85"/>
    <col collapsed="false" customWidth="true" hidden="false" outlineLevel="0" max="9" min="8" style="0" width="26.42"/>
    <col collapsed="false" customWidth="true" hidden="false" outlineLevel="0" max="14" min="14" style="0" width="10.99"/>
  </cols>
  <sheetData>
    <row r="2" customFormat="false" ht="23.25" hidden="false" customHeight="false" outlineLevel="0" collapsed="false">
      <c r="B2" s="18" t="s">
        <v>23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8.75" hidden="false" customHeight="false" outlineLevel="0" collapsed="false">
      <c r="B3" s="19" t="s">
        <v>11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5" customFormat="false" ht="23.25" hidden="false" customHeight="false" outlineLevel="0" collapsed="false">
      <c r="B5" s="18" t="s">
        <v>24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21" hidden="false" customHeight="false" outlineLevel="0" collapsed="false">
      <c r="B6" s="21"/>
      <c r="C6" s="22"/>
      <c r="D6" s="22"/>
      <c r="E6" s="23" t="s">
        <v>25</v>
      </c>
      <c r="F6" s="23"/>
      <c r="G6" s="23"/>
      <c r="H6" s="24" t="s">
        <v>26</v>
      </c>
      <c r="I6" s="24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21" hidden="false" customHeight="false" outlineLevel="0" collapsed="false">
      <c r="B7" s="25"/>
      <c r="C7" s="20"/>
      <c r="D7" s="20"/>
      <c r="E7" s="26" t="s">
        <v>12</v>
      </c>
      <c r="F7" s="26" t="s">
        <v>13</v>
      </c>
      <c r="G7" s="26" t="s">
        <v>14</v>
      </c>
      <c r="H7" s="26" t="s">
        <v>27</v>
      </c>
      <c r="I7" s="27" t="s">
        <v>28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21" hidden="false" customHeight="false" outlineLevel="0" collapsed="false">
      <c r="B8" s="28" t="s">
        <v>29</v>
      </c>
      <c r="C8" s="20"/>
      <c r="D8" s="20"/>
      <c r="E8" s="29" t="n">
        <f aca="false" t="array" ref="E8:E8">INDEX(revenue,MATCH(1,($B$3=ticker)*($E$7=year),0))</f>
        <v>5015000000</v>
      </c>
      <c r="F8" s="29" t="n">
        <f aca="false" t="array" ref="F8:F8">INDEX(revenue,MATCH(1,($B$3=ticker)*($F$7=year),0))</f>
        <v>5115000000</v>
      </c>
      <c r="G8" s="29" t="n">
        <f aca="false" t="array" ref="G8:G8">INDEX(revenue,MATCH(1,($B$3=ticker)*($G$7=year),0))</f>
        <v>4183000000</v>
      </c>
      <c r="H8" s="30" t="n">
        <f aca="false">G8*(1+H21)</f>
        <v>3927274367.2599</v>
      </c>
      <c r="I8" s="30" t="n">
        <f aca="false">H8*(1+I21)</f>
        <v>3765727881.73598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21" hidden="false" customHeight="false" outlineLevel="0" collapsed="false">
      <c r="B9" s="31" t="s">
        <v>30</v>
      </c>
      <c r="C9" s="20"/>
      <c r="D9" s="20"/>
      <c r="E9" s="29" t="n">
        <f aca="false" t="array" ref="E9:E9">INDEX(cogs,MATCH(1,($B$3=ticker)*($E$7=year),0))</f>
        <v>1844000000</v>
      </c>
      <c r="F9" s="29" t="n">
        <f aca="false" t="array" ref="F9:F9">INDEX(cogs,MATCH(1,($B$3=ticker)*($F$7=year),0))</f>
        <v>1945000000</v>
      </c>
      <c r="G9" s="29" t="n">
        <f aca="false" t="array" ref="G9:G9">INDEX(cogs,MATCH(1,($B$3=ticker)*($G$7=year),0))</f>
        <v>1479000000</v>
      </c>
      <c r="H9" s="32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21" hidden="false" customHeight="false" outlineLevel="0" collapsed="false">
      <c r="B10" s="28" t="s">
        <v>7</v>
      </c>
      <c r="C10" s="20"/>
      <c r="D10" s="20"/>
      <c r="E10" s="29" t="n">
        <f aca="false">E8-E9</f>
        <v>3171000000</v>
      </c>
      <c r="F10" s="29" t="n">
        <f aca="false">F8-F9</f>
        <v>3170000000</v>
      </c>
      <c r="G10" s="29" t="n">
        <f aca="false">G8-G9</f>
        <v>2704000000</v>
      </c>
      <c r="H10" s="30" t="n">
        <f aca="false">H8*H22</f>
        <v>2563822818.5354</v>
      </c>
      <c r="I10" s="34" t="n">
        <f aca="false">I8*I22</f>
        <v>2533675794.64854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21" hidden="false" customHeight="false" outlineLevel="0" collapsed="false">
      <c r="B11" s="31" t="s">
        <v>5</v>
      </c>
      <c r="C11" s="20"/>
      <c r="D11" s="20"/>
      <c r="E11" s="29" t="n">
        <f aca="false" t="array" ref="E11:E11">INDEX(sgas,MATCH(1,($B$3=ticker)*($E$7=year),0))</f>
        <v>446000000</v>
      </c>
      <c r="F11" s="29" t="n">
        <f aca="false" t="array" ref="F11:F11">INDEX(sgas,MATCH(1,($B$3=ticker)*($F$7=year),0))</f>
        <v>495000000</v>
      </c>
      <c r="G11" s="29" t="n">
        <f aca="false" t="array" ref="G11:G11">INDEX(sgas,MATCH(1,($B$3=ticker)*($G$7=year),0))</f>
        <v>545000000</v>
      </c>
      <c r="H11" s="32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21" hidden="false" customHeight="false" outlineLevel="0" collapsed="false">
      <c r="B12" s="31" t="s">
        <v>6</v>
      </c>
      <c r="C12" s="20"/>
      <c r="D12" s="20"/>
      <c r="E12" s="29" t="n">
        <f aca="false" t="array" ref="E12:E12">INDEX(other,MATCH(1,($B$3=ticker)*($E$7=year),0))</f>
        <v>104000000</v>
      </c>
      <c r="F12" s="29" t="n">
        <f aca="false" t="array" ref="F12:F12">INDEX(other,MATCH(1,($B$3=ticker)*($F$7=year),0))</f>
        <v>122000000</v>
      </c>
      <c r="G12" s="29" t="n">
        <f aca="false" t="array" ref="G12:G12">INDEX(other,MATCH(1,($B$3=ticker)*($G$7=year),0))</f>
        <v>137000000</v>
      </c>
      <c r="H12" s="32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21" hidden="false" customHeight="false" outlineLevel="0" collapsed="false">
      <c r="B13" s="35" t="s">
        <v>31</v>
      </c>
      <c r="C13" s="20"/>
      <c r="D13" s="20"/>
      <c r="E13" s="29" t="n">
        <f aca="false">SUM(E11:E12)</f>
        <v>550000000</v>
      </c>
      <c r="F13" s="29" t="n">
        <f aca="false">SUM(F11:F12)</f>
        <v>617000000</v>
      </c>
      <c r="G13" s="29" t="n">
        <f aca="false">SUM(G11:G12)</f>
        <v>682000000</v>
      </c>
      <c r="H13" s="32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21" hidden="false" customHeight="false" outlineLevel="0" collapsed="false">
      <c r="B14" s="36" t="s">
        <v>32</v>
      </c>
      <c r="C14" s="37"/>
      <c r="D14" s="37"/>
      <c r="E14" s="38" t="n">
        <f aca="false">E10-E13</f>
        <v>2621000000</v>
      </c>
      <c r="F14" s="38" t="n">
        <f aca="false">F10-F13</f>
        <v>2553000000</v>
      </c>
      <c r="G14" s="38" t="n">
        <f aca="false">G10-G13</f>
        <v>2022000000</v>
      </c>
      <c r="H14" s="39" t="n">
        <f aca="false">H8*H23</f>
        <v>2127453574.54564</v>
      </c>
      <c r="I14" s="40" t="n">
        <f aca="false">I8*I23</f>
        <v>1964627268.06335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6" customFormat="false" ht="23.25" hidden="false" customHeight="false" outlineLevel="0" collapsed="false">
      <c r="B16" s="18" t="s">
        <v>33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8.75" hidden="false" customHeight="false" outlineLevel="0" collapsed="false">
      <c r="B17" s="41" t="s">
        <v>20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9" customFormat="false" ht="23.25" hidden="false" customHeight="false" outlineLevel="0" collapsed="false">
      <c r="B19" s="18" t="s">
        <v>34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21" hidden="false" customHeight="false" outlineLevel="0" collapsed="false">
      <c r="B20" s="21"/>
      <c r="C20" s="22"/>
      <c r="D20" s="22"/>
      <c r="E20" s="23" t="s">
        <v>25</v>
      </c>
      <c r="F20" s="23"/>
      <c r="G20" s="23"/>
      <c r="H20" s="24" t="s">
        <v>35</v>
      </c>
      <c r="I20" s="2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21" hidden="false" customHeight="false" outlineLevel="0" collapsed="false">
      <c r="B21" s="42" t="s">
        <v>36</v>
      </c>
      <c r="C21" s="20"/>
      <c r="D21" s="20"/>
      <c r="E21" s="20"/>
      <c r="F21" s="43" t="n">
        <f aca="false">($F$8/$E$8)-1</f>
        <v>0.0199401794616152</v>
      </c>
      <c r="G21" s="43" t="n">
        <f aca="false">($G$8/$F$8)-1</f>
        <v>-0.182209188660802</v>
      </c>
      <c r="H21" s="44" t="n">
        <f aca="true">OFFSET($H$29,MATCH($B$17,$B$30:$B$32,0),0)</f>
        <v>-0.0611345045995932</v>
      </c>
      <c r="I21" s="45" t="n">
        <f aca="true">OFFSET($H$29,MATCH($B$17,$B$30:$B$32,0),1)</f>
        <v>-0.0411345045995932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21" hidden="false" customHeight="false" outlineLevel="0" collapsed="false">
      <c r="B22" s="42" t="s">
        <v>9</v>
      </c>
      <c r="C22" s="20"/>
      <c r="D22" s="20"/>
      <c r="E22" s="46" t="n">
        <f aca="false" t="array" ref="E22:E22">INDEX(gross_margin,MATCH(1,($B$3=ticker)*($E$7=year),0))</f>
        <v>0.632303090727817</v>
      </c>
      <c r="F22" s="46" t="n">
        <f aca="false" t="array" ref="F22:F22">INDEX(gross_margin,MATCH(1,($B$3=ticker)*($F$7=year),0))</f>
        <v>0.619745845552297</v>
      </c>
      <c r="G22" s="46" t="n">
        <f aca="false" t="array" ref="G22:G22">INDEX(gross_margin,MATCH(1,($B$3=ticker)*($G$7=year),0))</f>
        <v>0.646426010040641</v>
      </c>
      <c r="H22" s="46" t="n">
        <f aca="true">OFFSET($H$33,MATCH($B$17,$B$34:$B$36,0),0)</f>
        <v>0.652824982106918</v>
      </c>
      <c r="I22" s="47" t="n">
        <f aca="true">OFFSET($I$33,MATCH($B$17,$B$34:$B$36,0),0)</f>
        <v>0.672824982106918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21" hidden="false" customHeight="false" outlineLevel="0" collapsed="false">
      <c r="B23" s="48" t="s">
        <v>10</v>
      </c>
      <c r="C23" s="37"/>
      <c r="D23" s="37"/>
      <c r="E23" s="49" t="n">
        <f aca="false" t="array" ref="E23:E23">INDEX(operating_margin,MATCH(1,($B$3=ticker)*($E$7=year),0))</f>
        <v>0.522632103688933</v>
      </c>
      <c r="F23" s="49" t="n">
        <f aca="false" t="array" ref="F23:F23">INDEX(operating_margin,MATCH(1,($B$3=ticker)*($F$7=year),0))</f>
        <v>0.499120234604106</v>
      </c>
      <c r="G23" s="49" t="n">
        <f aca="false" t="array" ref="G23:G23">INDEX(operating_margin,MATCH(1,($B$3=ticker)*($G$7=year),0))</f>
        <v>0.483385130289266</v>
      </c>
      <c r="H23" s="49" t="n">
        <f aca="true">OFFSET($I$37,MATCH($B$17,$B$38:$B$40,0),0)</f>
        <v>0.541712489527435</v>
      </c>
      <c r="I23" s="50" t="n">
        <f aca="true">OFFSET($H$37,MATCH($B$17,$B$38:$B$40,0),0)</f>
        <v>0.521712489527435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21" hidden="false" customHeight="false" outlineLevel="0" collapsed="false">
      <c r="B24" s="51"/>
    </row>
    <row r="27" customFormat="false" ht="23.25" hidden="false" customHeight="false" outlineLevel="0" collapsed="false"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9" customFormat="false" ht="21" hidden="false" customHeight="false" outlineLevel="0" collapsed="false">
      <c r="B29" s="52" t="s">
        <v>36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21" hidden="false" customHeight="false" outlineLevel="0" collapsed="false">
      <c r="B30" s="53" t="s">
        <v>20</v>
      </c>
      <c r="C30" s="54" t="n">
        <v>1</v>
      </c>
      <c r="D30" s="22"/>
      <c r="E30" s="22"/>
      <c r="F30" s="22"/>
      <c r="G30" s="22"/>
      <c r="H30" s="55" t="n">
        <f aca="false">$H$31+0.02</f>
        <v>-0.0611345045995932</v>
      </c>
      <c r="I30" s="56" t="n">
        <f aca="false">$H$31+0.04</f>
        <v>-0.0411345045995932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21" hidden="false" customHeight="false" outlineLevel="0" collapsed="false">
      <c r="B31" s="42" t="s">
        <v>21</v>
      </c>
      <c r="C31" s="57" t="n">
        <v>2</v>
      </c>
      <c r="D31" s="20"/>
      <c r="E31" s="20"/>
      <c r="F31" s="20"/>
      <c r="G31" s="20"/>
      <c r="H31" s="44" t="n">
        <f aca="false">AVERAGE($F$21:$G$21)</f>
        <v>-0.0811345045995932</v>
      </c>
      <c r="I31" s="45" t="n">
        <f aca="false">AVERAGE($F$21:$G$21)</f>
        <v>-0.0811345045995932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21" hidden="false" customHeight="false" outlineLevel="0" collapsed="false">
      <c r="B32" s="48" t="s">
        <v>22</v>
      </c>
      <c r="C32" s="58" t="n">
        <v>3</v>
      </c>
      <c r="D32" s="37"/>
      <c r="E32" s="37"/>
      <c r="F32" s="37"/>
      <c r="G32" s="37"/>
      <c r="H32" s="59" t="n">
        <f aca="false">$H$31-0.02</f>
        <v>-0.101134504599593</v>
      </c>
      <c r="I32" s="60" t="n">
        <f aca="false">$H$31-0.04</f>
        <v>-0.121134504599593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21" hidden="false" customHeight="false" outlineLevel="0" collapsed="false">
      <c r="B33" s="52" t="s">
        <v>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21" hidden="false" customHeight="false" outlineLevel="0" collapsed="false">
      <c r="B34" s="53" t="s">
        <v>20</v>
      </c>
      <c r="C34" s="54" t="n">
        <v>1</v>
      </c>
      <c r="D34" s="22"/>
      <c r="E34" s="22"/>
      <c r="F34" s="22"/>
      <c r="G34" s="22"/>
      <c r="H34" s="61" t="n">
        <f aca="false">$H$35+0.02</f>
        <v>0.652824982106918</v>
      </c>
      <c r="I34" s="62" t="n">
        <f aca="false">$H$35+0.04</f>
        <v>0.672824982106918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21" hidden="false" customHeight="false" outlineLevel="0" collapsed="false">
      <c r="B35" s="42" t="s">
        <v>21</v>
      </c>
      <c r="C35" s="57" t="n">
        <v>2</v>
      </c>
      <c r="D35" s="20"/>
      <c r="E35" s="20"/>
      <c r="F35" s="20"/>
      <c r="G35" s="20"/>
      <c r="H35" s="63" t="n">
        <f aca="false">AVERAGE($E$22:$G$22)</f>
        <v>0.632824982106918</v>
      </c>
      <c r="I35" s="64" t="n">
        <f aca="false">AVERAGE($E$22:$G$22)</f>
        <v>0.632824982106918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21" hidden="false" customHeight="false" outlineLevel="0" collapsed="false">
      <c r="B36" s="48" t="s">
        <v>22</v>
      </c>
      <c r="C36" s="58" t="n">
        <v>3</v>
      </c>
      <c r="D36" s="37"/>
      <c r="E36" s="37"/>
      <c r="F36" s="37"/>
      <c r="G36" s="37"/>
      <c r="H36" s="65" t="n">
        <f aca="false">$H$35-0.02</f>
        <v>0.612824982106918</v>
      </c>
      <c r="I36" s="66" t="n">
        <f aca="false">$H$35-0.04</f>
        <v>0.592824982106918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21" hidden="false" customHeight="false" outlineLevel="0" collapsed="false">
      <c r="B37" s="52" t="s">
        <v>10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21" hidden="false" customHeight="false" outlineLevel="0" collapsed="false">
      <c r="B38" s="53" t="s">
        <v>20</v>
      </c>
      <c r="C38" s="54" t="n">
        <v>1</v>
      </c>
      <c r="D38" s="22"/>
      <c r="E38" s="22"/>
      <c r="F38" s="22"/>
      <c r="G38" s="22"/>
      <c r="H38" s="61" t="n">
        <f aca="false">$H$39+0.02</f>
        <v>0.521712489527435</v>
      </c>
      <c r="I38" s="62" t="n">
        <f aca="false">$H$39+0.04</f>
        <v>0.541712489527435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21" hidden="false" customHeight="false" outlineLevel="0" collapsed="false">
      <c r="B39" s="42" t="s">
        <v>21</v>
      </c>
      <c r="C39" s="57" t="n">
        <v>2</v>
      </c>
      <c r="D39" s="20"/>
      <c r="E39" s="20"/>
      <c r="F39" s="20"/>
      <c r="G39" s="20"/>
      <c r="H39" s="63" t="n">
        <f aca="false">AVERAGE($E$23:$G$23)</f>
        <v>0.501712489527435</v>
      </c>
      <c r="I39" s="64" t="n">
        <f aca="false">AVERAGE($E$23:$G$23)</f>
        <v>0.501712489527435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21" hidden="false" customHeight="false" outlineLevel="0" collapsed="false">
      <c r="B40" s="48" t="s">
        <v>22</v>
      </c>
      <c r="C40" s="58" t="n">
        <v>3</v>
      </c>
      <c r="D40" s="37"/>
      <c r="E40" s="37"/>
      <c r="F40" s="37"/>
      <c r="G40" s="37"/>
      <c r="H40" s="65" t="n">
        <f aca="false">$H$39-0.02</f>
        <v>0.481712489527435</v>
      </c>
      <c r="I40" s="66" t="n">
        <f aca="false">$H$39-0.04</f>
        <v>0.461712489527435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</sheetData>
  <mergeCells count="9">
    <mergeCell ref="B2:Z2"/>
    <mergeCell ref="B5:Z5"/>
    <mergeCell ref="E6:G6"/>
    <mergeCell ref="H6:I6"/>
    <mergeCell ref="B16:Z16"/>
    <mergeCell ref="B19:Z19"/>
    <mergeCell ref="E20:G20"/>
    <mergeCell ref="H20:I20"/>
    <mergeCell ref="B27:Z27"/>
  </mergeCells>
  <dataValidations count="2">
    <dataValidation allowBlank="true" errorStyle="stop" operator="between" showDropDown="false" showErrorMessage="true" showInputMessage="true" sqref="B17" type="list">
      <formula1>scenario</formula1>
      <formula2>0</formula2>
    </dataValidation>
    <dataValidation allowBlank="true" errorStyle="stop" operator="between" showDropDown="false" showErrorMessage="true" showInputMessage="true" sqref="B3" type="list">
      <formula1>Inputs!$B$17:$B$20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Z4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I9" activeCellId="0" sqref="I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14"/>
    <col collapsed="false" customWidth="true" hidden="false" outlineLevel="0" max="4" min="4" style="0" width="9.14"/>
    <col collapsed="false" customWidth="true" hidden="false" outlineLevel="0" max="6" min="5" style="0" width="24.86"/>
    <col collapsed="false" customWidth="true" hidden="false" outlineLevel="0" max="7" min="7" style="0" width="26.85"/>
    <col collapsed="false" customWidth="true" hidden="false" outlineLevel="0" max="9" min="8" style="0" width="26.42"/>
    <col collapsed="false" customWidth="true" hidden="false" outlineLevel="0" max="14" min="14" style="0" width="10.99"/>
  </cols>
  <sheetData>
    <row r="2" customFormat="false" ht="23.25" hidden="false" customHeight="false" outlineLevel="0" collapsed="false">
      <c r="B2" s="18" t="s">
        <v>23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8.75" hidden="false" customHeight="false" outlineLevel="0" collapsed="false">
      <c r="B3" s="19" t="s">
        <v>15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5" customFormat="false" ht="23.25" hidden="false" customHeight="false" outlineLevel="0" collapsed="false">
      <c r="B5" s="18" t="s">
        <v>24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21" hidden="false" customHeight="false" outlineLevel="0" collapsed="false">
      <c r="B6" s="21"/>
      <c r="C6" s="22"/>
      <c r="D6" s="22"/>
      <c r="E6" s="23" t="s">
        <v>25</v>
      </c>
      <c r="F6" s="23"/>
      <c r="G6" s="23"/>
      <c r="H6" s="24" t="s">
        <v>26</v>
      </c>
      <c r="I6" s="24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21" hidden="false" customHeight="false" outlineLevel="0" collapsed="false">
      <c r="B7" s="25"/>
      <c r="C7" s="20"/>
      <c r="D7" s="20"/>
      <c r="E7" s="26" t="s">
        <v>12</v>
      </c>
      <c r="F7" s="26" t="s">
        <v>13</v>
      </c>
      <c r="G7" s="26" t="s">
        <v>14</v>
      </c>
      <c r="H7" s="26" t="s">
        <v>27</v>
      </c>
      <c r="I7" s="27" t="s">
        <v>28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21" hidden="false" customHeight="false" outlineLevel="0" collapsed="false">
      <c r="B8" s="28" t="s">
        <v>29</v>
      </c>
      <c r="C8" s="20"/>
      <c r="D8" s="20"/>
      <c r="E8" s="29" t="n">
        <f aca="false" t="array" ref="E8:E8">INDEX(revenue,MATCH(1,($B$3=ticker)*($E$7=year),0))</f>
        <v>8025000000</v>
      </c>
      <c r="F8" s="29" t="n">
        <f aca="false" t="array" ref="F8:F8">INDEX(revenue,MATCH(1,($B$3=ticker)*($F$7=year),0))</f>
        <v>9248000000</v>
      </c>
      <c r="G8" s="29" t="n">
        <f aca="false" t="array" ref="G8:G8">INDEX(revenue,MATCH(1,($B$3=ticker)*($G$7=year),0))</f>
        <v>10842000000</v>
      </c>
      <c r="H8" s="30" t="n">
        <f aca="false">G8*(1+H21)</f>
        <v>12522510000</v>
      </c>
      <c r="I8" s="34" t="n">
        <f aca="false">H8*(1+I21)</f>
        <v>14463499050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21" hidden="false" customHeight="false" outlineLevel="0" collapsed="false">
      <c r="B9" s="31" t="s">
        <v>30</v>
      </c>
      <c r="C9" s="20"/>
      <c r="D9" s="20"/>
      <c r="E9" s="29" t="n">
        <f aca="false" t="array" ref="E9:E9">INDEX(cogs,MATCH(1,($B$3=ticker)*($E$7=year),0))</f>
        <v>747000000</v>
      </c>
      <c r="F9" s="29" t="n">
        <f aca="false" t="array" ref="F9:F9">INDEX(cogs,MATCH(1,($B$3=ticker)*($F$7=year),0))</f>
        <v>792000000</v>
      </c>
      <c r="G9" s="29" t="n">
        <f aca="false" t="array" ref="G9:G9">INDEX(cogs,MATCH(1,($B$3=ticker)*($G$7=year),0))</f>
        <v>834000000</v>
      </c>
      <c r="H9" s="32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21" hidden="false" customHeight="false" outlineLevel="0" collapsed="false">
      <c r="B10" s="28" t="s">
        <v>7</v>
      </c>
      <c r="C10" s="20"/>
      <c r="D10" s="20"/>
      <c r="E10" s="29" t="n">
        <f aca="false">E8-E9</f>
        <v>7278000000</v>
      </c>
      <c r="F10" s="29" t="n">
        <f aca="false">F8-F9</f>
        <v>8456000000</v>
      </c>
      <c r="G10" s="29" t="n">
        <f aca="false">G8-G9</f>
        <v>10008000000</v>
      </c>
      <c r="H10" s="30" t="n">
        <f aca="false">H8*H22</f>
        <v>11520709200</v>
      </c>
      <c r="I10" s="34" t="n">
        <f aca="false">I8*I22</f>
        <v>13306419126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21" hidden="false" customHeight="false" outlineLevel="0" collapsed="false">
      <c r="B11" s="31" t="s">
        <v>5</v>
      </c>
      <c r="C11" s="20"/>
      <c r="D11" s="20"/>
      <c r="E11" s="29" t="n">
        <f aca="false" t="array" ref="E11:E11">INDEX(sgas,MATCH(1,($B$3=ticker)*($E$7=year),0))</f>
        <v>5494000000</v>
      </c>
      <c r="F11" s="29" t="n">
        <f aca="false" t="array" ref="F11:F11">INDEX(sgas,MATCH(1,($B$3=ticker)*($F$7=year),0))</f>
        <v>6339000000</v>
      </c>
      <c r="G11" s="29" t="n">
        <f aca="false" t="array" ref="G11:G11">INDEX(sgas,MATCH(1,($B$3=ticker)*($G$7=year),0))</f>
        <v>7698000000</v>
      </c>
      <c r="H11" s="32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21" hidden="false" customHeight="false" outlineLevel="0" collapsed="false">
      <c r="B12" s="31" t="s">
        <v>6</v>
      </c>
      <c r="C12" s="20"/>
      <c r="D12" s="20"/>
      <c r="E12" s="29" t="n">
        <f aca="false" t="array" ref="E12:E12">INDEX(other,MATCH(1,($B$3=ticker)*($E$7=year),0))</f>
        <v>516000000</v>
      </c>
      <c r="F12" s="29" t="n">
        <f aca="false" t="array" ref="F12:F12">INDEX(other,MATCH(1,($B$3=ticker)*($F$7=year),0))</f>
        <v>608000000</v>
      </c>
      <c r="G12" s="29" t="n">
        <f aca="false" t="array" ref="G12:G12">INDEX(other,MATCH(1,($B$3=ticker)*($G$7=year),0))</f>
        <v>724000000</v>
      </c>
      <c r="H12" s="32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21" hidden="false" customHeight="false" outlineLevel="0" collapsed="false">
      <c r="B13" s="35" t="s">
        <v>31</v>
      </c>
      <c r="C13" s="20"/>
      <c r="D13" s="20"/>
      <c r="E13" s="29" t="n">
        <f aca="false">SUM(E11:E12)</f>
        <v>6010000000</v>
      </c>
      <c r="F13" s="29" t="n">
        <f aca="false">SUM(F11:F12)</f>
        <v>6947000000</v>
      </c>
      <c r="G13" s="29" t="n">
        <f aca="false">SUM(G11:G12)</f>
        <v>8422000000</v>
      </c>
      <c r="H13" s="32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21" hidden="false" customHeight="false" outlineLevel="0" collapsed="false">
      <c r="B14" s="36" t="s">
        <v>32</v>
      </c>
      <c r="C14" s="37"/>
      <c r="D14" s="37"/>
      <c r="E14" s="38" t="n">
        <f aca="false">E10-E13</f>
        <v>1268000000</v>
      </c>
      <c r="F14" s="38" t="n">
        <f aca="false">F10-F13</f>
        <v>1509000000</v>
      </c>
      <c r="G14" s="38" t="n">
        <f aca="false">G10-G13</f>
        <v>1586000000</v>
      </c>
      <c r="H14" s="39" t="n">
        <f aca="false">H8*H23</f>
        <v>1878376500</v>
      </c>
      <c r="I14" s="40" t="n">
        <f aca="false">I8*I23</f>
        <v>2169524857.5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6" customFormat="false" ht="23.25" hidden="false" customHeight="false" outlineLevel="0" collapsed="false">
      <c r="B16" s="18" t="s">
        <v>33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8.75" hidden="false" customHeight="false" outlineLevel="0" collapsed="false">
      <c r="B17" s="41" t="s">
        <v>21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9" customFormat="false" ht="23.25" hidden="false" customHeight="false" outlineLevel="0" collapsed="false">
      <c r="B19" s="18" t="s">
        <v>34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21" hidden="false" customHeight="false" outlineLevel="0" collapsed="false">
      <c r="B20" s="21"/>
      <c r="C20" s="22"/>
      <c r="D20" s="22"/>
      <c r="E20" s="23" t="s">
        <v>25</v>
      </c>
      <c r="F20" s="23"/>
      <c r="G20" s="23"/>
      <c r="H20" s="24" t="s">
        <v>35</v>
      </c>
      <c r="I20" s="2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21" hidden="false" customHeight="false" outlineLevel="0" collapsed="false">
      <c r="B21" s="42" t="s">
        <v>36</v>
      </c>
      <c r="C21" s="20"/>
      <c r="D21" s="20"/>
      <c r="E21" s="20"/>
      <c r="F21" s="43" t="n">
        <f aca="false">($F$8/$E$8)-1</f>
        <v>0.152398753894081</v>
      </c>
      <c r="G21" s="43" t="n">
        <f aca="false">($G$8/$F$8)-1</f>
        <v>0.172361591695502</v>
      </c>
      <c r="H21" s="44" t="n">
        <f aca="true">OFFSET($H$29,MATCH($B$17,$B$30:$B$32,0),0)</f>
        <v>0.155</v>
      </c>
      <c r="I21" s="45" t="n">
        <f aca="true">OFFSET($H$29,MATCH($B$17,$B$30:$B$32,0),1)</f>
        <v>0.155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21" hidden="false" customHeight="false" outlineLevel="0" collapsed="false">
      <c r="B22" s="42" t="s">
        <v>9</v>
      </c>
      <c r="C22" s="20"/>
      <c r="D22" s="20"/>
      <c r="E22" s="46" t="n">
        <f aca="false" t="array" ref="E22:E22">INDEX(gross_margin,MATCH(1,($B$3=ticker)*($E$7=year),0))</f>
        <v>0.906915887850467</v>
      </c>
      <c r="F22" s="46" t="n">
        <f aca="false" t="array" ref="F22:F22">INDEX(gross_margin,MATCH(1,($B$3=ticker)*($F$7=year),0))</f>
        <v>0.914359861591695</v>
      </c>
      <c r="G22" s="46" t="n">
        <f aca="false" t="array" ref="G22:G22">INDEX(gross_margin,MATCH(1,($B$3=ticker)*($G$7=year),0))</f>
        <v>0.923076923076923</v>
      </c>
      <c r="H22" s="46" t="n">
        <f aca="true">OFFSET($H$33,MATCH($B$17,$B$34:$B$36,0),0)</f>
        <v>0.92</v>
      </c>
      <c r="I22" s="47" t="n">
        <f aca="true">OFFSET($I$33,MATCH($B$17,$B$34:$B$36,0),0)</f>
        <v>0.92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21" hidden="false" customHeight="false" outlineLevel="0" collapsed="false">
      <c r="B23" s="48" t="s">
        <v>10</v>
      </c>
      <c r="C23" s="37"/>
      <c r="D23" s="37"/>
      <c r="E23" s="49" t="n">
        <f aca="false" t="array" ref="E23:E23">INDEX(operating_margin,MATCH(1,($B$3=ticker)*($E$7=year),0))</f>
        <v>0.158006230529595</v>
      </c>
      <c r="F23" s="49" t="n">
        <f aca="false" t="array" ref="F23:F23">INDEX(operating_margin,MATCH(1,($B$3=ticker)*($F$7=year),0))</f>
        <v>0.163170415224914</v>
      </c>
      <c r="G23" s="49" t="n">
        <f aca="false" t="array" ref="G23:G23">INDEX(operating_margin,MATCH(1,($B$3=ticker)*($G$7=year),0))</f>
        <v>0.146282973621103</v>
      </c>
      <c r="H23" s="49" t="n">
        <f aca="true">OFFSET($I$37,MATCH($B$17,$B$38:$B$40,0),0)</f>
        <v>0.15</v>
      </c>
      <c r="I23" s="50" t="n">
        <f aca="true">OFFSET($H$37,MATCH($B$17,$B$38:$B$40,0),0)</f>
        <v>0.15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21" hidden="false" customHeight="false" outlineLevel="0" collapsed="false">
      <c r="B24" s="51"/>
    </row>
    <row r="27" customFormat="false" ht="23.25" hidden="false" customHeight="false" outlineLevel="0" collapsed="false"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9" customFormat="false" ht="21" hidden="false" customHeight="false" outlineLevel="0" collapsed="false">
      <c r="B29" s="52" t="s">
        <v>36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21" hidden="false" customHeight="false" outlineLevel="0" collapsed="false">
      <c r="B30" s="53" t="s">
        <v>20</v>
      </c>
      <c r="C30" s="54" t="n">
        <v>1</v>
      </c>
      <c r="D30" s="22"/>
      <c r="E30" s="22"/>
      <c r="F30" s="22"/>
      <c r="G30" s="22"/>
      <c r="H30" s="55" t="n">
        <v>0.16</v>
      </c>
      <c r="I30" s="56" t="n">
        <v>0.17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21" hidden="false" customHeight="false" outlineLevel="0" collapsed="false">
      <c r="B31" s="42" t="s">
        <v>21</v>
      </c>
      <c r="C31" s="57" t="n">
        <v>2</v>
      </c>
      <c r="D31" s="20"/>
      <c r="E31" s="20"/>
      <c r="F31" s="20"/>
      <c r="G31" s="20"/>
      <c r="H31" s="45" t="n">
        <v>0.155</v>
      </c>
      <c r="I31" s="45" t="n">
        <v>0.155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21" hidden="false" customHeight="false" outlineLevel="0" collapsed="false">
      <c r="B32" s="48" t="s">
        <v>22</v>
      </c>
      <c r="C32" s="58" t="n">
        <v>3</v>
      </c>
      <c r="D32" s="37"/>
      <c r="E32" s="37"/>
      <c r="F32" s="37"/>
      <c r="G32" s="37"/>
      <c r="H32" s="59" t="n">
        <v>0.14</v>
      </c>
      <c r="I32" s="59" t="n">
        <v>0.14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21" hidden="false" customHeight="false" outlineLevel="0" collapsed="false">
      <c r="B33" s="52" t="s">
        <v>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21" hidden="false" customHeight="false" outlineLevel="0" collapsed="false">
      <c r="B34" s="53" t="s">
        <v>20</v>
      </c>
      <c r="C34" s="54" t="n">
        <v>1</v>
      </c>
      <c r="D34" s="22"/>
      <c r="E34" s="22"/>
      <c r="F34" s="22"/>
      <c r="G34" s="22"/>
      <c r="H34" s="61" t="n">
        <v>0.93</v>
      </c>
      <c r="I34" s="61" t="n">
        <v>0.93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21" hidden="false" customHeight="false" outlineLevel="0" collapsed="false">
      <c r="B35" s="42" t="s">
        <v>21</v>
      </c>
      <c r="C35" s="57" t="n">
        <v>2</v>
      </c>
      <c r="D35" s="20"/>
      <c r="E35" s="20"/>
      <c r="F35" s="20"/>
      <c r="G35" s="20"/>
      <c r="H35" s="63" t="n">
        <v>0.92</v>
      </c>
      <c r="I35" s="63" t="n">
        <v>0.92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21" hidden="false" customHeight="false" outlineLevel="0" collapsed="false">
      <c r="B36" s="48" t="s">
        <v>22</v>
      </c>
      <c r="C36" s="58" t="n">
        <v>3</v>
      </c>
      <c r="D36" s="37"/>
      <c r="E36" s="37"/>
      <c r="F36" s="37"/>
      <c r="G36" s="37"/>
      <c r="H36" s="65" t="n">
        <v>0.9</v>
      </c>
      <c r="I36" s="65" t="n">
        <v>0.9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21" hidden="false" customHeight="false" outlineLevel="0" collapsed="false">
      <c r="B37" s="52" t="s">
        <v>10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21" hidden="false" customHeight="false" outlineLevel="0" collapsed="false">
      <c r="B38" s="53" t="s">
        <v>20</v>
      </c>
      <c r="C38" s="54" t="n">
        <v>1</v>
      </c>
      <c r="D38" s="22"/>
      <c r="E38" s="22"/>
      <c r="F38" s="22"/>
      <c r="G38" s="22"/>
      <c r="H38" s="61" t="n">
        <v>0.17</v>
      </c>
      <c r="I38" s="61" t="n">
        <v>0.17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21" hidden="false" customHeight="false" outlineLevel="0" collapsed="false">
      <c r="B39" s="42" t="s">
        <v>21</v>
      </c>
      <c r="C39" s="57" t="n">
        <v>2</v>
      </c>
      <c r="D39" s="20"/>
      <c r="E39" s="20"/>
      <c r="F39" s="20"/>
      <c r="G39" s="20"/>
      <c r="H39" s="63" t="n">
        <v>0.15</v>
      </c>
      <c r="I39" s="63" t="n">
        <v>0.15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21" hidden="false" customHeight="false" outlineLevel="0" collapsed="false">
      <c r="B40" s="48" t="s">
        <v>22</v>
      </c>
      <c r="C40" s="58" t="n">
        <v>3</v>
      </c>
      <c r="D40" s="37"/>
      <c r="E40" s="37"/>
      <c r="F40" s="37"/>
      <c r="G40" s="37"/>
      <c r="H40" s="65" t="n">
        <v>0.14</v>
      </c>
      <c r="I40" s="65" t="n">
        <v>0.14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</sheetData>
  <mergeCells count="9">
    <mergeCell ref="B2:Z2"/>
    <mergeCell ref="B5:Z5"/>
    <mergeCell ref="E6:G6"/>
    <mergeCell ref="H6:I6"/>
    <mergeCell ref="B16:Z16"/>
    <mergeCell ref="B19:Z19"/>
    <mergeCell ref="E20:G20"/>
    <mergeCell ref="H20:I20"/>
    <mergeCell ref="B27:Z27"/>
  </mergeCells>
  <dataValidations count="2">
    <dataValidation allowBlank="true" errorStyle="stop" operator="between" showDropDown="false" showErrorMessage="true" showInputMessage="true" sqref="B17" type="list">
      <formula1>scenario</formula1>
      <formula2>0</formula2>
    </dataValidation>
    <dataValidation allowBlank="true" errorStyle="stop" operator="between" showDropDown="false" showErrorMessage="true" showInputMessage="true" sqref="B3" type="list">
      <formula1>Inputs!$B$17:$B$20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2018-11-12T02:46:02Z</dcterms:created>
  <dc:creator>Windows User</dc:creator>
  <dc:description/>
  <dc:language>en-US</dc:language>
  <cp:lastModifiedBy/>
  <dcterms:modified xsi:type="dcterms:W3CDTF">2021-12-29T14:26:36Z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