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USDA" sheetId="6" r:id="rId9"/>
    <sheet state="visible" name="USDA without &quot;Fiber, total diet" sheetId="7" r:id="rId10"/>
    <sheet state="visible" name="USDA with &quot;Fiber, total dietary" sheetId="8" r:id="rId11"/>
    <sheet state="visible" name="01.01" sheetId="9" r:id="rId12"/>
  </sheets>
  <definedNames>
    <definedName hidden="1" localSheetId="5" name="_xlnm._FilterDatabase">USDA!$A$2:$M$500</definedName>
    <definedName hidden="1" localSheetId="6" name="_xlnm._FilterDatabase">'USDA without "Fiber, total diet'!$A$2:$M$500</definedName>
    <definedName hidden="1" localSheetId="7" name="_xlnm._FilterDatabase">'USDA with "Fiber, total dietary'!$A$2:$M$500</definedName>
    <definedName hidden="1" localSheetId="8" name="_xlnm._FilterDatabase">'01.01'!$A$2:$M$500</definedName>
  </definedNames>
  <calcPr/>
  <extLst>
    <ext uri="GoogleSheetsCustomDataVersion2">
      <go:sheetsCustomData xmlns:go="http://customooxmlschemas.google.com/" r:id="rId13" roundtripDataChecksum="7DTl4D82NS8IcQKZuV9e1HZqEa3hO75Qu7c+BeCG5M8="/>
    </ext>
  </extLst>
</workbook>
</file>

<file path=xl/sharedStrings.xml><?xml version="1.0" encoding="utf-8"?>
<sst xmlns="http://schemas.openxmlformats.org/spreadsheetml/2006/main" count="4157" uniqueCount="921">
  <si>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</si>
  <si>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</si>
  <si>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</si>
  <si>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</si>
  <si>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</si>
  <si>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</si>
  <si>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</si>
  <si>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rPr>
        <rFont val="Times New Roman"/>
      </rP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</si>
  <si>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</si>
  <si>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</si>
  <si>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</si>
  <si>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</si>
  <si>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</si>
  <si>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</si>
  <si>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</si>
  <si>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</si>
  <si>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</si>
  <si>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-  </t>
  </si>
  <si>
    <t>https://knowledge4policy.ec.europa.eu/health-promotion-knowledge-gateway/topic/food-based-dietary-guidelines-europe_en</t>
  </si>
  <si>
    <t xml:space="preserve">National Institute of Nutrition. Dietary Guidelines for Indians. Published 2020, -  </t>
  </si>
  <si>
    <t>https://www.nin.res.in/downloads/DietaryGuidelinesforNINwebsite.pdf</t>
  </si>
  <si>
    <t xml:space="preserve">Nordic Nutrition Recommendations. Integrating nutrition and physical activity. Published 2012. -  </t>
  </si>
  <si>
    <t>https://norden.diva-portal.org/smash/get/diva2:704251/FULLTEXT01.pdf</t>
  </si>
  <si>
    <t xml:space="preserve">Dietary Guidelines, UK. -  </t>
  </si>
  <si>
    <t>https://www.gov.uk/government/publications/the-eatwell-guide</t>
  </si>
  <si>
    <t xml:space="preserve">The Australian Dietary Guidelines. -  </t>
  </si>
  <si>
    <t>https://www.healt.h.gov.au/sites/default/files/australian-dietary-guidelines.pdf</t>
  </si>
  <si>
    <t xml:space="preserve">WHO. Draft WHO Guidelines: Saturated fatty acid and trans-fatty intake for adults and children. Published 2018. - 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</si>
  <si>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</si>
  <si>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-  </t>
  </si>
  <si>
    <t>https://www.who.int/publications-detail-redirect/9789241504836</t>
  </si>
  <si>
    <t xml:space="preserve">WHO. Guideline: potassium intake for adults and children. Published 2012. -  </t>
  </si>
  <si>
    <t>https://www.who.int/publications/i/item/9789241504829</t>
  </si>
  <si>
    <t>WHO. Child growth standards. Published 2006. - 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</si>
  <si>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</si>
  <si>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</si>
  <si>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</si>
  <si>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</si>
  <si>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</si>
  <si>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</si>
  <si>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</si>
  <si>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</si>
  <si>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</si>
  <si>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</si>
  <si>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</si>
  <si>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</si>
  <si>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</si>
  <si>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</si>
  <si>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</si>
  <si>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</si>
  <si>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</si>
  <si>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</si>
  <si>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</si>
  <si>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</si>
  <si>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</si>
  <si>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</si>
  <si>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</si>
  <si>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</si>
  <si>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</si>
  <si>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</si>
  <si>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</si>
  <si>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</si>
  <si>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</si>
  <si>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</si>
  <si>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</si>
  <si>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</si>
  <si>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</si>
  <si>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</si>
  <si>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</si>
  <si>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</si>
  <si>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</si>
  <si>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</si>
  <si>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</si>
  <si>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</si>
  <si>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</si>
  <si>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</si>
  <si>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</si>
  <si>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</si>
  <si>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</si>
  <si>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</si>
  <si>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</si>
  <si>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</si>
  <si>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</si>
  <si>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</si>
  <si>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</si>
  <si>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</si>
  <si>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</si>
  <si>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</si>
  <si>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</si>
  <si>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</si>
  <si>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</si>
  <si>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</si>
  <si>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</si>
  <si>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</si>
  <si>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</si>
  <si>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</si>
  <si>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</si>
  <si>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</si>
  <si>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</si>
  <si>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</si>
  <si>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</si>
  <si>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</si>
  <si>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</si>
  <si>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</si>
  <si>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</si>
  <si>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</si>
  <si>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</si>
  <si>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</si>
  <si>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</si>
  <si>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BMI - Body Mass Index  </t>
  </si>
  <si>
    <t>less than 18,5</t>
  </si>
  <si>
    <t>Underweight</t>
  </si>
  <si>
    <t>BMI is not suitable for bodybuilders!</t>
  </si>
  <si>
    <t>body weight (kg)</t>
  </si>
  <si>
    <t>«=</t>
  </si>
  <si>
    <t>18,5 - 24,9</t>
  </si>
  <si>
    <t>Normal weight</t>
  </si>
  <si>
    <t>height (m)</t>
  </si>
  <si>
    <t>25,0 - 29,9</t>
  </si>
  <si>
    <t>Overweight</t>
  </si>
  <si>
    <t>BMI - body mass index</t>
  </si>
  <si>
    <t>30,0 - 34,9</t>
  </si>
  <si>
    <t>Obesity class I</t>
  </si>
  <si>
    <t>35,0 - 39,9</t>
  </si>
  <si>
    <t>Obesity class II</t>
  </si>
  <si>
    <t>more than 40</t>
  </si>
  <si>
    <t>Obesity class III</t>
  </si>
  <si>
    <t>BMR - Basal Metabolic Rate for men</t>
  </si>
  <si>
    <t>Group I (very low physical activity; men and women) - predominantly mental work occupations.</t>
  </si>
  <si>
    <t>height (cm)</t>
  </si>
  <si>
    <t>PAL - 1.4</t>
  </si>
  <si>
    <t>age (years)</t>
  </si>
  <si>
    <t>BMR (M) - basal metabolic rate (male)</t>
  </si>
  <si>
    <t>Group II (low physical activity; men and women) - light physical work occupations.</t>
  </si>
  <si>
    <t>PAL 1.4 - physical activity level (sedentary/light activity)</t>
  </si>
  <si>
    <t>PAL - 1.6</t>
  </si>
  <si>
    <t>PAL 1.6 - physical activity level (moderately active)</t>
  </si>
  <si>
    <t>PAL 1.9 - physical activity level (very active)</t>
  </si>
  <si>
    <t>Group III (moderate physical activity; men and women) - medium physical work occupations.</t>
  </si>
  <si>
    <t>PAL 2.2 - physical activity level (extremely active)</t>
  </si>
  <si>
    <t>PAL - 1.9</t>
  </si>
  <si>
    <t>BMR - Basal Metabolic Rate for women</t>
  </si>
  <si>
    <t>Group IV (high physical activity; men and women) - heavy physical work occupations.</t>
  </si>
  <si>
    <t>PAL - 2.2</t>
  </si>
  <si>
    <t>Min. kcal</t>
  </si>
  <si>
    <t>Avg. kcal</t>
  </si>
  <si>
    <t>BMR - Basal Metabolic Rate for boys under 3 years</t>
  </si>
  <si>
    <t>Max kcal</t>
  </si>
  <si>
    <t>Protein %</t>
  </si>
  <si>
    <t>BMR(M3) - Basal Metabolic Rate (male under 3)</t>
  </si>
  <si>
    <t>Fat %*****</t>
  </si>
  <si>
    <t>Carbohydrate %</t>
  </si>
  <si>
    <t>BMR - Basal Metabolic Rate for girls under 3 years</t>
  </si>
  <si>
    <t>Fiber %*****</t>
  </si>
  <si>
    <t>Protein (g)</t>
  </si>
  <si>
    <t>BMR(F3) - Basal Metabolic Rate (female under 3)</t>
  </si>
  <si>
    <t>Fat (g)</t>
  </si>
  <si>
    <t>Carbohydrate (g)</t>
  </si>
  <si>
    <t>Fiber (g)</t>
  </si>
  <si>
    <t>BMR - Basal Metabolic Rate for boys 3-10 years</t>
  </si>
  <si>
    <t>BMR(M3-10) - Basal Metabolic Rate (male 3-10 years)</t>
  </si>
  <si>
    <t>Fiber:</t>
  </si>
  <si>
    <t>g.</t>
  </si>
  <si>
    <t>Soluble - 30%</t>
  </si>
  <si>
    <t>Insoluble - 70%</t>
  </si>
  <si>
    <t>Fiber intake distribution:</t>
  </si>
  <si>
    <t>breakfast - 30%</t>
  </si>
  <si>
    <t>ВОО - Величина Основного Обмена для девочек 3-10</t>
  </si>
  <si>
    <t>lunch - 33%</t>
  </si>
  <si>
    <t>dinner - 22%</t>
  </si>
  <si>
    <t>ВОО(д3-10)</t>
  </si>
  <si>
    <t>snacks - 15%</t>
  </si>
  <si>
    <t>SFA (Saturated Fatty Acids) - 25% of fats</t>
  </si>
  <si>
    <t>MUFA (Omega-9) - 40%</t>
  </si>
  <si>
    <t>ВОО - Величина Основного Обмена для мальчиков 10-17</t>
  </si>
  <si>
    <t>PUFA (Omega-6) - 25%</t>
  </si>
  <si>
    <t>PUFA (Omega-3) - 10%</t>
  </si>
  <si>
    <t>ВОО(м10-17)</t>
  </si>
  <si>
    <t>Trans fats - 0% - 1%</t>
  </si>
  <si>
    <t>Fat intake for a day:</t>
  </si>
  <si>
    <t>lunch - 35%</t>
  </si>
  <si>
    <t>ВОО - Величина Основного Обмена для девочек 10-17</t>
  </si>
  <si>
    <t>dinner - 20%</t>
  </si>
  <si>
    <t>ВОО(д10-17)</t>
  </si>
  <si>
    <t>Simple carbs (mono-/disaccharides) - 10% of carbohydrates</t>
  </si>
  <si>
    <t>Complex carbs (starch/±glycogen) - 90%</t>
  </si>
  <si>
    <t>Protein intake for a day:</t>
  </si>
  <si>
    <t>breakfast - 25%</t>
  </si>
  <si>
    <t>lunch - 27%</t>
  </si>
  <si>
    <t>dinner - 33%</t>
  </si>
  <si>
    <t>Acceptable daily dosage:</t>
  </si>
  <si>
    <t>max g</t>
  </si>
  <si>
    <t>g / kg</t>
  </si>
  <si>
    <t>correlate</t>
  </si>
  <si>
    <t>Button</t>
  </si>
  <si>
    <t>Erythritol</t>
  </si>
  <si>
    <t>Stevioside</t>
  </si>
  <si>
    <t>Sucralose</t>
  </si>
  <si>
    <t>Sweetness</t>
  </si>
  <si>
    <t>Erythritol is recommended with 'complex' slow-digesting carbohydrates and fiber!</t>
  </si>
  <si>
    <t>Stevioside is recommended with 'complex' slow-digesting carbohydrates, fiber and fats!</t>
  </si>
  <si>
    <t>Sucralose is recommended with 'complex' slow-digesting carbohydrates, fats, proteins and fiber!</t>
  </si>
  <si>
    <t>formula Moaquvee*</t>
  </si>
  <si>
    <t>adult men</t>
  </si>
  <si>
    <t>BMI – Body Mass Index</t>
  </si>
  <si>
    <t>% of metabolism******</t>
  </si>
  <si>
    <t>Body weight (kg) [actual/desired****]</t>
  </si>
  <si>
    <t>Height (cm)</t>
  </si>
  <si>
    <t>Age (years)</t>
  </si>
  <si>
    <t>«=(TODAY()-DATE(birth))/365,25</t>
  </si>
  <si>
    <t>Longness of a head**</t>
  </si>
  <si>
    <t>Head-to-height ratio</t>
  </si>
  <si>
    <t>Avg. heart rate / 24h</t>
  </si>
  <si>
    <t>Heart-rate-to-age ratio</t>
  </si>
  <si>
    <t>Body fat % [actual/desired****]</t>
  </si>
  <si>
    <t>Sleep-to-wakefulness ratio*****</t>
  </si>
  <si>
    <t>~</t>
  </si>
  <si>
    <t>Sleep</t>
  </si>
  <si>
    <t>Wakefulness</t>
  </si>
  <si>
    <t>Intensive walking (min)</t>
  </si>
  <si>
    <t>At-home body fat percentage calculation:</t>
  </si>
  <si>
    <t>Intensive exercise (min)</t>
  </si>
  <si>
    <t>1) Pinch 5-7 cm of skin on the abdomen while standing (relaxed state) 2-3 cm from the navel.</t>
  </si>
  <si>
    <t>Activity (0.033)</t>
  </si>
  <si>
    <t>Location: 2-3 cm to the right/left of the navel</t>
  </si>
  <si>
    <t>Walking (2)</t>
  </si>
  <si>
    <t>2) Compress the skin with fingers (using reasonable force) while maintaining a neutral body position to create a fold.</t>
  </si>
  <si>
    <t>Intensive exercise (3)</t>
  </si>
  <si>
    <t>Position: Standing with relaxed abdomen or slightly leaning forward (to relax abdominal muscles)</t>
  </si>
  <si>
    <t>Exercise %</t>
  </si>
  <si>
    <t>Tool: Calipers or ruler + string</t>
  </si>
  <si>
    <t>PAL***</t>
  </si>
  <si>
    <t>3) Measure the fold between fingers.</t>
  </si>
  <si>
    <t>Grasp skin with thumb and index finger.</t>
  </si>
  <si>
    <t>Do not include muscle! Only subcutaneous fat + skin.</t>
  </si>
  <si>
    <t>Measure thickness (not circumference!) in mm.</t>
  </si>
  <si>
    <t>4) Calculate the result:</t>
  </si>
  <si>
    <t>For men:</t>
  </si>
  <si>
    <t>Body fat % = (Fold thickness in mm × 0.783) + 1.6</t>
  </si>
  <si>
    <t xml:space="preserve"> =» мм</t>
  </si>
  <si>
    <t>~ 3-5%</t>
  </si>
  <si>
    <t>For women:</t>
  </si>
  <si>
    <t>Body fat % = (Fold thickness in mm × 0.546) + 9.7</t>
  </si>
  <si>
    <t>Пример:</t>
  </si>
  <si>
    <t>Fold (20 мм) man:</t>
  </si>
  <si>
    <t>(20 × 0.783) + 1.6 ≈ 17.3%</t>
  </si>
  <si>
    <t>Sources:</t>
  </si>
  <si>
    <t>measure of fat</t>
  </si>
  <si>
    <t>% of fat</t>
  </si>
  <si>
    <t>mass of body without fat</t>
  </si>
  <si>
    <t>Another:</t>
  </si>
  <si>
    <t>mass of fat</t>
  </si>
  <si>
    <t>cal of fat of body (7700/1kg)</t>
  </si>
  <si>
    <t xml:space="preserve">*without water </t>
  </si>
  <si>
    <t>Importan!</t>
  </si>
  <si>
    <t>For accuracy, take measurements in the morning on an empty stomach.</t>
  </si>
  <si>
    <t>child 0-3 old</t>
  </si>
  <si>
    <t>Height (cm) [actual/desired****]</t>
  </si>
  <si>
    <t>child 3+ old</t>
  </si>
  <si>
    <t>child 10 old</t>
  </si>
  <si>
    <t>child 16 old</t>
  </si>
  <si>
    <t xml:space="preserve">adult women </t>
  </si>
  <si>
    <t xml:space="preserve">Body weight (kg) </t>
  </si>
  <si>
    <t>girls 10 old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</si>
  <si>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</si>
  <si>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</si>
  <si>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</si>
  <si>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*new calculation formula ("pseudo-scientific") - has no relation to physiology as a science. For visual understanding of sleep and physical training importance.</t>
  </si>
  <si>
    <t>## License This project is in public domain (CC0 1.0). Formulas may be freely used without attribution.</t>
  </si>
  <si>
    <t>This formula is public domain (Public Domain). Free use is permitted without attribution.</t>
  </si>
  <si>
    <t>**from chin to crown (head measurement)</t>
  </si>
  <si>
    <t>***non-standard PAL (Physical Activity Level)</t>
  </si>
  <si>
    <t>****maximum 5 units deviation from actual data</t>
  </si>
  <si>
    <t>*****sleep-wake ratio, fat% and fiber% may vary based on age or physiological states (e.g. hibernation or coma)</t>
  </si>
  <si>
    <t>******different metabolism in men, women, pregnant women and children of different sex groups</t>
  </si>
  <si>
    <t>«= data input</t>
  </si>
  <si>
    <t>~personalized metric</t>
  </si>
  <si>
    <t>! Body fat percentage:</t>
  </si>
  <si>
    <t>- The higher the body fat percentage (especially above 25% in women and 20% in men), the worse carbohydrates are absorbed (down to 60-75% in obesity) due to insulin resistance,</t>
  </si>
  <si>
    <t>- активность ферментов (например, амилаза, целлюлаза)</t>
  </si>
  <si>
    <t>while fat absorption conversely increases to 90-95% as the body adapts to excessive accumulation.</t>
  </si>
  <si>
    <t>Protein absorption also worsens (down to 75-85%) due to chronic inflammation and changes in gastrointestinal function, particularly pronounced in obesity (30%+ fat).</t>
  </si>
  <si>
    <t>- The lower the body fat percentage (especially below 18% in women and 8% in men), the worse fats are absorbed (down to 80-83%) and hormonal balance is disrupted,</t>
  </si>
  <si>
    <t>while carbohydrates and proteins are absorbed most efficiently (92-96%),</t>
  </si>
  <si>
    <t>though their excess is more often stored as fat due to metabolic adaptation to energy deficit.</t>
  </si>
  <si>
    <t>In women these changes occur earlier and are more pronounced due to physiological need to maintain higher fat percentage for reproductive function.</t>
  </si>
  <si>
    <t>- Additional factors:</t>
  </si>
  <si>
    <t>Protein absorption in obesity:</t>
  </si>
  <si>
    <t>• Chronic inflammation accompanying obesity, plus gastrointestinal and liver dysfunction (steatosis, steatohepatitis) may reduce protein digestion and amino acid absorption efficiency.</t>
  </si>
  <si>
    <t>• This may lead to decreased muscle protein synthesis and disrupted nitrogen balance.</t>
  </si>
  <si>
    <t>Gut dysbiosis - alters fat and carbohydrate metabolism</t>
  </si>
  <si>
    <t>Hyperlipidemia - excess free fatty acids increases insulin resistance</t>
  </si>
  <si>
    <t>Hormonal disorders (leptin resistance, low adiponectin levels)</t>
  </si>
  <si>
    <t>Leptin resistance and low adiponectin levels:</t>
  </si>
  <si>
    <t>• In obesity leptin levels increase but sensitivity decreases - developing leptin resistance that disrupts appetite and energy metabolism regulation.</t>
  </si>
  <si>
    <t>• Simultaneously adiponectin levels decrease - this hormone normally increases insulin sensitivity and protects blood vessels.</t>
  </si>
  <si>
    <t>Low fat percentage and hormonal disorders:</t>
  </si>
  <si>
    <t>• At extremely low body fat percentages (below 8% in men and 18% in women) hormonal balance is disrupted: leptin and other fat hormone levels decrease, sex hormone regulation worsens.</t>
  </si>
  <si>
    <t>• In women this may cause amenorrhea and reduced fertility. The body switches to "energy-saving" mode.</t>
  </si>
  <si>
    <t>!! Fiber percentage:</t>
  </si>
  <si>
    <t>Depends on ethnic differences in digestive physiology and fiber requirements:</t>
  </si>
  <si>
    <t>• Cultural dietary traditions</t>
  </si>
  <si>
    <t>• Genetically determined fiber tolerance</t>
  </si>
  <si>
    <t>• Ethnic-specific nutritional adaptation (evolutionary and cultural features)</t>
  </si>
  <si>
    <t>- Сохранение данного уведомления (необязательно)</t>
  </si>
  <si>
    <t>- intestinal length and motility</t>
  </si>
  <si>
    <t>- microbiome composition</t>
  </si>
  <si>
    <t>- enzyme activity (e.g., amylase, cellulase)</t>
  </si>
  <si>
    <t>TERMS OF USE</t>
  </si>
  <si>
    <t>1. All mathematical formulas in this table are not protected by copyright according to Article 1259 of the Russian Civil Code.</t>
  </si>
  <si>
    <t>2. Permitted:</t>
  </si>
  <si>
    <t>- Free copying of formulas</t>
  </si>
  <si>
    <t>- Modification and adaptation</t>
  </si>
  <si>
    <t>- Commercial use</t>
  </si>
  <si>
    <t>3. Required:</t>
  </si>
  <si>
    <t>- Preservation of this notice (optional)</t>
  </si>
  <si>
    <t>(Note: Strictly followed:</t>
  </si>
  <si>
    <t>1. Legal terminology from Russian Civil Code</t>
  </si>
  <si>
    <t>2. Numbered list structure</t>
  </si>
  <si>
    <t>3. Section capitalization</t>
  </si>
  <si>
    <t>4. Plain text formatting</t>
  </si>
  <si>
    <t>5. Parenthetical clarification for "необязательно" as "(optional)")</t>
  </si>
  <si>
    <t>http://pravo.gov.ru/proxy/ips/?docbody=&amp;nd=102110716</t>
  </si>
  <si>
    <t>https://github.com/Moaquvee/Moaquvee-</t>
  </si>
  <si>
    <t>Addition and update:</t>
  </si>
  <si>
    <t>https://github.com/Moaquvee/Moaquvee-/tree/Addition</t>
  </si>
  <si>
    <t>Types of proteins:</t>
  </si>
  <si>
    <t>It is important to understand.</t>
  </si>
  <si>
    <t>1. Simple proteins (proteins):</t>
  </si>
  <si>
    <t>- Albumins</t>
  </si>
  <si>
    <t>The nutritional value of foods is determined not only by the content of proteins, fats and carbohydrates.</t>
  </si>
  <si>
    <t>- Globulins</t>
  </si>
  <si>
    <t>But also by a whole range of micronutrients that play a key role in maintaining health.</t>
  </si>
  <si>
    <t>- Prolamins</t>
  </si>
  <si>
    <t>Vitamins, minerals and biologically active compounds in food affect all processes in the body.</t>
  </si>
  <si>
    <t>- Glutelins</t>
  </si>
  <si>
    <t>From energy metabolism to protecting cells from damage.</t>
  </si>
  <si>
    <t>- Scleroproteins</t>
  </si>
  <si>
    <t>During cultivation, transportation, storage and cooking, food products gradually lose a significant part of their nutrients.</t>
  </si>
  <si>
    <t>Already at the agricultural production stage, the vitamin and mineral content in plants decreases.</t>
  </si>
  <si>
    <t>2. Conjugated proteins (proteids):</t>
  </si>
  <si>
    <t>Due to soil depletion, use of chemical fertilizers and early harvesting to extend shelf life.</t>
  </si>
  <si>
    <t>- Glycoproteins</t>
  </si>
  <si>
    <t>Modern varieties of fruits and vegetables, bred to improve appearance and disease resistance.</t>
  </si>
  <si>
    <t>- Lipoproteins</t>
  </si>
  <si>
    <t>Often contain fewer micronutrients compared to traditional varieties.</t>
  </si>
  <si>
    <t>- Nucleoproteins</t>
  </si>
  <si>
    <t>- Phosphoproteins</t>
  </si>
  <si>
    <t>Modern foods lose significant nutritional value at all stages.</t>
  </si>
  <si>
    <t>- Metalloproteins</t>
  </si>
  <si>
    <t>1. The mineral content in plant products directly depends on the soil composition where they were grown.</t>
  </si>
  <si>
    <t>3. Animal proteins:</t>
  </si>
  <si>
    <t>Plants can only absorb micro- and macronutrients that are present in available form in the soil.</t>
  </si>
  <si>
    <t>- Casein</t>
  </si>
  <si>
    <t>Soils vary significantly in mineral composition across different regions of the world.</t>
  </si>
  <si>
    <t>- Albumin</t>
  </si>
  <si>
    <t>Some areas naturally have high selenium, iodine or zinc content.</t>
  </si>
  <si>
    <t>- Myosin</t>
  </si>
  <si>
    <t>While others are critically deficient in these elements.</t>
  </si>
  <si>
    <t>- Collagen</t>
  </si>
  <si>
    <t>Even within a single field, mineral concentrations can vary due to terrain and hydrology.</t>
  </si>
  <si>
    <t>4. Plant proteins:</t>
  </si>
  <si>
    <t>In animal products, the mineral composition also reflects regional soil characteristics.</t>
  </si>
  <si>
    <t>- Gluten</t>
  </si>
  <si>
    <t>Herbivores obtain minerals mainly from the plants they consume.</t>
  </si>
  <si>
    <t>- Legumin</t>
  </si>
  <si>
    <t>While carnivores get them from their prey's tissues.</t>
  </si>
  <si>
    <t>- Zein</t>
  </si>
  <si>
    <t>For example, cow's milk and meat will contain more calcium and iodine.</t>
  </si>
  <si>
    <t>In regions with soils rich in these elements.</t>
  </si>
  <si>
    <t>Types of Carbohydrates:</t>
  </si>
  <si>
    <t>Sea fish and seafood accumulate iodine, selenium and other trace elements from water.</t>
  </si>
  <si>
    <t>1. Simple carbohydrates:</t>
  </si>
  <si>
    <t>Whose composition also depends on the geological features of the area.</t>
  </si>
  <si>
    <t>- Monosaccharides:</t>
  </si>
  <si>
    <t>Thus, the mineral composition of animal products is secondarily.</t>
  </si>
  <si>
    <t>- Glucose</t>
  </si>
  <si>
    <t>But inextricably linked to the soil and water resources of the territory.</t>
  </si>
  <si>
    <t>- Fructose</t>
  </si>
  <si>
    <t>Where the animals were raised or lived.</t>
  </si>
  <si>
    <t>- Galactose</t>
  </si>
  <si>
    <t>2. During transportation and storage, further nutrient degradation occurs.</t>
  </si>
  <si>
    <t>- Disaccharides:</t>
  </si>
  <si>
    <t>B vitamins and ascorbic acid are particularly sensitive to oxygen, light and temperature fluctuations.</t>
  </si>
  <si>
    <t>- Sucrose</t>
  </si>
  <si>
    <t>For example, spinach loses up to 90% of its vitamin C.</t>
  </si>
  <si>
    <t>- Lactose</t>
  </si>
  <si>
    <t>Within 24 hours after harvesting at room temperature.</t>
  </si>
  <si>
    <t>- Maltose</t>
  </si>
  <si>
    <t>Freezing, contrary to popular belief, preserves more nutrients.</t>
  </si>
  <si>
    <t>Compared to fresh produce that has been stored on shelves for a long time.</t>
  </si>
  <si>
    <t>2. Complex carbohydrates:</t>
  </si>
  <si>
    <t>- Digestible:</t>
  </si>
  <si>
    <t>3. Cooking is another critical stage of nutrient loss.</t>
  </si>
  <si>
    <t>- Starchs:</t>
  </si>
  <si>
    <t>Water-soluble vitamins (C, B1, B5, B9) leach into cooking water.</t>
  </si>
  <si>
    <t>• Rapidly digestible:</t>
  </si>
  <si>
    <t>While heat exposure destroys heat-sensitive compounds.</t>
  </si>
  <si>
    <t>› Amylopectin</t>
  </si>
  <si>
    <t>Frying reduces polyunsaturated fatty acid content as they oxidize when heated.</t>
  </si>
  <si>
    <t>› Gelatinized forms</t>
  </si>
  <si>
    <t>Even stable substances like minerals can lose bioavailability.</t>
  </si>
  <si>
    <t>Due to formation of indigestible complexes with other food components.</t>
  </si>
  <si>
    <t>• Slowly digestible:</t>
  </si>
  <si>
    <t>› Amylose</t>
  </si>
  <si>
    <t>⟩ Modern food processing technologies, including refining, pasteurization and canning.</t>
  </si>
  <si>
    <t>› Starch-lipid complexes</t>
  </si>
  <si>
    <t>Also contribute to reduced nutritional value.</t>
  </si>
  <si>
    <t>Long-term canned food storage leads to gradual destruction.</t>
  </si>
  <si>
    <t>• Resistant starch:</t>
  </si>
  <si>
    <t>Of even stable substances like fat-soluble vitamins.</t>
  </si>
  <si>
    <t>› In cell walls</t>
  </si>
  <si>
    <t>› Native granular</t>
  </si>
  <si>
    <t>⟩⟩ These losses are cumulative - by the time of consumption.</t>
  </si>
  <si>
    <t>› Retrograded</t>
  </si>
  <si>
    <t>Many products retain only part of their original nutrient composition.</t>
  </si>
  <si>
    <t>› Modified</t>
  </si>
  <si>
    <t>These losses can be compensated by a varied diet.</t>
  </si>
  <si>
    <t>Including fresh local produce, fermented foods.</t>
  </si>
  <si>
    <t>- Glycogen</t>
  </si>
  <si>
    <t>And minimally processed whole grains.</t>
  </si>
  <si>
    <t>- Indigestible (fiber):</t>
  </si>
  <si>
    <t>Conclusion.</t>
  </si>
  <si>
    <t>• Insoluble:</t>
  </si>
  <si>
    <t>› Cellulose</t>
  </si>
  <si>
    <t>All these factors make the nutritional value of foods a variable rather than constant characteristic.</t>
  </si>
  <si>
    <t>› Hemicellulose</t>
  </si>
  <si>
    <t>Therefore, for complete nutrition it's important.</t>
  </si>
  <si>
    <t>› Lignin</t>
  </si>
  <si>
    <t>Not only to count calories and macronutrient balance.</t>
  </si>
  <si>
    <t>But also to pay attention to food quality, origin and freshness.</t>
  </si>
  <si>
    <t>• Soluble:</t>
  </si>
  <si>
    <t>As well as cooking methods.</t>
  </si>
  <si>
    <t>› Inulin</t>
  </si>
  <si>
    <t>A varied diet including local seasonal products.</t>
  </si>
  <si>
    <t>› Pectin</t>
  </si>
  <si>
    <t>Helps provide the body with the full spectrum of necessary nutrients.</t>
  </si>
  <si>
    <t>› Gums</t>
  </si>
  <si>
    <t>› Mucilages</t>
  </si>
  <si>
    <t>› Fructans</t>
  </si>
  <si>
    <t>› β-glucans</t>
  </si>
  <si>
    <t>Types of Fats:</t>
  </si>
  <si>
    <t>1. Triglycerides:</t>
  </si>
  <si>
    <t>- Saturated</t>
  </si>
  <si>
    <t>Short-chain (SCFA):</t>
  </si>
  <si>
    <t>- Acetic (C2)</t>
  </si>
  <si>
    <t>- Propionic (C3)</t>
  </si>
  <si>
    <t>- Butyric (C4)</t>
  </si>
  <si>
    <t>Medium-chain (MCFA):</t>
  </si>
  <si>
    <t>- Caproic (C6)</t>
  </si>
  <si>
    <t>- Caprylic (C8)</t>
  </si>
  <si>
    <t>- Capric (C10)</t>
  </si>
  <si>
    <t>- Lauric (C12)</t>
  </si>
  <si>
    <t>Long-chain (LCFA):</t>
  </si>
  <si>
    <t>- Myristic (C14)</t>
  </si>
  <si>
    <t>- Palmitic (C16)</t>
  </si>
  <si>
    <t>- Stearic (C18)</t>
  </si>
  <si>
    <t>- Arachidic (C20)</t>
  </si>
  <si>
    <t>- Behenic (C22)</t>
  </si>
  <si>
    <t>Very long-chain (VLCFA):</t>
  </si>
  <si>
    <t>- Lignoceric (C24)</t>
  </si>
  <si>
    <t>- Cerotic (C26)</t>
  </si>
  <si>
    <t>- Monounsaturated (Omega-9)</t>
  </si>
  <si>
    <t>› Omega-7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</si>
  <si>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Omega-9</t>
    </r>
  </si>
  <si>
    <t>› Omega-11</t>
  </si>
  <si>
    <t>- Polyunsaturated: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</si>
  <si>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Omega-6</t>
    </r>
  </si>
  <si>
    <t>› Omega-5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</si>
  <si>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Omega-3</t>
    </r>
  </si>
  <si>
    <t>2. Phospholipids:</t>
  </si>
  <si>
    <t>- Lecithin</t>
  </si>
  <si>
    <t>- Cephalin</t>
  </si>
  <si>
    <t>3. Steroids:</t>
  </si>
  <si>
    <t>- Cholesterol</t>
  </si>
  <si>
    <t>- Hormones (metabolites):</t>
  </si>
  <si>
    <t>• Testosterone</t>
  </si>
  <si>
    <t>• Estrogen</t>
  </si>
  <si>
    <t>Name of Sheet ↓</t>
  </si>
  <si>
    <t>PFC and fiber / ref ↓</t>
  </si>
  <si>
    <t>products / Ref ↓</t>
  </si>
  <si>
    <t>a day or week: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</si>
  <si>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</si>
  <si>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</si>
  <si>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</si>
  <si>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</si>
  <si>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products</t>
  </si>
  <si>
    <t>cal/100g</t>
  </si>
  <si>
    <t>protein</t>
  </si>
  <si>
    <t>fat</t>
  </si>
  <si>
    <t>carb</t>
  </si>
  <si>
    <t>fiber</t>
  </si>
  <si>
    <t>weight</t>
  </si>
  <si>
    <t>Ultra-pasteurized milk 2.5% fat</t>
  </si>
  <si>
    <t>Sweetener 1:10 (sugar substitute ratio)</t>
  </si>
  <si>
    <t>Vanillin</t>
  </si>
  <si>
    <t>Butter 72.5% fat</t>
  </si>
  <si>
    <t>Cocoa Rahat (brand or type name)</t>
  </si>
  <si>
    <t>Powdered milk / Dried milk</t>
  </si>
  <si>
    <t>product</t>
  </si>
  <si>
    <t>dried - С°</t>
  </si>
  <si>
    <t>Food Name</t>
  </si>
  <si>
    <t>Calories (kcal)</t>
  </si>
  <si>
    <t>Carbs (g)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</si>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</sst>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2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color theme="1"/>
      <name val="Arial"/>
      <scheme val="minor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2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ill="1" applyFont="1">
      <alignment horizontal="center" vertical="center"/>
    </xf>
    <xf borderId="5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5" fillId="9" fontId="2" numFmtId="10" xfId="0" applyAlignment="1" applyBorder="1" applyFont="1" applyNumberFormat="1">
      <alignment horizontal="center" shrinkToFit="0" vertical="center" wrapText="0"/>
    </xf>
    <xf borderId="5" fillId="10" fontId="2" numFmtId="10" xfId="0" applyAlignment="1" applyBorder="1" applyFill="1" applyFont="1" applyNumberFormat="1">
      <alignment horizontal="center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shrinkToFit="0" vertical="center" wrapText="1"/>
    </xf>
    <xf borderId="4" fillId="8" fontId="2" numFmtId="0" xfId="0" applyAlignment="1" applyBorder="1" applyFont="1">
      <alignment horizontal="center" shrinkToFit="0" vertical="center" wrapText="1"/>
    </xf>
    <xf borderId="5" fillId="9" fontId="2" numFmtId="49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horizontal="center" readingOrder="0" shrinkToFit="0" vertical="center" wrapText="0"/>
    </xf>
    <xf borderId="2" fillId="9" fontId="2" numFmtId="49" xfId="0" applyAlignment="1" applyBorder="1" applyFont="1" applyNumberFormat="1">
      <alignment horizontal="center" shrinkToFit="0" vertical="center" wrapText="0"/>
    </xf>
    <xf borderId="4" fillId="8" fontId="2" numFmtId="0" xfId="0" applyAlignment="1" applyBorder="1" applyFont="1">
      <alignment horizontal="center" readingOrder="0" shrinkToFit="0" vertical="center" wrapText="1"/>
    </xf>
    <xf borderId="2" fillId="11" fontId="2" numFmtId="0" xfId="0" applyAlignment="1" applyBorder="1" applyFill="1" applyFont="1">
      <alignment horizontal="center" shrinkToFit="0" vertical="center" wrapText="0"/>
    </xf>
    <xf borderId="2" fillId="8" fontId="2" numFmtId="0" xfId="0" applyAlignment="1" applyBorder="1" applyFont="1">
      <alignment horizontal="center" vertical="center"/>
    </xf>
    <xf borderId="2" fillId="9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center"/>
    </xf>
    <xf borderId="2" fillId="12" fontId="2" numFmtId="0" xfId="0" applyAlignment="1" applyBorder="1" applyFill="1" applyFont="1">
      <alignment horizontal="center" readingOrder="0" shrinkToFit="0" vertical="center" wrapText="0"/>
    </xf>
    <xf borderId="2" fillId="13" fontId="2" numFmtId="0" xfId="0" applyAlignment="1" applyBorder="1" applyFill="1" applyFont="1">
      <alignment horizontal="center" readingOrder="0" shrinkToFit="0" vertical="center" wrapText="0"/>
    </xf>
    <xf borderId="2" fillId="14" fontId="2" numFmtId="0" xfId="0" applyAlignment="1" applyBorder="1" applyFill="1" applyFont="1">
      <alignment horizontal="center" shrinkToFit="0" vertical="center" wrapText="1"/>
    </xf>
    <xf borderId="6" fillId="14" fontId="2" numFmtId="0" xfId="0" applyAlignment="1" applyBorder="1" applyFont="1">
      <alignment horizontal="center" shrinkToFit="0" vertical="center" wrapText="1"/>
    </xf>
    <xf borderId="6" fillId="1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14" fontId="2" numFmtId="4" xfId="0" applyAlignment="1" applyBorder="1" applyFont="1" applyNumberFormat="1">
      <alignment horizontal="center" shrinkToFit="0" vertical="center" wrapText="0"/>
    </xf>
    <xf borderId="5" fillId="14" fontId="4" numFmtId="4" xfId="0" applyAlignment="1" applyBorder="1" applyFont="1" applyNumberFormat="1">
      <alignment horizontal="center" shrinkToFit="0" vertical="center" wrapText="0"/>
    </xf>
    <xf borderId="2" fillId="15" fontId="2" numFmtId="0" xfId="0" applyAlignment="1" applyBorder="1" applyFill="1" applyFont="1">
      <alignment horizontal="center" shrinkToFit="0" vertical="center" wrapText="0"/>
    </xf>
    <xf borderId="5" fillId="14" fontId="2" numFmtId="164" xfId="0" applyAlignment="1" applyBorder="1" applyFont="1" applyNumberFormat="1">
      <alignment horizontal="center" shrinkToFit="0" vertical="center" wrapText="0"/>
    </xf>
    <xf borderId="7" fillId="9" fontId="2" numFmtId="4" xfId="0" applyAlignment="1" applyBorder="1" applyFont="1" applyNumberFormat="1">
      <alignment horizontal="center" shrinkToFit="0" vertical="center" wrapText="0"/>
    </xf>
    <xf borderId="7" fillId="9" fontId="2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1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2" fillId="9" fontId="2" numFmtId="2" xfId="0" applyAlignment="1" applyBorder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shrinkToFit="0" vertical="center" wrapText="0"/>
    </xf>
    <xf borderId="2" fillId="10" fontId="2" numFmtId="9" xfId="0" applyAlignment="1" applyBorder="1" applyFont="1" applyNumberFormat="1">
      <alignment horizontal="center" shrinkToFit="0" vertical="center" wrapText="0"/>
    </xf>
    <xf borderId="2" fillId="10" fontId="2" numFmtId="4" xfId="0" applyAlignment="1" applyBorder="1" applyFont="1" applyNumberFormat="1">
      <alignment horizontal="center" shrinkToFit="0" vertical="center" wrapText="0"/>
    </xf>
    <xf borderId="2" fillId="1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5" numFmtId="0" xfId="0" applyFont="1"/>
    <xf borderId="2" fillId="9" fontId="2" numFmtId="4" xfId="0" applyAlignment="1" applyBorder="1" applyFont="1" applyNumberFormat="1">
      <alignment horizontal="center" shrinkToFit="0" vertical="center" wrapText="0"/>
    </xf>
    <xf borderId="2" fillId="9" fontId="2" numFmtId="10" xfId="0" applyAlignment="1" applyBorder="1" applyFont="1" applyNumberFormat="1">
      <alignment horizontal="center" shrinkToFit="0" vertical="center" wrapText="0"/>
    </xf>
    <xf borderId="2" fillId="10" fontId="2" numFmtId="10" xfId="0" applyAlignment="1" applyBorder="1" applyFont="1" applyNumberForma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right" shrinkToFit="0" vertical="center" wrapText="0"/>
    </xf>
    <xf borderId="0" fillId="10" fontId="2" numFmtId="0" xfId="0" applyAlignment="1" applyFon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0" fillId="2" fontId="6" numFmtId="0" xfId="0" applyAlignment="1" applyFont="1">
      <alignment horizontal="left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6" fillId="9" fontId="2" numFmtId="0" xfId="0" applyAlignment="1" applyBorder="1" applyFont="1">
      <alignment horizontal="center" shrinkToFit="0" vertical="center" wrapText="0"/>
    </xf>
    <xf borderId="6" fillId="6" fontId="2" numFmtId="0" xfId="0" applyAlignment="1" applyBorder="1" applyFont="1">
      <alignment horizontal="center" readingOrder="0" shrinkToFit="0" vertical="center" wrapText="0"/>
    </xf>
    <xf borderId="6" fillId="16" fontId="2" numFmtId="9" xfId="0" applyAlignment="1" applyBorder="1" applyFill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6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7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2" fillId="5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2" fillId="14" fontId="2" numFmtId="4" xfId="0" applyAlignment="1" applyBorder="1" applyFont="1" applyNumberFormat="1">
      <alignment horizontal="center" shrinkToFit="0" vertical="center" wrapText="0"/>
    </xf>
    <xf borderId="9" fillId="14" fontId="4" numFmtId="4" xfId="0" applyAlignment="1" applyBorder="1" applyFont="1" applyNumberFormat="1">
      <alignment horizontal="center" shrinkToFit="0" vertical="center" wrapText="0"/>
    </xf>
    <xf borderId="2" fillId="14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9" fillId="14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vertical="center"/>
    </xf>
    <xf borderId="4" fillId="9" fontId="2" numFmtId="2" xfId="0" applyAlignment="1" applyBorder="1" applyFont="1" applyNumberFormat="1">
      <alignment horizontal="center" vertical="center"/>
    </xf>
    <xf borderId="4" fillId="10" fontId="2" numFmtId="9" xfId="0" applyAlignment="1" applyBorder="1" applyFont="1" applyNumberForma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10" fillId="9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vertical="center"/>
    </xf>
    <xf borderId="4" fillId="9" fontId="2" numFmtId="10" xfId="0" applyAlignment="1" applyBorder="1" applyFont="1" applyNumberFormat="1">
      <alignment horizontal="center" vertical="center"/>
    </xf>
    <xf borderId="4" fillId="10" fontId="2" numFmtId="10" xfId="0" applyAlignment="1" applyBorder="1" applyFont="1" applyNumberFormat="1">
      <alignment horizontal="center" vertical="center"/>
    </xf>
    <xf borderId="4" fillId="10" fontId="2" numFmtId="4" xfId="0" applyAlignment="1" applyBorder="1" applyFont="1" applyNumberFormat="1">
      <alignment horizontal="center" vertical="center"/>
    </xf>
    <xf borderId="0" fillId="0" fontId="8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vertical="center"/>
    </xf>
    <xf borderId="0" fillId="17" fontId="2" numFmtId="0" xfId="0" applyAlignment="1" applyFill="1" applyFont="1">
      <alignment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7" fontId="2" numFmtId="0" xfId="0" applyAlignment="1" applyFont="1">
      <alignment horizontal="left" readingOrder="0" shrinkToFit="0" vertical="center" wrapText="0"/>
    </xf>
    <xf borderId="0" fillId="17" fontId="2" numFmtId="0" xfId="0" applyAlignment="1" applyFont="1">
      <alignment horizontal="center" vertical="center"/>
    </xf>
    <xf borderId="0" fillId="17" fontId="2" numFmtId="0" xfId="0" applyAlignment="1" applyFont="1">
      <alignment readingOrder="0" shrinkToFit="0" vertical="center" wrapText="0"/>
    </xf>
    <xf borderId="0" fillId="17" fontId="2" numFmtId="0" xfId="0" applyAlignment="1" applyFont="1">
      <alignment horizontal="left" shrinkToFit="0" vertical="center" wrapText="0"/>
    </xf>
    <xf borderId="0" fillId="0" fontId="2" numFmtId="0" xfId="0" applyFont="1"/>
    <xf borderId="0" fillId="18" fontId="2" numFmtId="0" xfId="0" applyAlignment="1" applyFill="1" applyFont="1">
      <alignment readingOrder="0" vertical="center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2" numFmtId="0" xfId="0" applyAlignment="1" applyFont="1">
      <alignment vertical="center"/>
    </xf>
    <xf borderId="0" fillId="18" fontId="9" numFmtId="0" xfId="0" applyFont="1"/>
    <xf borderId="0" fillId="18" fontId="2" numFmtId="0" xfId="0" applyAlignment="1" applyFont="1">
      <alignment readingOrder="0"/>
    </xf>
    <xf borderId="11" fillId="13" fontId="2" numFmtId="0" xfId="0" applyAlignment="1" applyBorder="1" applyFont="1">
      <alignment vertical="center"/>
    </xf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vertical="center"/>
    </xf>
    <xf borderId="7" fillId="20" fontId="2" numFmtId="0" xfId="0" applyAlignment="1" applyBorder="1" applyFill="1" applyFont="1">
      <alignment vertical="center"/>
    </xf>
    <xf borderId="0" fillId="21" fontId="2" numFmtId="0" xfId="0" applyAlignment="1" applyFill="1" applyFont="1">
      <alignment vertical="center"/>
    </xf>
    <xf borderId="0" fillId="21" fontId="2" numFmtId="0" xfId="0" applyAlignment="1" applyFont="1">
      <alignment readingOrder="0" vertical="center"/>
    </xf>
    <xf borderId="0" fillId="21" fontId="5" numFmtId="0" xfId="0" applyFont="1"/>
    <xf borderId="5" fillId="20" fontId="2" numFmtId="0" xfId="0" applyAlignment="1" applyBorder="1" applyFont="1">
      <alignment vertical="center"/>
    </xf>
    <xf borderId="11" fillId="9" fontId="2" numFmtId="0" xfId="0" applyAlignment="1" applyBorder="1" applyFont="1">
      <alignment vertical="center"/>
    </xf>
    <xf borderId="7" fillId="22" fontId="2" numFmtId="0" xfId="0" applyAlignment="1" applyBorder="1" applyFill="1" applyFont="1">
      <alignment vertical="center"/>
    </xf>
    <xf borderId="0" fillId="21" fontId="5" numFmtId="0" xfId="0" applyAlignment="1" applyFont="1">
      <alignment readingOrder="0"/>
    </xf>
    <xf borderId="5" fillId="22" fontId="2" numFmtId="0" xfId="0" applyAlignment="1" applyBorder="1" applyFont="1">
      <alignment vertical="center"/>
    </xf>
    <xf borderId="11" fillId="5" fontId="2" numFmtId="0" xfId="0" applyAlignment="1" applyBorder="1" applyFont="1">
      <alignment vertical="center"/>
    </xf>
    <xf borderId="7" fillId="23" fontId="2" numFmtId="0" xfId="0" applyAlignment="1" applyBorder="1" applyFill="1" applyFont="1">
      <alignment vertical="center"/>
    </xf>
    <xf borderId="5" fillId="23" fontId="2" numFmtId="0" xfId="0" applyAlignment="1" applyBorder="1" applyFont="1">
      <alignment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0" fontId="2" numFmtId="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5" fillId="0" fontId="2" numFmtId="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24" fontId="2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" fillId="24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readingOrder="0" vertical="center"/>
    </xf>
    <xf borderId="5" fillId="24" fontId="2" numFmtId="0" xfId="0" applyAlignment="1" applyBorder="1" applyFont="1">
      <alignment horizontal="center" vertical="center"/>
    </xf>
    <xf borderId="7" fillId="0" fontId="10" numFmtId="49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4" fontId="2" numFmtId="4" xfId="0" applyAlignment="1" applyBorder="1" applyFont="1" applyNumberFormat="1">
      <alignment horizontal="center" readingOrder="0" vertical="center"/>
    </xf>
    <xf borderId="5" fillId="4" fontId="10" numFmtId="4" xfId="0" applyAlignment="1" applyBorder="1" applyFont="1" applyNumberFormat="1">
      <alignment horizontal="center" vertical="center"/>
    </xf>
    <xf borderId="5" fillId="4" fontId="10" numFmtId="0" xfId="0" applyAlignment="1" applyBorder="1" applyFont="1">
      <alignment horizontal="center" vertical="center"/>
    </xf>
    <xf borderId="2" fillId="25" fontId="2" numFmtId="4" xfId="0" applyAlignment="1" applyBorder="1" applyFill="1" applyFont="1" applyNumberFormat="1">
      <alignment horizontal="center" readingOrder="0" vertical="center"/>
    </xf>
    <xf borderId="6" fillId="25" fontId="10" numFmtId="4" xfId="0" applyAlignment="1" applyBorder="1" applyFont="1" applyNumberFormat="1">
      <alignment horizontal="center" vertical="center"/>
    </xf>
    <xf borderId="6" fillId="25" fontId="10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5" fontId="11" numFmtId="0" xfId="0" applyAlignment="1" applyBorder="1" applyFont="1">
      <alignment horizontal="center" vertical="center"/>
    </xf>
    <xf borderId="6" fillId="4" fontId="2" numFmtId="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vertical="center"/>
    </xf>
    <xf borderId="4" fillId="6" fontId="11" numFmtId="0" xfId="0" applyAlignment="1" applyBorder="1" applyFont="1">
      <alignment horizontal="center" vertical="center"/>
    </xf>
    <xf borderId="5" fillId="6" fontId="11" numFmtId="0" xfId="0" applyAlignment="1" applyBorder="1" applyFont="1">
      <alignment horizontal="center" vertical="center"/>
    </xf>
    <xf borderId="5" fillId="6" fontId="11" numFmtId="4" xfId="0" applyAlignment="1" applyBorder="1" applyFont="1" applyNumberForma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2086581624"/>
        <c:axId val="934745543"/>
      </c:lineChart>
      <c:catAx>
        <c:axId val="2086581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34745543"/>
      </c:catAx>
      <c:valAx>
        <c:axId val="934745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8658162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497</xdr:row>
      <xdr:rowOff>133350</xdr:rowOff>
    </xdr:from>
    <xdr:ext cx="2847975" cy="58102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397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398</xdr:row>
      <xdr:rowOff>0</xdr:rowOff>
    </xdr:from>
    <xdr:ext cx="106680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57.13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6" t="s">
        <v>109</v>
      </c>
      <c r="B1" s="7"/>
      <c r="C1" s="7"/>
      <c r="D1" s="8" t="s">
        <v>110</v>
      </c>
      <c r="E1" s="9" t="s">
        <v>111</v>
      </c>
      <c r="F1" s="10"/>
      <c r="G1" s="11" t="s">
        <v>112</v>
      </c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3" t="s">
        <v>113</v>
      </c>
      <c r="B2" s="14">
        <v>65.0</v>
      </c>
      <c r="C2" s="15" t="s">
        <v>114</v>
      </c>
      <c r="D2" s="14" t="s">
        <v>115</v>
      </c>
      <c r="E2" s="9" t="s">
        <v>116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3" t="s">
        <v>117</v>
      </c>
      <c r="B3" s="14">
        <v>1.7</v>
      </c>
      <c r="C3" s="15" t="s">
        <v>114</v>
      </c>
      <c r="D3" s="14" t="s">
        <v>118</v>
      </c>
      <c r="E3" s="9" t="s">
        <v>119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3" t="s">
        <v>120</v>
      </c>
      <c r="B4" s="14">
        <f>B2/B3^2</f>
        <v>22.49134948</v>
      </c>
      <c r="C4" s="10"/>
      <c r="D4" s="14" t="s">
        <v>121</v>
      </c>
      <c r="E4" s="9" t="s">
        <v>122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/>
      <c r="B5" s="10"/>
      <c r="C5" s="10"/>
      <c r="D5" s="14" t="s">
        <v>123</v>
      </c>
      <c r="E5" s="9" t="s">
        <v>124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/>
      <c r="B6" s="10"/>
      <c r="C6" s="10"/>
      <c r="D6" s="8" t="s">
        <v>125</v>
      </c>
      <c r="E6" s="9" t="s">
        <v>126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 t="s">
        <v>127</v>
      </c>
      <c r="B8" s="7"/>
      <c r="C8" s="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3" t="s">
        <v>113</v>
      </c>
      <c r="B9" s="14">
        <f>B2</f>
        <v>65</v>
      </c>
      <c r="C9" s="15" t="s">
        <v>114</v>
      </c>
      <c r="D9" s="16" t="s">
        <v>128</v>
      </c>
      <c r="E9" s="17"/>
      <c r="F9" s="17"/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3" t="s">
        <v>129</v>
      </c>
      <c r="B10" s="14">
        <f>$B$3*100</f>
        <v>170</v>
      </c>
      <c r="C10" s="15" t="s">
        <v>114</v>
      </c>
      <c r="D10" s="16" t="s">
        <v>130</v>
      </c>
      <c r="E10" s="17"/>
      <c r="F10" s="17"/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 t="s">
        <v>131</v>
      </c>
      <c r="B11" s="14">
        <v>25.0</v>
      </c>
      <c r="C11" s="15" t="s">
        <v>114</v>
      </c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3" t="s">
        <v>132</v>
      </c>
      <c r="B12" s="14">
        <f>9.99*B9+6.25*B10-4.92*B11+5</f>
        <v>1593.85</v>
      </c>
      <c r="C12" s="15"/>
      <c r="D12" s="18" t="s">
        <v>133</v>
      </c>
      <c r="E12" s="19"/>
      <c r="F12" s="19"/>
      <c r="G12" s="1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3" t="s">
        <v>134</v>
      </c>
      <c r="B13" s="14">
        <f>B12*1.4</f>
        <v>2231.39</v>
      </c>
      <c r="C13" s="15"/>
      <c r="D13" s="18" t="s">
        <v>135</v>
      </c>
      <c r="E13" s="19"/>
      <c r="F13" s="19"/>
      <c r="G13" s="1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 t="s">
        <v>136</v>
      </c>
      <c r="B14" s="14">
        <f>B12*1.6</f>
        <v>2550.16</v>
      </c>
      <c r="C14" s="15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 t="s">
        <v>137</v>
      </c>
      <c r="B15" s="14">
        <f>B12*1.9</f>
        <v>3028.315</v>
      </c>
      <c r="C15" s="15"/>
      <c r="D15" s="20" t="s">
        <v>138</v>
      </c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3" t="s">
        <v>139</v>
      </c>
      <c r="B16" s="14">
        <f>B12*2.2</f>
        <v>3506.47</v>
      </c>
      <c r="C16" s="15"/>
      <c r="D16" s="20" t="s">
        <v>140</v>
      </c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"/>
      <c r="B17" s="10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" t="s">
        <v>141</v>
      </c>
      <c r="B18" s="7"/>
      <c r="C18" s="7"/>
      <c r="D18" s="22" t="s">
        <v>142</v>
      </c>
      <c r="E18" s="23"/>
      <c r="F18" s="23"/>
      <c r="G18" s="2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3" t="s">
        <v>113</v>
      </c>
      <c r="B19" s="14">
        <f>B2</f>
        <v>65</v>
      </c>
      <c r="C19" s="15" t="s">
        <v>114</v>
      </c>
      <c r="D19" s="22" t="s">
        <v>143</v>
      </c>
      <c r="E19" s="23"/>
      <c r="F19" s="23"/>
      <c r="G19" s="2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3" t="s">
        <v>129</v>
      </c>
      <c r="B20" s="14">
        <f>$B$3*100</f>
        <v>170</v>
      </c>
      <c r="C20" s="15" t="s">
        <v>114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 t="s">
        <v>131</v>
      </c>
      <c r="B21" s="14">
        <v>25.0</v>
      </c>
      <c r="C21" s="15" t="s">
        <v>114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132</v>
      </c>
      <c r="B22" s="14">
        <f>9.99*B19+6.25*B20-4.92*B21-161</f>
        <v>1427.85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134</v>
      </c>
      <c r="B23" s="14">
        <f>B22*1.4</f>
        <v>1998.99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 t="s">
        <v>136</v>
      </c>
      <c r="B24" s="14">
        <f>B22*1.6</f>
        <v>2284.56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 t="s">
        <v>137</v>
      </c>
      <c r="B25" s="14">
        <f>B22*1.9</f>
        <v>2712.915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 t="s">
        <v>139</v>
      </c>
      <c r="B26" s="14">
        <f>B22*2.2</f>
        <v>3141.27</v>
      </c>
      <c r="C26" s="10"/>
      <c r="D26" s="10"/>
      <c r="E26" s="10"/>
      <c r="F26" s="24"/>
      <c r="G26" s="2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"/>
      <c r="B27" s="10"/>
      <c r="C27" s="10"/>
      <c r="D27" s="10"/>
      <c r="E27" s="10"/>
      <c r="F27" s="26" t="s">
        <v>144</v>
      </c>
      <c r="G27" s="27">
        <f>B13</f>
        <v>2231.39</v>
      </c>
      <c r="H27" s="28"/>
      <c r="I27" s="28"/>
      <c r="J27" s="2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"/>
      <c r="B28" s="10"/>
      <c r="C28" s="10"/>
      <c r="D28" s="10"/>
      <c r="E28" s="10"/>
      <c r="F28" s="26" t="s">
        <v>145</v>
      </c>
      <c r="G28" s="27">
        <f>AVERAGE(B14:B15)</f>
        <v>2789.2375</v>
      </c>
      <c r="H28" s="28"/>
      <c r="I28" s="28"/>
      <c r="J28" s="2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 t="s">
        <v>146</v>
      </c>
      <c r="B29" s="7"/>
      <c r="C29" s="7"/>
      <c r="D29" s="10"/>
      <c r="E29" s="10"/>
      <c r="F29" s="26" t="s">
        <v>147</v>
      </c>
      <c r="G29" s="27">
        <f>B16</f>
        <v>3506.47</v>
      </c>
      <c r="H29" s="28"/>
      <c r="I29" s="28"/>
      <c r="J29" s="2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 t="s">
        <v>113</v>
      </c>
      <c r="B30" s="14">
        <v>18.0</v>
      </c>
      <c r="C30" s="15" t="s">
        <v>114</v>
      </c>
      <c r="D30" s="10"/>
      <c r="E30" s="10"/>
      <c r="F30" s="26" t="s">
        <v>148</v>
      </c>
      <c r="G30" s="29">
        <f>((B9*1.4)*4)/G27</f>
        <v>0.1631270195</v>
      </c>
      <c r="H30" s="28"/>
      <c r="I30" s="28"/>
      <c r="J30" s="2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 t="s">
        <v>149</v>
      </c>
      <c r="B31" s="14">
        <f>59.5*B30-31.4</f>
        <v>1039.6</v>
      </c>
      <c r="C31" s="10"/>
      <c r="D31" s="10"/>
      <c r="E31" s="10"/>
      <c r="F31" s="26" t="s">
        <v>150</v>
      </c>
      <c r="G31" s="30">
        <v>0.3</v>
      </c>
      <c r="H31" s="15" t="s">
        <v>114</v>
      </c>
      <c r="I31" s="28"/>
      <c r="J31" s="2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"/>
      <c r="B32" s="10"/>
      <c r="C32" s="10"/>
      <c r="D32" s="10"/>
      <c r="E32" s="10"/>
      <c r="F32" s="26" t="s">
        <v>151</v>
      </c>
      <c r="G32" s="29">
        <f>100%-(G30+G31+G33)</f>
        <v>0.5168729805</v>
      </c>
      <c r="H32" s="28"/>
      <c r="I32" s="28"/>
      <c r="J32" s="2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 t="s">
        <v>152</v>
      </c>
      <c r="B33" s="7"/>
      <c r="C33" s="7"/>
      <c r="D33" s="10"/>
      <c r="E33" s="10"/>
      <c r="F33" s="26" t="s">
        <v>153</v>
      </c>
      <c r="G33" s="30">
        <v>0.02</v>
      </c>
      <c r="H33" s="15" t="s">
        <v>114</v>
      </c>
      <c r="I33" s="28"/>
      <c r="J33" s="2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 t="s">
        <v>113</v>
      </c>
      <c r="B34" s="14">
        <v>18.0</v>
      </c>
      <c r="C34" s="15" t="s">
        <v>114</v>
      </c>
      <c r="D34" s="10"/>
      <c r="E34" s="10"/>
      <c r="F34" s="26" t="s">
        <v>154</v>
      </c>
      <c r="G34" s="31" t="str">
        <f>TEXT(G30*G27/4 , "?0.0?") &amp; " — " &amp; TEXT(G30*G29/4 , "?0.0?")</f>
        <v>91,0  — 143,0 </v>
      </c>
      <c r="H34" s="28"/>
      <c r="I34" s="28"/>
      <c r="J34" s="2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 t="s">
        <v>155</v>
      </c>
      <c r="B35" s="14">
        <f>58.3*B34-31.1</f>
        <v>1018.3</v>
      </c>
      <c r="C35" s="10"/>
      <c r="D35" s="10"/>
      <c r="E35" s="10"/>
      <c r="F35" s="26" t="s">
        <v>156</v>
      </c>
      <c r="G35" s="31" t="str">
        <f>TEXT(G31*G27/9 , "?0.0?") &amp; " — " &amp; TEXT(G31*G29/9 , "?0.0?")</f>
        <v>74,38 — 116,88</v>
      </c>
      <c r="H35" s="28"/>
      <c r="I35" s="28"/>
      <c r="J35" s="2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"/>
      <c r="B36" s="10"/>
      <c r="C36" s="10"/>
      <c r="D36" s="10"/>
      <c r="E36" s="10"/>
      <c r="F36" s="26" t="s">
        <v>157</v>
      </c>
      <c r="G36" s="31" t="str">
        <f>TEXT(G32*G27/4 , "?0.0?") &amp; " — " &amp; TEXT(G32*G29/4 , "?0.0?")</f>
        <v>288,34 — 453,1 </v>
      </c>
      <c r="H36" s="28"/>
      <c r="I36" s="28"/>
      <c r="J36" s="2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"/>
      <c r="B37" s="10"/>
      <c r="C37" s="10"/>
      <c r="D37" s="10"/>
      <c r="E37" s="10"/>
      <c r="F37" s="26" t="s">
        <v>158</v>
      </c>
      <c r="G37" s="31" t="str">
        <f>TEXT(G33*G27/2 , "?0.0?") &amp; " — " &amp; TEXT(G33*G29/2 , "?0.0?")</f>
        <v>22,31 — 35,06</v>
      </c>
      <c r="H37" s="28"/>
      <c r="I37" s="28"/>
      <c r="J37" s="2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 t="s">
        <v>159</v>
      </c>
      <c r="B38" s="7"/>
      <c r="C38" s="7"/>
      <c r="D38" s="10"/>
      <c r="E38" s="10"/>
      <c r="F38" s="28"/>
      <c r="G38" s="28"/>
      <c r="H38" s="28"/>
      <c r="I38" s="28"/>
      <c r="J38" s="2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3" t="s">
        <v>113</v>
      </c>
      <c r="B39" s="14">
        <v>25.0</v>
      </c>
      <c r="C39" s="15" t="s">
        <v>114</v>
      </c>
      <c r="D39" s="10"/>
      <c r="E39" s="10"/>
      <c r="F39" s="32"/>
      <c r="G39" s="32"/>
      <c r="H39" s="28"/>
      <c r="I39" s="28"/>
      <c r="J39" s="2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3" t="s">
        <v>160</v>
      </c>
      <c r="B40" s="14">
        <f>22.7*B39+504.3</f>
        <v>1071.8</v>
      </c>
      <c r="C40" s="10"/>
      <c r="D40" s="10"/>
      <c r="E40" s="10"/>
      <c r="F40" s="33" t="s">
        <v>161</v>
      </c>
      <c r="G40" s="34" t="s">
        <v>162</v>
      </c>
      <c r="H40" s="28"/>
      <c r="I40" s="28"/>
      <c r="J40" s="2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134</v>
      </c>
      <c r="B41" s="14">
        <f>B40*1.4</f>
        <v>1500.52</v>
      </c>
      <c r="C41" s="10"/>
      <c r="D41" s="10"/>
      <c r="E41" s="10"/>
      <c r="F41" s="26" t="s">
        <v>163</v>
      </c>
      <c r="G41" s="35" t="str">
        <f>TEXT((G33*G27/2)*0.3 , "?0.0?") &amp; " — " &amp; TEXT((G33*G29/2)*0.3 , "?0.0?")</f>
        <v> 6,69 — 10,52</v>
      </c>
      <c r="H41" s="28"/>
      <c r="I41" s="28"/>
      <c r="J41" s="2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3" t="s">
        <v>136</v>
      </c>
      <c r="B42" s="14">
        <f>B40*1.6</f>
        <v>1714.88</v>
      </c>
      <c r="C42" s="10"/>
      <c r="D42" s="10"/>
      <c r="E42" s="10"/>
      <c r="F42" s="26" t="s">
        <v>164</v>
      </c>
      <c r="G42" s="35" t="str">
        <f>TEXT((G33*G27/2)*0.7 , "??.??") &amp; " — " &amp; TEXT((G33*G29/2)*0.7 , "??.??")</f>
        <v>15,62 — 24,55</v>
      </c>
      <c r="H42" s="28"/>
      <c r="I42" s="28"/>
      <c r="J42" s="2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3" t="s">
        <v>137</v>
      </c>
      <c r="B43" s="14">
        <f>B40*1.9</f>
        <v>2036.42</v>
      </c>
      <c r="C43" s="10"/>
      <c r="D43" s="10"/>
      <c r="E43" s="10"/>
      <c r="F43" s="36"/>
      <c r="G43" s="32"/>
      <c r="H43" s="28"/>
      <c r="I43" s="28"/>
      <c r="J43" s="2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3" t="s">
        <v>139</v>
      </c>
      <c r="B44" s="14">
        <f>B40*2.2</f>
        <v>2357.96</v>
      </c>
      <c r="C44" s="10"/>
      <c r="D44" s="10"/>
      <c r="E44" s="10"/>
      <c r="F44" s="37" t="s">
        <v>165</v>
      </c>
      <c r="G44" s="34" t="s">
        <v>162</v>
      </c>
      <c r="H44" s="28"/>
      <c r="I44" s="28"/>
      <c r="J44" s="2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"/>
      <c r="B45" s="10"/>
      <c r="C45" s="10"/>
      <c r="D45" s="10"/>
      <c r="E45" s="10"/>
      <c r="F45" s="38" t="s">
        <v>166</v>
      </c>
      <c r="G45" s="39" t="str">
        <f>TEXT((G33*G27/2)*0.3 , "?0.0?") &amp; " — " &amp; TEXT((G33*G29/2)*0.3 , "?0.0?")</f>
        <v> 6,69 — 10,52</v>
      </c>
      <c r="H45" s="28"/>
      <c r="I45" s="28"/>
      <c r="J45" s="2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 t="s">
        <v>167</v>
      </c>
      <c r="B46" s="7"/>
      <c r="C46" s="7"/>
      <c r="D46" s="10"/>
      <c r="E46" s="10"/>
      <c r="F46" s="38" t="s">
        <v>168</v>
      </c>
      <c r="G46" s="39" t="str">
        <f>TEXT((G33*G27/2)*0.33 , "?0.0?") &amp; " — " &amp; TEXT((G33*G29/2)*0.33 , "?0.0?")</f>
        <v> 7,36 — 11,57</v>
      </c>
      <c r="H46" s="28"/>
      <c r="I46" s="28"/>
      <c r="J46" s="2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3" t="s">
        <v>113</v>
      </c>
      <c r="B47" s="14">
        <v>35.0</v>
      </c>
      <c r="C47" s="15" t="s">
        <v>114</v>
      </c>
      <c r="D47" s="10"/>
      <c r="E47" s="10"/>
      <c r="F47" s="38" t="s">
        <v>169</v>
      </c>
      <c r="G47" s="39" t="str">
        <f>TEXT((G33*G27/2)*0.22 , "?0.0?") &amp; " — " &amp; TEXT((G33*G29/2)*0.22 , "?0.0?")</f>
        <v> 4,91 —  7,71</v>
      </c>
      <c r="H47" s="28"/>
      <c r="I47" s="28"/>
      <c r="J47" s="2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3" t="s">
        <v>170</v>
      </c>
      <c r="B48" s="14">
        <f>20.3*B47+485.9</f>
        <v>1196.4</v>
      </c>
      <c r="C48" s="10"/>
      <c r="D48" s="10"/>
      <c r="E48" s="10"/>
      <c r="F48" s="38" t="s">
        <v>171</v>
      </c>
      <c r="G48" s="39" t="str">
        <f>TEXT((G33*G27/2)*0.15 , "?0.0?") &amp; " — " &amp; TEXT((G33*G29/2)*0.15 , "?0.0?")</f>
        <v> 3,35 —  5,26</v>
      </c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3" t="s">
        <v>134</v>
      </c>
      <c r="B49" s="14">
        <f>B48*1.4</f>
        <v>1674.96</v>
      </c>
      <c r="C49" s="10"/>
      <c r="D49" s="10"/>
      <c r="E49" s="10"/>
      <c r="F49" s="28"/>
      <c r="G49" s="2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3" t="s">
        <v>136</v>
      </c>
      <c r="B50" s="14">
        <f>B48*1.6</f>
        <v>1914.24</v>
      </c>
      <c r="C50" s="10"/>
      <c r="D50" s="10"/>
      <c r="E50" s="10"/>
      <c r="F50" s="10"/>
      <c r="G50" s="32"/>
      <c r="H50" s="28"/>
      <c r="I50" s="28"/>
      <c r="J50" s="2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3" t="s">
        <v>137</v>
      </c>
      <c r="B51" s="14">
        <f>B48*1.9</f>
        <v>2273.16</v>
      </c>
      <c r="C51" s="10"/>
      <c r="D51" s="10"/>
      <c r="E51" s="10"/>
      <c r="F51" s="40" t="str">
        <f>"Fat intake - " &amp; TEXT(G31, "?0.0?%")</f>
        <v>Fat intake - 30,0 %</v>
      </c>
      <c r="G51" s="41" t="str">
        <f>TEXT(G31*G27/9 , "?0.0? g.") &amp; " — " &amp; TEXT(G31*G29/9 , "?0.0? g.")</f>
        <v>74,38 g. — 116,88 g.</v>
      </c>
      <c r="H51" s="28"/>
      <c r="I51" s="28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3" t="s">
        <v>139</v>
      </c>
      <c r="B52" s="14">
        <f>B48*2.2</f>
        <v>2632.08</v>
      </c>
      <c r="C52" s="10"/>
      <c r="D52" s="10"/>
      <c r="E52" s="10"/>
      <c r="F52" s="26" t="s">
        <v>172</v>
      </c>
      <c r="G52" s="35" t="str">
        <f>TEXT(G31*G27/9*25% , "?0.0?") &amp; " — " &amp; TEXT(G31*G29/9*25% , "?0.0?")</f>
        <v>18,59 — 29,22</v>
      </c>
      <c r="H52" s="28"/>
      <c r="I52" s="28"/>
      <c r="J52" s="2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"/>
      <c r="B53" s="10"/>
      <c r="C53" s="10"/>
      <c r="D53" s="10"/>
      <c r="E53" s="10"/>
      <c r="F53" s="26" t="s">
        <v>173</v>
      </c>
      <c r="G53" s="35" t="str">
        <f>TEXT(G31*G27/9*40% , "?0.0?") &amp; " — " &amp; TEXT(G31*G29/9*40% , "?0.0?")</f>
        <v>29,75 — 46,75</v>
      </c>
      <c r="H53" s="28"/>
      <c r="I53" s="28"/>
      <c r="J53" s="2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 t="s">
        <v>174</v>
      </c>
      <c r="B54" s="7"/>
      <c r="C54" s="7"/>
      <c r="D54" s="10"/>
      <c r="E54" s="10"/>
      <c r="F54" s="26" t="s">
        <v>175</v>
      </c>
      <c r="G54" s="35" t="str">
        <f>TEXT(G31*G27/9*25% , "?0.0?") &amp; " — " &amp; TEXT(G31*G29/9*25% , "?0.0?")</f>
        <v>18,59 — 29,22</v>
      </c>
      <c r="H54" s="28"/>
      <c r="I54" s="28"/>
      <c r="J54" s="2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3" t="s">
        <v>113</v>
      </c>
      <c r="B55" s="14">
        <v>40.0</v>
      </c>
      <c r="C55" s="15" t="s">
        <v>114</v>
      </c>
      <c r="D55" s="10"/>
      <c r="E55" s="10"/>
      <c r="F55" s="26" t="s">
        <v>176</v>
      </c>
      <c r="G55" s="35" t="str">
        <f>TEXT(G31*G27/9*10% , "?0.0?") &amp; " — " &amp; TEXT(G31*G29/9*10% , "?0.0?")</f>
        <v> 7,44 — 11,69</v>
      </c>
      <c r="H55" s="28"/>
      <c r="I55" s="28"/>
      <c r="J55" s="2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3" t="s">
        <v>177</v>
      </c>
      <c r="B56" s="14">
        <f>17.7*B55+658.2</f>
        <v>1366.2</v>
      </c>
      <c r="C56" s="10"/>
      <c r="D56" s="10"/>
      <c r="E56" s="10"/>
      <c r="F56" s="42" t="s">
        <v>178</v>
      </c>
      <c r="G56" s="43" t="str">
        <f>TEXT(G31*G27/9*1% , "?0.0?") &amp; " — " &amp; TEXT(G31*G29/9*1% , "?0.0?")</f>
        <v> 0,74 —  1,17</v>
      </c>
      <c r="H56" s="28"/>
      <c r="I56" s="28"/>
      <c r="J56" s="2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3" t="s">
        <v>134</v>
      </c>
      <c r="B57" s="14">
        <f>B56*1.4</f>
        <v>1912.68</v>
      </c>
      <c r="C57" s="10"/>
      <c r="D57" s="10"/>
      <c r="E57" s="10"/>
      <c r="F57" s="10"/>
      <c r="G57" s="28"/>
      <c r="H57" s="28"/>
      <c r="I57" s="28"/>
      <c r="J57" s="2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3" t="s">
        <v>136</v>
      </c>
      <c r="B58" s="14">
        <f>B56*1.6</f>
        <v>2185.92</v>
      </c>
      <c r="C58" s="10"/>
      <c r="D58" s="10"/>
      <c r="E58" s="10"/>
      <c r="F58" s="10"/>
      <c r="G58" s="2"/>
      <c r="H58" s="2"/>
      <c r="I58" s="2"/>
      <c r="J58" s="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3" t="s">
        <v>137</v>
      </c>
      <c r="B59" s="14">
        <f>B56*1.9</f>
        <v>2595.78</v>
      </c>
      <c r="C59" s="10"/>
      <c r="D59" s="10"/>
      <c r="E59" s="10"/>
      <c r="F59" s="44" t="s">
        <v>179</v>
      </c>
      <c r="G59" s="44" t="s">
        <v>162</v>
      </c>
      <c r="H59" s="2"/>
      <c r="I59" s="2"/>
      <c r="J59" s="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3" t="s">
        <v>139</v>
      </c>
      <c r="B60" s="14">
        <f>B56*2.2</f>
        <v>3005.64</v>
      </c>
      <c r="C60" s="10"/>
      <c r="D60" s="10"/>
      <c r="E60" s="10"/>
      <c r="F60" s="38" t="s">
        <v>166</v>
      </c>
      <c r="G60" s="45" t="str">
        <f>text((G31*G27/9)*0.3 , "?0.0?") &amp; " — " &amp; text((G31*G29/9)*0.3 , "?0.0?")</f>
        <v>22,31 — 35,06</v>
      </c>
      <c r="H60" s="2"/>
      <c r="I60" s="2"/>
      <c r="J60" s="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"/>
      <c r="B61" s="10"/>
      <c r="C61" s="10"/>
      <c r="D61" s="10"/>
      <c r="E61" s="10"/>
      <c r="F61" s="46" t="s">
        <v>180</v>
      </c>
      <c r="G61" s="45" t="str">
        <f>text((G31*G27/9)*0.35 , "?0.0?") &amp; " — " &amp; text((G31*G29/9)*0.35 , "?0.0?")</f>
        <v>26,03 — 40,91</v>
      </c>
      <c r="H61" s="2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 t="s">
        <v>181</v>
      </c>
      <c r="B62" s="7"/>
      <c r="C62" s="7"/>
      <c r="D62" s="10"/>
      <c r="E62" s="10"/>
      <c r="F62" s="46" t="s">
        <v>182</v>
      </c>
      <c r="G62" s="45" t="str">
        <f>text((G31*G27/9)*0.2 , "?0.0?") &amp; " — " &amp; text((G31*G29/9)*0.2 , "?0.0?")</f>
        <v>14,88 — 23,38</v>
      </c>
      <c r="H62" s="2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3" t="s">
        <v>113</v>
      </c>
      <c r="B63" s="14">
        <v>40.0</v>
      </c>
      <c r="C63" s="15" t="s">
        <v>114</v>
      </c>
      <c r="D63" s="10"/>
      <c r="E63" s="10"/>
      <c r="F63" s="38" t="s">
        <v>171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3" t="s">
        <v>183</v>
      </c>
      <c r="B64" s="14">
        <f>13.4*B63+692.6</f>
        <v>1228.6</v>
      </c>
      <c r="C64" s="10"/>
      <c r="D64" s="10"/>
      <c r="E64" s="10"/>
      <c r="F64" s="10"/>
      <c r="G64" s="2"/>
      <c r="H64" s="2"/>
      <c r="I64" s="2"/>
      <c r="J64" s="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3" t="s">
        <v>134</v>
      </c>
      <c r="B65" s="14">
        <f>B64*1.4</f>
        <v>1720.04</v>
      </c>
      <c r="C65" s="10"/>
      <c r="D65" s="10"/>
      <c r="E65" s="10"/>
      <c r="F65" s="10"/>
      <c r="G65" s="2"/>
      <c r="H65" s="2"/>
      <c r="I65" s="2"/>
      <c r="J65" s="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3" t="s">
        <v>136</v>
      </c>
      <c r="B66" s="14">
        <f>B64*1.6</f>
        <v>1965.76</v>
      </c>
      <c r="C66" s="10"/>
      <c r="D66" s="10"/>
      <c r="E66" s="10"/>
      <c r="F66" s="47" t="str">
        <f>"Carbohydrate intake - " &amp; text(G32, "?0.0?% ") &amp;"of kcal"</f>
        <v>Carbohydrate intake - 51,69% of kcal</v>
      </c>
      <c r="G66" s="47" t="str">
        <f>TEXT(G32*G27/4 , "?0.0? g.") &amp; " — " &amp; TEXT(G32*G29/4 , "?0.0? g.")</f>
        <v>288,34 g. — 453,1  g.</v>
      </c>
      <c r="H66" s="28"/>
      <c r="I66" s="28"/>
      <c r="J66" s="2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3" t="s">
        <v>137</v>
      </c>
      <c r="B67" s="14">
        <f>B64*1.9</f>
        <v>2334.34</v>
      </c>
      <c r="C67" s="10"/>
      <c r="D67" s="10"/>
      <c r="E67" s="10"/>
      <c r="F67" s="48" t="s">
        <v>184</v>
      </c>
      <c r="G67" s="49" t="str">
        <f>TEXT(G32*G27/4*10% , "?0.0?") &amp; " — " &amp; TEXT(G32*G29/4*10% , "?0.0?")</f>
        <v>28,83 — 45,31</v>
      </c>
      <c r="H67" s="28"/>
      <c r="I67" s="28"/>
      <c r="J67" s="2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3" t="s">
        <v>139</v>
      </c>
      <c r="B68" s="14">
        <f>B64*2.2</f>
        <v>2702.92</v>
      </c>
      <c r="C68" s="10"/>
      <c r="D68" s="10"/>
      <c r="E68" s="10"/>
      <c r="F68" s="26" t="s">
        <v>185</v>
      </c>
      <c r="G68" s="49" t="str">
        <f>TEXT(G32*G27/4*90% , "?0.0?") &amp; " — " &amp; TEXT(G32*G29/4*90% , "?0.0?")</f>
        <v>259,5  — 407,79</v>
      </c>
      <c r="H68" s="28"/>
      <c r="I68" s="28"/>
      <c r="J68" s="2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28"/>
      <c r="H69" s="28"/>
      <c r="I69" s="28"/>
      <c r="J69" s="2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50"/>
      <c r="H70" s="50"/>
      <c r="I70" s="50"/>
      <c r="J70" s="50"/>
      <c r="K70" s="5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51" t="s">
        <v>186</v>
      </c>
      <c r="G71" s="52" t="s">
        <v>162</v>
      </c>
      <c r="H71" s="50"/>
      <c r="I71" s="50"/>
      <c r="J71" s="50"/>
      <c r="K71" s="5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46" t="s">
        <v>187</v>
      </c>
      <c r="G72" s="45" t="str">
        <f>text((G30*G27/4)*0.25 , "?0.0?") &amp; " — " &amp; text((G30*G29/4)*0.25 , "?0.0?")</f>
        <v>22,75 — 35,75</v>
      </c>
      <c r="H72" s="50"/>
      <c r="I72" s="50"/>
      <c r="J72" s="50"/>
      <c r="K72" s="5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46" t="s">
        <v>188</v>
      </c>
      <c r="G73" s="45" t="str">
        <f>text((G30*G27/4)*0.27 , "?0.0?") &amp; " — " &amp; text((G30*G29/4)*0.27 , "?0.0?")</f>
        <v>24,57 — 38,61</v>
      </c>
      <c r="H73" s="50"/>
      <c r="I73" s="50"/>
      <c r="J73" s="50"/>
      <c r="K73" s="5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46" t="s">
        <v>189</v>
      </c>
      <c r="G74" s="45" t="str">
        <f>text((G30*G27/4)*0.33 , "?0.0?") &amp; " — " &amp; text((G30*G29/4)*0.33 , "?0.0?")</f>
        <v>30,03 — 47,19</v>
      </c>
      <c r="H74" s="50"/>
      <c r="I74" s="50"/>
      <c r="J74" s="50"/>
      <c r="K74" s="5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38" t="s">
        <v>171</v>
      </c>
      <c r="G75" s="39" t="str">
        <f>text((G30*G27/4)*0.15 , "?0.0?") &amp; " — " &amp; text((G30*G29/4)*0.15 , "?0.0?")</f>
        <v>13,65 — 21,45</v>
      </c>
      <c r="H75" s="50"/>
      <c r="I75" s="50"/>
      <c r="J75" s="50"/>
      <c r="K75" s="5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50"/>
      <c r="H76" s="50"/>
      <c r="I76" s="50"/>
      <c r="J76" s="50"/>
      <c r="K76" s="5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32"/>
      <c r="H77" s="32"/>
      <c r="I77" s="32"/>
      <c r="J77" s="2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53" t="s">
        <v>190</v>
      </c>
      <c r="G78" s="53" t="s">
        <v>191</v>
      </c>
      <c r="H78" s="54" t="s">
        <v>192</v>
      </c>
      <c r="I78" s="55" t="s">
        <v>193</v>
      </c>
      <c r="J78" s="56" t="s">
        <v>194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38" t="s">
        <v>195</v>
      </c>
      <c r="G79" s="31">
        <f t="shared" ref="G79:G81" si="1">$B$2*H79</f>
        <v>32.5</v>
      </c>
      <c r="H79" s="57">
        <f>IF(J79=FALSE,"", 1/2)</f>
        <v>0.5</v>
      </c>
      <c r="I79" s="58">
        <f>7/10</f>
        <v>0.7</v>
      </c>
      <c r="J79" s="59" t="b">
        <v>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38" t="s">
        <v>196</v>
      </c>
      <c r="G80" s="31">
        <f t="shared" si="1"/>
        <v>0.26</v>
      </c>
      <c r="H80" s="60">
        <f>IF(J80=FALSE,"", 4/1000)</f>
        <v>0.004</v>
      </c>
      <c r="I80" s="58">
        <v>250.0</v>
      </c>
      <c r="J80" s="59" t="b">
        <v>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38" t="s">
        <v>197</v>
      </c>
      <c r="G81" s="31">
        <f t="shared" si="1"/>
        <v>0.325</v>
      </c>
      <c r="H81" s="60">
        <f>IF(J81=FALSE,"", 5/1000)</f>
        <v>0.005</v>
      </c>
      <c r="I81" s="57">
        <v>600.0</v>
      </c>
      <c r="J81" s="59" t="b">
        <v>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26" t="s">
        <v>198</v>
      </c>
      <c r="G82" s="61">
        <f>SUM(G79:G81)</f>
        <v>33.085</v>
      </c>
      <c r="H82" s="62" t="str">
        <f>"1 гр. : " &amp; TEXT(I82/G82, "?0.0?") &amp; " g."</f>
        <v>1 гр. :  8,55 g.</v>
      </c>
      <c r="I82" s="61">
        <f>G79*I79+G80*I80+G81*I81</f>
        <v>282.75</v>
      </c>
      <c r="J82" s="2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63" t="s">
        <v>199</v>
      </c>
      <c r="G83" s="64"/>
      <c r="H83" s="64"/>
      <c r="I83" s="64"/>
      <c r="J83" s="6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63" t="s">
        <v>200</v>
      </c>
      <c r="G84" s="63"/>
      <c r="H84" s="63"/>
      <c r="I84" s="63"/>
      <c r="J84" s="6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63" t="s">
        <v>201</v>
      </c>
      <c r="G85" s="63"/>
      <c r="H85" s="63"/>
      <c r="I85" s="63"/>
      <c r="J85" s="63"/>
      <c r="K85" s="1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1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10"/>
      <c r="X88" s="10"/>
      <c r="Y88" s="10"/>
      <c r="Z88" s="10"/>
    </row>
    <row r="89" ht="15.75" customHeight="1">
      <c r="A89" s="65" t="s">
        <v>202</v>
      </c>
      <c r="B89" s="66" t="s">
        <v>203</v>
      </c>
      <c r="C89" s="10"/>
      <c r="D89" s="10"/>
      <c r="E89" s="10"/>
      <c r="F89" s="2"/>
      <c r="G89" s="2"/>
      <c r="H89" s="2"/>
      <c r="I89" s="2"/>
      <c r="J89" s="2"/>
      <c r="K89" s="1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10"/>
      <c r="X89" s="10"/>
      <c r="Y89" s="10"/>
      <c r="Z89" s="10"/>
    </row>
    <row r="90" ht="15.75" customHeight="1">
      <c r="A90" s="26" t="s">
        <v>204</v>
      </c>
      <c r="B90" s="67">
        <f>B92/(B93/100)^2</f>
        <v>22.49134948</v>
      </c>
      <c r="C90" s="10"/>
      <c r="D90" s="10"/>
      <c r="E90" s="10"/>
      <c r="F90" s="2"/>
      <c r="G90" s="2"/>
      <c r="H90" s="2"/>
      <c r="I90" s="2"/>
      <c r="J90" s="2"/>
      <c r="K90" s="1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10"/>
      <c r="X90" s="10"/>
      <c r="Y90" s="10"/>
      <c r="Z90" s="10"/>
    </row>
    <row r="91" ht="15.75" customHeight="1">
      <c r="A91" s="68" t="s">
        <v>205</v>
      </c>
      <c r="B91" s="69">
        <v>1.0</v>
      </c>
      <c r="C91" s="15" t="s">
        <v>114</v>
      </c>
      <c r="D91" s="10"/>
      <c r="E91" s="10"/>
      <c r="F91" s="2"/>
      <c r="G91" s="2"/>
      <c r="H91" s="2"/>
      <c r="I91" s="2"/>
      <c r="J91" s="2"/>
      <c r="K91" s="1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10"/>
      <c r="X91" s="10"/>
      <c r="Y91" s="10"/>
      <c r="Z91" s="10"/>
    </row>
    <row r="92" ht="15.75" customHeight="1">
      <c r="A92" s="48" t="s">
        <v>206</v>
      </c>
      <c r="B92" s="70">
        <v>65.0</v>
      </c>
      <c r="C92" s="15" t="s">
        <v>114</v>
      </c>
      <c r="D92" s="10"/>
      <c r="E92" s="10"/>
      <c r="F92" s="1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10"/>
      <c r="X92" s="10"/>
      <c r="Y92" s="10"/>
      <c r="Z92" s="10"/>
    </row>
    <row r="93" ht="15.75" customHeight="1">
      <c r="A93" s="26" t="s">
        <v>207</v>
      </c>
      <c r="B93" s="71">
        <v>170.0</v>
      </c>
      <c r="C93" s="15" t="s">
        <v>114</v>
      </c>
      <c r="D93" s="10"/>
      <c r="E93" s="10"/>
      <c r="F93" s="1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10"/>
      <c r="X93" s="10"/>
      <c r="Y93" s="10"/>
      <c r="Z93" s="10"/>
    </row>
    <row r="94" ht="15.75" customHeight="1">
      <c r="A94" s="26" t="s">
        <v>208</v>
      </c>
      <c r="B94" s="71">
        <v>25.0</v>
      </c>
      <c r="C94" s="15" t="s">
        <v>209</v>
      </c>
      <c r="D94" s="10"/>
      <c r="E94" s="10"/>
      <c r="F94" s="1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10"/>
      <c r="X94" s="10"/>
      <c r="Y94" s="10"/>
      <c r="Z94" s="10"/>
    </row>
    <row r="95" ht="15.75" customHeight="1">
      <c r="A95" s="72" t="s">
        <v>210</v>
      </c>
      <c r="B95" s="71">
        <v>23.0</v>
      </c>
      <c r="C95" s="15" t="s">
        <v>114</v>
      </c>
      <c r="D95" s="10"/>
      <c r="E95" s="10"/>
      <c r="F95" s="1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10"/>
      <c r="X95" s="10"/>
      <c r="Y95" s="10"/>
      <c r="Z95" s="10"/>
    </row>
    <row r="96" ht="15.75" customHeight="1">
      <c r="A96" s="26" t="s">
        <v>211</v>
      </c>
      <c r="B96" s="67">
        <f>B93/B95</f>
        <v>7.391304348</v>
      </c>
      <c r="C96" s="10"/>
      <c r="D96" s="10"/>
      <c r="E96" s="10"/>
      <c r="F96" s="1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10"/>
      <c r="X96" s="10"/>
      <c r="Y96" s="10"/>
      <c r="Z96" s="10"/>
    </row>
    <row r="97" ht="15.75" customHeight="1">
      <c r="A97" s="26" t="s">
        <v>212</v>
      </c>
      <c r="B97" s="71">
        <v>95.0</v>
      </c>
      <c r="C97" s="15" t="s">
        <v>114</v>
      </c>
      <c r="D97" s="10"/>
      <c r="E97" s="10"/>
      <c r="F97" s="1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10"/>
      <c r="X97" s="10"/>
      <c r="Y97" s="10"/>
      <c r="Z97" s="10"/>
    </row>
    <row r="98" ht="15.75" customHeight="1">
      <c r="A98" s="26" t="s">
        <v>213</v>
      </c>
      <c r="B98" s="67">
        <f>(220-B94)/B97</f>
        <v>2.052631579</v>
      </c>
      <c r="C98" s="10"/>
      <c r="D98" s="10"/>
      <c r="E98" s="10"/>
      <c r="F98" s="1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10"/>
      <c r="X98" s="10"/>
      <c r="Y98" s="10"/>
      <c r="Z98" s="10"/>
    </row>
    <row r="99" ht="15.75" customHeight="1">
      <c r="A99" s="26" t="s">
        <v>214</v>
      </c>
      <c r="B99" s="71">
        <v>15.0</v>
      </c>
      <c r="C99" s="15" t="s">
        <v>114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6" t="s">
        <v>215</v>
      </c>
      <c r="B100" s="49">
        <f>B101/8</f>
        <v>1</v>
      </c>
      <c r="C100" s="15" t="s">
        <v>216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6" t="s">
        <v>217</v>
      </c>
      <c r="B101" s="71">
        <v>8.0</v>
      </c>
      <c r="C101" s="15" t="s">
        <v>114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6" t="s">
        <v>218</v>
      </c>
      <c r="B102" s="49">
        <f>24-B101</f>
        <v>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6" t="s">
        <v>219</v>
      </c>
      <c r="B103" s="71">
        <v>60.0</v>
      </c>
      <c r="C103" s="15" t="s">
        <v>114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73" t="s">
        <v>220</v>
      </c>
      <c r="N103" s="7"/>
      <c r="O103" s="7"/>
      <c r="P103" s="7"/>
      <c r="Q103" s="7"/>
      <c r="R103" s="7"/>
      <c r="S103" s="7"/>
      <c r="T103" s="7"/>
      <c r="U103" s="10"/>
      <c r="V103" s="10"/>
      <c r="W103" s="10"/>
      <c r="X103" s="10"/>
      <c r="Y103" s="10"/>
      <c r="Z103" s="10"/>
    </row>
    <row r="104" ht="15.75" customHeight="1">
      <c r="A104" s="26" t="s">
        <v>221</v>
      </c>
      <c r="B104" s="71">
        <v>30.0</v>
      </c>
      <c r="C104" s="15" t="s">
        <v>114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73" t="s">
        <v>222</v>
      </c>
      <c r="N104" s="7"/>
      <c r="O104" s="7"/>
      <c r="P104" s="7"/>
      <c r="Q104" s="7"/>
      <c r="R104" s="7"/>
      <c r="S104" s="7"/>
      <c r="T104" s="7"/>
      <c r="U104" s="10"/>
      <c r="V104" s="10"/>
      <c r="W104" s="10"/>
      <c r="X104" s="10"/>
      <c r="Y104" s="10"/>
      <c r="Z104" s="10"/>
    </row>
    <row r="105" ht="15.75" customHeight="1">
      <c r="A105" s="26" t="s">
        <v>223</v>
      </c>
      <c r="B105" s="74">
        <f>(8/24/10)*(B102-(SUM(B103:B104)/60))</f>
        <v>0.4833333333</v>
      </c>
      <c r="C105" s="15" t="s">
        <v>216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75"/>
      <c r="N105" s="73" t="s">
        <v>224</v>
      </c>
      <c r="O105" s="7"/>
      <c r="P105" s="7"/>
      <c r="Q105" s="7"/>
      <c r="R105" s="7"/>
      <c r="S105" s="7"/>
      <c r="T105" s="7"/>
      <c r="U105" s="10"/>
      <c r="V105" s="10"/>
      <c r="W105" s="10"/>
      <c r="X105" s="10"/>
      <c r="Y105" s="10"/>
      <c r="Z105" s="10"/>
    </row>
    <row r="106" ht="15.75" customHeight="1">
      <c r="A106" s="26" t="s">
        <v>225</v>
      </c>
      <c r="B106" s="49">
        <f>2*(B103*(1/60))</f>
        <v>2</v>
      </c>
      <c r="C106" s="15" t="s">
        <v>216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73" t="s">
        <v>226</v>
      </c>
      <c r="N106" s="7"/>
      <c r="O106" s="7"/>
      <c r="P106" s="7"/>
      <c r="Q106" s="7"/>
      <c r="R106" s="7"/>
      <c r="S106" s="7"/>
      <c r="T106" s="7"/>
      <c r="U106" s="10"/>
      <c r="V106" s="10"/>
      <c r="W106" s="10"/>
      <c r="X106" s="10"/>
      <c r="Y106" s="10"/>
      <c r="Z106" s="10"/>
    </row>
    <row r="107" ht="15.75" customHeight="1">
      <c r="A107" s="26" t="s">
        <v>227</v>
      </c>
      <c r="B107" s="49">
        <f>3*(B104*(1/60))</f>
        <v>1.5</v>
      </c>
      <c r="C107" s="15" t="s">
        <v>216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75"/>
      <c r="N107" s="73" t="s">
        <v>228</v>
      </c>
      <c r="O107" s="7"/>
      <c r="P107" s="7"/>
      <c r="Q107" s="7"/>
      <c r="R107" s="7"/>
      <c r="S107" s="7"/>
      <c r="T107" s="7"/>
      <c r="U107" s="10"/>
      <c r="V107" s="10"/>
      <c r="W107" s="10"/>
      <c r="X107" s="10"/>
      <c r="Y107" s="10"/>
      <c r="Z107" s="10"/>
    </row>
    <row r="108" ht="15.75" customHeight="1">
      <c r="A108" s="26" t="s">
        <v>229</v>
      </c>
      <c r="B108" s="76">
        <f>SUM(B105:B107)*100/SUM(B101:B102)/100</f>
        <v>0.1659722222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75"/>
      <c r="N108" s="73" t="s">
        <v>230</v>
      </c>
      <c r="O108" s="7"/>
      <c r="P108" s="7"/>
      <c r="Q108" s="7"/>
      <c r="R108" s="7"/>
      <c r="S108" s="7"/>
      <c r="T108" s="7"/>
      <c r="U108" s="10"/>
      <c r="V108" s="10"/>
      <c r="W108" s="10"/>
      <c r="X108" s="10"/>
      <c r="Y108" s="10"/>
      <c r="Z108" s="10"/>
    </row>
    <row r="109" ht="15.75" customHeight="1">
      <c r="A109" s="26" t="s">
        <v>231</v>
      </c>
      <c r="B109" s="76">
        <f>B108+B100</f>
        <v>1.165972222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73" t="s">
        <v>232</v>
      </c>
      <c r="N109" s="7"/>
      <c r="O109" s="7"/>
      <c r="P109" s="7"/>
      <c r="Q109" s="7"/>
      <c r="R109" s="7"/>
      <c r="S109" s="7"/>
      <c r="T109" s="7"/>
      <c r="U109" s="10"/>
      <c r="V109" s="10"/>
      <c r="W109" s="10"/>
      <c r="X109" s="10"/>
      <c r="Y109" s="10"/>
      <c r="Z109" s="10"/>
    </row>
    <row r="110" ht="15.75" customHeight="1">
      <c r="A110" s="26" t="s">
        <v>144</v>
      </c>
      <c r="B110" s="67">
        <f>((B99*B92)+(B96*B93)-(B94*B98))*B91</f>
        <v>2180.20595</v>
      </c>
      <c r="C110" s="10"/>
      <c r="D110" s="15"/>
      <c r="E110" s="10"/>
      <c r="F110" s="10"/>
      <c r="G110" s="10"/>
      <c r="H110" s="10"/>
      <c r="I110" s="10"/>
      <c r="J110" s="10"/>
      <c r="K110" s="10"/>
      <c r="L110" s="10"/>
      <c r="M110" s="75"/>
      <c r="N110" s="73" t="s">
        <v>233</v>
      </c>
      <c r="O110" s="7"/>
      <c r="P110" s="7"/>
      <c r="Q110" s="7"/>
      <c r="R110" s="7"/>
      <c r="S110" s="7"/>
      <c r="T110" s="7"/>
      <c r="U110" s="10"/>
      <c r="V110" s="10"/>
      <c r="W110" s="10"/>
      <c r="X110" s="10"/>
      <c r="Y110" s="10"/>
      <c r="Z110" s="10"/>
    </row>
    <row r="111" ht="15.75" customHeight="1">
      <c r="A111" s="26" t="s">
        <v>145</v>
      </c>
      <c r="B111" s="67">
        <f>AVERAGE(B110, B112) </f>
        <v>2421.441701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75"/>
      <c r="N111" s="73" t="s">
        <v>234</v>
      </c>
      <c r="O111" s="7"/>
      <c r="P111" s="7"/>
      <c r="Q111" s="7"/>
      <c r="R111" s="7"/>
      <c r="S111" s="7"/>
      <c r="T111" s="7"/>
      <c r="U111" s="10"/>
      <c r="V111" s="10"/>
      <c r="W111" s="10"/>
      <c r="X111" s="10"/>
      <c r="Y111" s="10"/>
      <c r="Z111" s="10"/>
    </row>
    <row r="112" ht="15.75" customHeight="1">
      <c r="A112" s="26" t="s">
        <v>147</v>
      </c>
      <c r="B112" s="67">
        <f>B110+(B110-(B110-B110*B108))*(1+(B101/SUM(B101:B102)))</f>
        <v>2662.677451</v>
      </c>
      <c r="C112" s="15"/>
      <c r="D112" s="10"/>
      <c r="E112" s="10"/>
      <c r="F112" s="2"/>
      <c r="G112" s="10"/>
      <c r="H112" s="10"/>
      <c r="I112" s="10"/>
      <c r="J112" s="10"/>
      <c r="K112" s="10"/>
      <c r="L112" s="10"/>
      <c r="M112" s="75"/>
      <c r="N112" s="73" t="s">
        <v>235</v>
      </c>
      <c r="O112" s="7"/>
      <c r="P112" s="7"/>
      <c r="Q112" s="7"/>
      <c r="R112" s="7"/>
      <c r="S112" s="7"/>
      <c r="T112" s="7"/>
      <c r="U112" s="10"/>
      <c r="V112" s="10"/>
      <c r="W112" s="10"/>
      <c r="X112" s="10"/>
      <c r="Y112" s="10"/>
      <c r="Z112" s="10"/>
    </row>
    <row r="113" ht="15.75" customHeight="1">
      <c r="A113" s="26" t="s">
        <v>148</v>
      </c>
      <c r="B113" s="77">
        <f>(B109*B92*4)/B110</f>
        <v>0.1390477711</v>
      </c>
      <c r="C113" s="10"/>
      <c r="D113" s="10"/>
      <c r="E113" s="10"/>
      <c r="F113" s="2"/>
      <c r="G113" s="10"/>
      <c r="H113" s="10"/>
      <c r="I113" s="10"/>
      <c r="J113" s="10"/>
      <c r="K113" s="10"/>
      <c r="L113" s="10"/>
      <c r="M113" s="73" t="s">
        <v>236</v>
      </c>
      <c r="N113" s="7"/>
      <c r="O113" s="7"/>
      <c r="P113" s="7"/>
      <c r="Q113" s="7"/>
      <c r="R113" s="7"/>
      <c r="S113" s="7"/>
      <c r="T113" s="7"/>
      <c r="U113" s="10"/>
      <c r="V113" s="10"/>
      <c r="W113" s="10"/>
      <c r="X113" s="10"/>
      <c r="Y113" s="10"/>
      <c r="Z113" s="10"/>
    </row>
    <row r="114" ht="15.75" customHeight="1">
      <c r="A114" s="26" t="s">
        <v>150</v>
      </c>
      <c r="B114" s="78">
        <v>0.3</v>
      </c>
      <c r="C114" s="15" t="s">
        <v>114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75"/>
      <c r="N114" s="73" t="s">
        <v>237</v>
      </c>
      <c r="O114" s="7"/>
      <c r="P114" s="7"/>
      <c r="Q114" s="7"/>
      <c r="R114" s="7"/>
      <c r="S114" s="7"/>
      <c r="T114" s="7"/>
      <c r="U114" s="10"/>
      <c r="V114" s="10"/>
      <c r="W114" s="10"/>
      <c r="X114" s="10"/>
      <c r="Y114" s="10"/>
      <c r="Z114" s="10"/>
    </row>
    <row r="115" ht="15.75" customHeight="1">
      <c r="A115" s="26" t="s">
        <v>151</v>
      </c>
      <c r="B115" s="77">
        <f>100%-(B113+B114+B116)</f>
        <v>0.5409522289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75"/>
      <c r="N115" s="7"/>
      <c r="O115" s="73" t="s">
        <v>238</v>
      </c>
      <c r="P115" s="7"/>
      <c r="Q115" s="7"/>
      <c r="R115" s="7"/>
      <c r="S115" s="7"/>
      <c r="T115" s="7"/>
      <c r="U115" s="10"/>
      <c r="V115" s="10"/>
      <c r="W115" s="10"/>
      <c r="X115" s="10"/>
      <c r="Y115" s="10"/>
      <c r="Z115" s="10"/>
    </row>
    <row r="116" ht="15.75" customHeight="1">
      <c r="A116" s="26" t="s">
        <v>153</v>
      </c>
      <c r="B116" s="78">
        <v>0.02</v>
      </c>
      <c r="C116" s="15" t="s">
        <v>114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79"/>
      <c r="N116" s="7"/>
      <c r="O116" s="80" t="s">
        <v>239</v>
      </c>
      <c r="P116" s="81">
        <v>20.0</v>
      </c>
      <c r="Q116" s="82" t="str">
        <f>(P116*0.783)+1.6 &amp; " %"</f>
        <v>17,26 %</v>
      </c>
      <c r="R116" s="73" t="s">
        <v>240</v>
      </c>
      <c r="S116" s="7"/>
      <c r="T116" s="7"/>
      <c r="U116" s="10"/>
      <c r="V116" s="10"/>
      <c r="W116" s="10"/>
      <c r="X116" s="10"/>
      <c r="Y116" s="10"/>
      <c r="Z116" s="10"/>
    </row>
    <row r="117" ht="15.75" customHeight="1">
      <c r="A117" s="26" t="s">
        <v>154</v>
      </c>
      <c r="B117" s="76" t="str">
        <f>text(B113*B110/4 , "?0.0?") &amp; " — " &amp; text(B113*B112/4 , "?0.0?")</f>
        <v>75,79 — 92,56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79"/>
      <c r="N117" s="73" t="s">
        <v>241</v>
      </c>
      <c r="O117" s="79"/>
      <c r="P117" s="7"/>
      <c r="Q117" s="7"/>
      <c r="R117" s="7"/>
      <c r="S117" s="7"/>
      <c r="T117" s="7"/>
      <c r="U117" s="10"/>
      <c r="V117" s="10"/>
      <c r="W117" s="10"/>
      <c r="X117" s="10"/>
      <c r="Y117" s="10"/>
      <c r="Z117" s="10"/>
    </row>
    <row r="118" ht="15.75" customHeight="1">
      <c r="A118" s="26" t="s">
        <v>156</v>
      </c>
      <c r="B118" s="76" t="str">
        <f>text(B114*B110/9 , "?0.0?") &amp; " — " &amp; text(B114*B112/9 , "?0.0?")</f>
        <v>72,67 — 88,76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79"/>
      <c r="N118" s="7"/>
      <c r="O118" s="73" t="s">
        <v>242</v>
      </c>
      <c r="P118" s="7"/>
      <c r="Q118" s="7"/>
      <c r="R118" s="7"/>
      <c r="S118" s="7"/>
      <c r="T118" s="7"/>
      <c r="U118" s="10"/>
      <c r="V118" s="10"/>
      <c r="W118" s="10"/>
      <c r="X118" s="10"/>
      <c r="Y118" s="10"/>
      <c r="Z118" s="10"/>
    </row>
    <row r="119" ht="15.75" customHeight="1">
      <c r="A119" s="26" t="s">
        <v>157</v>
      </c>
      <c r="B119" s="76" t="str">
        <f>text(B115*B110/4 , "?0.0?") &amp; " — " &amp; text(B115*B112/4 , "?0.0?")</f>
        <v>294,85 — 360,1 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79"/>
      <c r="N119" s="7"/>
      <c r="O119" s="80" t="s">
        <v>239</v>
      </c>
      <c r="P119" s="81">
        <v>25.0</v>
      </c>
      <c r="Q119" s="82" t="str">
        <f>(P119*0.546)+9.7 &amp; " %"</f>
        <v>23,35 %</v>
      </c>
      <c r="R119" s="73" t="s">
        <v>240</v>
      </c>
      <c r="S119" s="7"/>
      <c r="T119" s="7"/>
      <c r="U119" s="10"/>
      <c r="V119" s="10"/>
      <c r="W119" s="10"/>
      <c r="X119" s="10"/>
      <c r="Y119" s="10"/>
      <c r="Z119" s="10"/>
    </row>
    <row r="120" ht="15.75" customHeight="1">
      <c r="A120" s="26" t="s">
        <v>158</v>
      </c>
      <c r="B120" s="76" t="str">
        <f>text(B116*B110/2 , "?0.0?") &amp; " — " &amp; text(B116*B112/2 , "?0.0?")</f>
        <v>21,8  — 26,63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79" t="s">
        <v>243</v>
      </c>
      <c r="N120" s="7"/>
      <c r="O120" s="7"/>
      <c r="P120" s="7"/>
      <c r="Q120" s="7"/>
      <c r="R120" s="79"/>
      <c r="S120" s="7"/>
      <c r="T120" s="7"/>
      <c r="U120" s="10"/>
      <c r="V120" s="10"/>
      <c r="W120" s="10"/>
      <c r="X120" s="10"/>
      <c r="Y120" s="10"/>
      <c r="Z120" s="10"/>
    </row>
    <row r="121" ht="15.75" customHeight="1">
      <c r="A121" s="28"/>
      <c r="B121" s="28"/>
      <c r="C121" s="28"/>
      <c r="D121" s="10"/>
      <c r="E121" s="10"/>
      <c r="F121" s="10"/>
      <c r="G121" s="10"/>
      <c r="H121" s="10"/>
      <c r="I121" s="10"/>
      <c r="J121" s="10"/>
      <c r="K121" s="10"/>
      <c r="L121" s="10"/>
      <c r="M121" s="7"/>
      <c r="N121" s="73" t="s">
        <v>244</v>
      </c>
      <c r="O121" s="7"/>
      <c r="P121" s="7"/>
      <c r="Q121" s="7"/>
      <c r="R121" s="7"/>
      <c r="S121" s="7"/>
      <c r="T121" s="7"/>
      <c r="U121" s="10"/>
      <c r="V121" s="10"/>
      <c r="W121" s="10"/>
      <c r="X121" s="10"/>
      <c r="Y121" s="10"/>
      <c r="Z121" s="10"/>
    </row>
    <row r="122" ht="15.75" customHeight="1">
      <c r="A122" s="28"/>
      <c r="B122" s="28"/>
      <c r="C122" s="28"/>
      <c r="D122" s="10"/>
      <c r="E122" s="10"/>
      <c r="F122" s="10"/>
      <c r="G122" s="10"/>
      <c r="H122" s="10"/>
      <c r="I122" s="10"/>
      <c r="J122" s="10"/>
      <c r="K122" s="10"/>
      <c r="L122" s="10"/>
      <c r="M122" s="7"/>
      <c r="N122" s="7"/>
      <c r="O122" s="79" t="s">
        <v>245</v>
      </c>
      <c r="P122" s="7"/>
      <c r="Q122" s="7"/>
      <c r="R122" s="7"/>
      <c r="S122" s="7"/>
      <c r="T122" s="7"/>
      <c r="U122" s="10"/>
      <c r="V122" s="10"/>
      <c r="W122" s="10"/>
      <c r="X122" s="10"/>
      <c r="Y122" s="10"/>
      <c r="Z122" s="10"/>
    </row>
    <row r="123" ht="15.75" customHeight="1">
      <c r="A123" s="33" t="s">
        <v>161</v>
      </c>
      <c r="B123" s="83" t="s">
        <v>162</v>
      </c>
      <c r="C123" s="28"/>
      <c r="D123" s="10"/>
      <c r="E123" s="10"/>
      <c r="F123" s="10"/>
      <c r="G123" s="10"/>
      <c r="H123" s="10"/>
      <c r="I123" s="10"/>
      <c r="J123" s="10"/>
      <c r="K123" s="10"/>
      <c r="L123" s="10"/>
      <c r="M123" s="73" t="s">
        <v>246</v>
      </c>
      <c r="N123" s="7"/>
      <c r="O123" s="7"/>
      <c r="P123" s="7"/>
      <c r="Q123" s="7"/>
      <c r="R123" s="7"/>
      <c r="S123" s="7"/>
      <c r="T123" s="7"/>
      <c r="U123" s="10"/>
      <c r="V123" s="10"/>
      <c r="W123" s="10"/>
      <c r="X123" s="10"/>
      <c r="Y123" s="10"/>
      <c r="Z123" s="10"/>
    </row>
    <row r="124" ht="15.75" customHeight="1">
      <c r="A124" s="26" t="s">
        <v>163</v>
      </c>
      <c r="B124" s="49" t="str">
        <f>text((B116*B110/2)*0.3 , "?0.0?") &amp; " — " &amp; text((B116*B112/2)*0.3 , "?0.0?")</f>
        <v> 6,54 —  7,99</v>
      </c>
      <c r="C124" s="28"/>
      <c r="D124" s="10"/>
      <c r="E124" s="10"/>
      <c r="F124" s="10"/>
      <c r="G124" s="10"/>
      <c r="H124" s="10"/>
      <c r="I124" s="10"/>
      <c r="J124" s="10"/>
      <c r="K124" s="10"/>
      <c r="L124" s="10"/>
      <c r="M124" s="7"/>
      <c r="N124" s="84" t="s">
        <v>101</v>
      </c>
      <c r="O124" s="7"/>
      <c r="P124" s="7"/>
      <c r="Q124" s="7"/>
      <c r="R124" s="7"/>
      <c r="S124" s="7"/>
      <c r="T124" s="7"/>
      <c r="U124" s="10"/>
      <c r="V124" s="10"/>
      <c r="W124" s="10"/>
      <c r="X124" s="10"/>
      <c r="Y124" s="10"/>
      <c r="Z124" s="10"/>
    </row>
    <row r="125" ht="15.75" customHeight="1">
      <c r="A125" s="26" t="s">
        <v>164</v>
      </c>
      <c r="B125" s="49" t="str">
        <f>text((B116*B110/2)*0.7 , "??.??") &amp; " — " &amp; text((B116*B112/2)*0.7 , "??.??")</f>
        <v>15,26 — 18,64</v>
      </c>
      <c r="C125" s="28"/>
      <c r="D125" s="10"/>
      <c r="E125" s="10"/>
      <c r="F125" s="10"/>
      <c r="G125" s="10"/>
      <c r="H125" s="10"/>
      <c r="I125" s="10"/>
      <c r="J125" s="10"/>
      <c r="K125" s="10"/>
      <c r="L125" s="10"/>
      <c r="M125" s="7"/>
      <c r="N125" s="84" t="s">
        <v>102</v>
      </c>
      <c r="O125" s="7"/>
      <c r="P125" s="7"/>
      <c r="Q125" s="7"/>
      <c r="R125" s="7"/>
      <c r="S125" s="7"/>
      <c r="T125" s="7"/>
      <c r="U125" s="10"/>
      <c r="V125" s="10"/>
      <c r="W125" s="10"/>
      <c r="X125" s="10"/>
      <c r="Y125" s="10"/>
      <c r="Z125" s="10"/>
    </row>
    <row r="126" ht="15.75" customHeight="1">
      <c r="A126" s="36"/>
      <c r="B126" s="10"/>
      <c r="C126" s="28"/>
      <c r="D126" s="10"/>
      <c r="E126" s="10"/>
      <c r="F126" s="10"/>
      <c r="G126" s="85" t="s">
        <v>247</v>
      </c>
      <c r="H126" s="86">
        <f>B2</f>
        <v>65</v>
      </c>
      <c r="I126" s="87" t="s">
        <v>248</v>
      </c>
      <c r="J126" s="88">
        <v>0.15</v>
      </c>
      <c r="K126" s="87" t="s">
        <v>249</v>
      </c>
      <c r="L126" s="86" t="str">
        <f>H126-(J126*H126) &amp; " kg"</f>
        <v>55,25 kg</v>
      </c>
      <c r="M126" s="73" t="s">
        <v>250</v>
      </c>
      <c r="N126" s="7"/>
      <c r="O126" s="7"/>
      <c r="P126" s="7"/>
      <c r="Q126" s="7"/>
      <c r="R126" s="7"/>
      <c r="S126" s="7"/>
      <c r="T126" s="7"/>
      <c r="U126" s="10"/>
      <c r="V126" s="10"/>
      <c r="W126" s="10"/>
      <c r="X126" s="10"/>
      <c r="Y126" s="10"/>
      <c r="Z126" s="10"/>
    </row>
    <row r="127" ht="15.75" customHeight="1">
      <c r="A127" s="37" t="s">
        <v>165</v>
      </c>
      <c r="B127" s="83" t="s">
        <v>162</v>
      </c>
      <c r="C127" s="28"/>
      <c r="D127" s="10"/>
      <c r="E127" s="10"/>
      <c r="F127" s="10"/>
      <c r="G127" s="28"/>
      <c r="H127" s="28"/>
      <c r="I127" s="28"/>
      <c r="J127" s="89"/>
      <c r="K127" s="90" t="s">
        <v>251</v>
      </c>
      <c r="L127" s="35">
        <f>J126*H126</f>
        <v>9.75</v>
      </c>
      <c r="M127" s="91"/>
      <c r="N127" s="92" t="s">
        <v>103</v>
      </c>
      <c r="O127" s="91"/>
      <c r="P127" s="7"/>
      <c r="Q127" s="7"/>
      <c r="R127" s="7"/>
      <c r="S127" s="7"/>
      <c r="T127" s="7"/>
      <c r="U127" s="10"/>
      <c r="V127" s="10"/>
      <c r="W127" s="10"/>
      <c r="X127" s="10"/>
      <c r="Y127" s="10"/>
      <c r="Z127" s="10"/>
    </row>
    <row r="128" ht="15.75" customHeight="1">
      <c r="A128" s="38" t="s">
        <v>166</v>
      </c>
      <c r="B128" s="45" t="str">
        <f>text((B116*B110/2)*0.3 , "?0.0?") &amp; " — " &amp; text((B116*B112/2)*0.3 , "?0.0?")</f>
        <v> 6,54 —  7,99</v>
      </c>
      <c r="C128" s="28"/>
      <c r="D128" s="10"/>
      <c r="E128" s="10"/>
      <c r="F128" s="10"/>
      <c r="G128" s="10"/>
      <c r="H128" s="10"/>
      <c r="I128" s="10"/>
      <c r="J128" s="10"/>
      <c r="K128" s="90" t="s">
        <v>252</v>
      </c>
      <c r="L128" s="31">
        <f>L127*7700 </f>
        <v>75075</v>
      </c>
      <c r="M128" s="91"/>
      <c r="N128" s="92" t="s">
        <v>59</v>
      </c>
      <c r="O128" s="7"/>
      <c r="P128" s="7"/>
      <c r="Q128" s="7"/>
      <c r="R128" s="7"/>
      <c r="S128" s="7"/>
      <c r="T128" s="7"/>
      <c r="U128" s="10"/>
      <c r="V128" s="10"/>
      <c r="W128" s="10"/>
      <c r="X128" s="10"/>
      <c r="Y128" s="10"/>
      <c r="Z128" s="10"/>
    </row>
    <row r="129" ht="15.75" customHeight="1">
      <c r="A129" s="38" t="s">
        <v>168</v>
      </c>
      <c r="B129" s="45" t="str">
        <f>text((B116*B110/2)*0.33 , "?0.0?") &amp; " — " &amp; text((B116*B112/2)*0.33 , "?0.0?")</f>
        <v> 7,19 —  8,79</v>
      </c>
      <c r="C129" s="28"/>
      <c r="D129" s="10"/>
      <c r="E129" s="10"/>
      <c r="F129" s="10"/>
      <c r="G129" s="10"/>
      <c r="H129" s="10"/>
      <c r="I129" s="10"/>
      <c r="J129" s="10"/>
      <c r="K129" s="93" t="s">
        <v>253</v>
      </c>
      <c r="L129" s="10"/>
      <c r="M129" s="91"/>
      <c r="N129" s="92" t="s">
        <v>60</v>
      </c>
      <c r="O129" s="7"/>
      <c r="P129" s="7"/>
      <c r="Q129" s="7"/>
      <c r="R129" s="7"/>
      <c r="S129" s="7"/>
      <c r="T129" s="7"/>
      <c r="U129" s="10"/>
      <c r="V129" s="10"/>
      <c r="W129" s="10"/>
      <c r="X129" s="10"/>
      <c r="Y129" s="10"/>
      <c r="Z129" s="10"/>
    </row>
    <row r="130" ht="15.75" customHeight="1">
      <c r="A130" s="38" t="s">
        <v>169</v>
      </c>
      <c r="B130" s="45" t="str">
        <f>text((B116*B110/2)*0.22 , "?0.0?") &amp; " — " &amp; text((B116*B112/2)*0.22 , "?0.0?")</f>
        <v> 4,8  —  5,86</v>
      </c>
      <c r="C130" s="28"/>
      <c r="D130" s="10"/>
      <c r="E130" s="10"/>
      <c r="F130" s="10"/>
      <c r="G130" s="10"/>
      <c r="H130" s="10"/>
      <c r="I130" s="10"/>
      <c r="J130" s="10"/>
      <c r="K130" s="10"/>
      <c r="L130" s="10"/>
      <c r="M130" s="73" t="s">
        <v>254</v>
      </c>
      <c r="N130" s="7"/>
      <c r="O130" s="7"/>
      <c r="P130" s="7"/>
      <c r="Q130" s="7"/>
      <c r="R130" s="7"/>
      <c r="S130" s="7"/>
      <c r="T130" s="7"/>
      <c r="U130" s="10"/>
      <c r="V130" s="10"/>
      <c r="W130" s="10"/>
      <c r="X130" s="10"/>
      <c r="Y130" s="10"/>
      <c r="Z130" s="10"/>
    </row>
    <row r="131" ht="15.75" customHeight="1">
      <c r="A131" s="38" t="s">
        <v>171</v>
      </c>
      <c r="B131" s="39" t="str">
        <f>text((B116*B110/2)*0.15 , "?0.0?") &amp; " — " &amp; text((B116*B112/2)*0.15 , "?0.0?")</f>
        <v> 3,27 —  3,99</v>
      </c>
      <c r="C131" s="28"/>
      <c r="D131" s="10"/>
      <c r="E131" s="10"/>
      <c r="F131" s="10"/>
      <c r="G131" s="10"/>
      <c r="H131" s="10"/>
      <c r="I131" s="10"/>
      <c r="J131" s="10"/>
      <c r="K131" s="10"/>
      <c r="L131" s="10"/>
      <c r="M131" s="7"/>
      <c r="N131" s="73" t="s">
        <v>255</v>
      </c>
      <c r="O131" s="7"/>
      <c r="P131" s="7"/>
      <c r="Q131" s="7"/>
      <c r="R131" s="7"/>
      <c r="S131" s="7"/>
      <c r="T131" s="7"/>
      <c r="U131" s="10"/>
      <c r="V131" s="10"/>
      <c r="W131" s="10"/>
      <c r="X131" s="10"/>
      <c r="Y131" s="10"/>
      <c r="Z131" s="10"/>
    </row>
    <row r="132" ht="15.75" customHeight="1">
      <c r="A132" s="28"/>
      <c r="B132" s="28"/>
      <c r="C132" s="28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40" t="str">
        <f>"Fat intake - " &amp; TEXT(B114, "?0.0?%")</f>
        <v>Fat intake - 30,0 %</v>
      </c>
      <c r="B134" s="94" t="str">
        <f>text(B114*B110/9 , "?0.0? g.") &amp; " — " &amp; text(B114*B112/9 , "?0.0? g.")</f>
        <v>72,67 g. — 88,76 g.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6" t="s">
        <v>172</v>
      </c>
      <c r="B135" s="49" t="str">
        <f>text(B114*B110/9*25% , "?0.0?") &amp; " — " &amp; text(B114*B112/9*25% , "?0.0?")</f>
        <v>18,17 — 22,19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6" t="s">
        <v>173</v>
      </c>
      <c r="B136" s="49" t="str">
        <f>text(B114*B110/9*40% , "?0.0?") &amp; " — " &amp; text(B114*B112/9*40% , "?0.0?")</f>
        <v>29,07 — 35,5 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6" t="s">
        <v>175</v>
      </c>
      <c r="B137" s="49" t="str">
        <f>text(B114*B110/9*25% , "?0.0?") &amp; " — " &amp; text(B114*B112/9*25% , "?0.0?")</f>
        <v>18,17 — 22,19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6" t="s">
        <v>176</v>
      </c>
      <c r="B138" s="49" t="str">
        <f>text(B114*B110/9*10% , "?0.0?") &amp; " — " &amp; text(B114*B112/9*10% , "?0.0?")</f>
        <v> 7,27 —  8,88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42" t="s">
        <v>178</v>
      </c>
      <c r="B139" s="95" t="str">
        <f>text(B114*B110/9*1% , "?0.0?") &amp; " — " &amp; text(B114*B112/9*1% , "?0.0?")</f>
        <v> 0,73 —  0,89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44" t="s">
        <v>179</v>
      </c>
      <c r="B142" s="44" t="s">
        <v>162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8" t="s">
        <v>166</v>
      </c>
      <c r="B143" s="45" t="str">
        <f>text((B114*B110/9)*0.3 , "?0.0?") &amp; " — " &amp; text((B114*B112/9)*0.3 , "?0.0?")</f>
        <v>21,8  — 26,63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46" t="s">
        <v>180</v>
      </c>
      <c r="B144" s="45" t="str">
        <f>text((B114*B110/9)*0.35 , "?0.0?") &amp; " — " &amp; text((B114*B112/9)*0.35 , "?0.0?")</f>
        <v>25,44 — 31,06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46" t="s">
        <v>182</v>
      </c>
      <c r="B145" s="45" t="str">
        <f>text((B114*B110/9)*0.2 , "?0.0?") &amp; " — " &amp; text((B114*B112/9)*0.2 , "?0.0?")</f>
        <v>14,53 — 17,75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8" t="s">
        <v>171</v>
      </c>
      <c r="B146" s="39" t="str">
        <f>text((B114*B110/9)*0.15 , "?0.0?") &amp; " — " &amp; text((B114*B112/9)*0.15 , "?0.0?")</f>
        <v>10,9  — 13,31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47" t="str">
        <f>"Carbohydrate intake - " &amp; text(B115, "?0.0?% ") &amp;"of kcal"</f>
        <v>Carbohydrate intake - 54,1 % of kcal</v>
      </c>
      <c r="B149" s="47" t="str">
        <f>text(B115*B110/4 , "?0.0? g.") &amp; " — " &amp; text(B115*B112/4 , "?0.0? g.")</f>
        <v>294,85 g. — 360,1  g.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48" t="s">
        <v>184</v>
      </c>
      <c r="B150" s="49" t="str">
        <f>text(B115*B110/4*10% , "?0.0?") &amp; " — " &amp; text(B115*B112/4*10% , "?0.0?")</f>
        <v>29,48 — 36,01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6" t="s">
        <v>185</v>
      </c>
      <c r="B151" s="49" t="str">
        <f>text(B115*B110/4*90% , "?0.0?") &amp; " — " &amp; text(B115*B112/4*90% , "?0.0?")</f>
        <v>265,36 — 324,09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1" t="s">
        <v>186</v>
      </c>
      <c r="B154" s="51" t="s">
        <v>162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46" t="s">
        <v>187</v>
      </c>
      <c r="B155" s="45" t="str">
        <f>text((B113*B110/4)*0.25 , "?0.0?") &amp; " — " &amp; text((B113*B112/4)*0.25 , "?0.0?")</f>
        <v>18,95 — 23,14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46" t="s">
        <v>188</v>
      </c>
      <c r="B156" s="45" t="str">
        <f>text((B113*B110/4)*0.27 , "?0.0?") &amp; " — " &amp; text((B113*B112/4)*0.27 , "?0.0?")</f>
        <v>20,46 — 24,99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46" t="s">
        <v>189</v>
      </c>
      <c r="B157" s="45" t="str">
        <f>text((B113*B110/4)*0.33 , "?0.0?") &amp; " — " &amp; text((B113*B112/4)*0.33 , "?0.0?")</f>
        <v>25,01 — 30,54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8" t="s">
        <v>171</v>
      </c>
      <c r="B158" s="39" t="str">
        <f>text((B113*B110/4)*0.15 , "?0.0?") &amp; " — " &amp; text((B113*B112/4)*0.15 , "?0.0?")</f>
        <v>11,37 — 13,88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3" t="s">
        <v>190</v>
      </c>
      <c r="B161" s="53" t="s">
        <v>191</v>
      </c>
      <c r="C161" s="54" t="s">
        <v>192</v>
      </c>
      <c r="D161" s="55" t="s">
        <v>193</v>
      </c>
      <c r="E161" s="56" t="s">
        <v>194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8" t="s">
        <v>195</v>
      </c>
      <c r="B162" s="96">
        <f t="shared" ref="B162:B164" si="2">$B$92*C162</f>
        <v>32.5</v>
      </c>
      <c r="C162" s="97">
        <f>IF(E162=FALSE,"", 1/2)</f>
        <v>0.5</v>
      </c>
      <c r="D162" s="98">
        <f>7/10</f>
        <v>0.7</v>
      </c>
      <c r="E162" s="59" t="b">
        <v>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8" t="s">
        <v>196</v>
      </c>
      <c r="B163" s="96">
        <f t="shared" si="2"/>
        <v>0.26</v>
      </c>
      <c r="C163" s="99">
        <f>IF(E163=FALSE,"", 4/1000)</f>
        <v>0.004</v>
      </c>
      <c r="D163" s="98">
        <v>250.0</v>
      </c>
      <c r="E163" s="59" t="b">
        <v>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8" t="s">
        <v>197</v>
      </c>
      <c r="B164" s="100">
        <f t="shared" si="2"/>
        <v>0.325</v>
      </c>
      <c r="C164" s="99">
        <f>IF(E164=FALSE,"", 5/1000)</f>
        <v>0.005</v>
      </c>
      <c r="D164" s="101">
        <v>600.0</v>
      </c>
      <c r="E164" s="59" t="b">
        <v>1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6" t="s">
        <v>198</v>
      </c>
      <c r="B165" s="76">
        <f>SUM(B162:B164)</f>
        <v>33.085</v>
      </c>
      <c r="C165" s="45" t="str">
        <f>"1 g. : " &amp; TEXT(D165/B165, "?0.0?") &amp; " g."</f>
        <v>1 g. :  8,55 g.</v>
      </c>
      <c r="D165" s="76">
        <f>B162*D162+B163*D163+B164*D164</f>
        <v>282.75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3" t="s">
        <v>199</v>
      </c>
      <c r="B166" s="63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3" t="s">
        <v>200</v>
      </c>
      <c r="B167" s="63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3" t="s">
        <v>201</v>
      </c>
      <c r="B168" s="63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5" t="s">
        <v>202</v>
      </c>
      <c r="B173" s="102" t="s">
        <v>256</v>
      </c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6" t="s">
        <v>204</v>
      </c>
      <c r="B174" s="103">
        <f>B176/(B177/100)^2</f>
        <v>19.55555556</v>
      </c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8" t="s">
        <v>205</v>
      </c>
      <c r="B175" s="104">
        <v>1.0</v>
      </c>
      <c r="C175" s="2" t="s">
        <v>114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48" t="s">
        <v>206</v>
      </c>
      <c r="B176" s="105">
        <v>11.0</v>
      </c>
      <c r="C176" s="2" t="s">
        <v>114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2" t="s">
        <v>257</v>
      </c>
      <c r="B177" s="105">
        <v>75.0</v>
      </c>
      <c r="C177" s="2" t="s">
        <v>114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6" t="s">
        <v>208</v>
      </c>
      <c r="B178" s="105">
        <v>1.5</v>
      </c>
      <c r="C178" s="28" t="s">
        <v>209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2" t="s">
        <v>210</v>
      </c>
      <c r="B179" s="105">
        <v>17.0</v>
      </c>
      <c r="C179" s="2" t="s">
        <v>114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6" t="s">
        <v>211</v>
      </c>
      <c r="B180" s="103">
        <f>B177/B179</f>
        <v>4.411764706</v>
      </c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6" t="s">
        <v>212</v>
      </c>
      <c r="B181" s="105">
        <v>75.0</v>
      </c>
      <c r="C181" s="2" t="s">
        <v>114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6" t="s">
        <v>213</v>
      </c>
      <c r="B182" s="103">
        <f>(220-B178)/B181</f>
        <v>2.913333333</v>
      </c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6" t="s">
        <v>214</v>
      </c>
      <c r="B183" s="105">
        <v>20.0</v>
      </c>
      <c r="C183" s="2" t="s">
        <v>114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6" t="s">
        <v>215</v>
      </c>
      <c r="B184" s="106">
        <f>B185/8</f>
        <v>1.25</v>
      </c>
      <c r="C184" s="2" t="s">
        <v>216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6" t="s">
        <v>217</v>
      </c>
      <c r="B185" s="105">
        <v>10.0</v>
      </c>
      <c r="C185" s="2" t="s">
        <v>114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6" t="s">
        <v>218</v>
      </c>
      <c r="B186" s="106">
        <f>24-B185</f>
        <v>14</v>
      </c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6" t="s">
        <v>219</v>
      </c>
      <c r="B187" s="105">
        <v>60.0</v>
      </c>
      <c r="C187" s="2" t="s">
        <v>114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6" t="s">
        <v>221</v>
      </c>
      <c r="B188" s="105">
        <v>15.0</v>
      </c>
      <c r="C188" s="2" t="s">
        <v>114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6" t="s">
        <v>223</v>
      </c>
      <c r="B189" s="107">
        <f>(8/24/10)*(B186-(SUM(B187:B188)/60))</f>
        <v>0.425</v>
      </c>
      <c r="C189" s="2" t="s">
        <v>216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6" t="s">
        <v>225</v>
      </c>
      <c r="B190" s="106">
        <f>2*(B187*(1/60))</f>
        <v>2</v>
      </c>
      <c r="C190" s="2" t="s">
        <v>216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6" t="s">
        <v>227</v>
      </c>
      <c r="B191" s="106">
        <f>3*(B188*(1/60))</f>
        <v>0.75</v>
      </c>
      <c r="C191" s="2" t="s">
        <v>216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6" t="s">
        <v>229</v>
      </c>
      <c r="B192" s="108">
        <f>SUM(B189:B191)*100/SUM(B185:B186)/100</f>
        <v>0.1322916667</v>
      </c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6" t="s">
        <v>231</v>
      </c>
      <c r="B193" s="108">
        <f>B192+B184</f>
        <v>1.382291667</v>
      </c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6" t="s">
        <v>144</v>
      </c>
      <c r="B194" s="103">
        <f>((B183*B176)+(B180*B177)-(B178*B182))*B175</f>
        <v>546.5123529</v>
      </c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6" t="s">
        <v>145</v>
      </c>
      <c r="B195" s="103">
        <f>AVERAGE(B194, B196) </f>
        <v>597.7241659</v>
      </c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6" t="s">
        <v>147</v>
      </c>
      <c r="B196" s="103">
        <f>B194+(B194-(B194-B194*B192))*(1+(B185/SUM(B185:B186)))</f>
        <v>648.9359788</v>
      </c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6" t="s">
        <v>148</v>
      </c>
      <c r="B197" s="109">
        <f>(B193*B176*4)/B194</f>
        <v>0.1112890368</v>
      </c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6" t="s">
        <v>150</v>
      </c>
      <c r="B198" s="110">
        <v>0.4</v>
      </c>
      <c r="C198" s="2" t="s">
        <v>114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6" t="s">
        <v>151</v>
      </c>
      <c r="B199" s="109">
        <f>100%-(B197+B198+B200)</f>
        <v>0.4687109632</v>
      </c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6" t="s">
        <v>153</v>
      </c>
      <c r="B200" s="110">
        <v>0.02</v>
      </c>
      <c r="C200" s="2" t="s">
        <v>114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6" t="s">
        <v>154</v>
      </c>
      <c r="B201" s="108" t="str">
        <f>TEXT(B197*B194/4 , "?0.0?") &amp; " — " &amp; TEXT(B197*B196/4 , "?0.0?")</f>
        <v>15,21 — 18,05</v>
      </c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6" t="s">
        <v>156</v>
      </c>
      <c r="B202" s="108" t="str">
        <f>TEXT(B198*B194/9 , "?0.0?") &amp; " — " &amp; TEXT(B198*B196/9 , "?0.0?")</f>
        <v>24,29 — 28,84</v>
      </c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6" t="s">
        <v>157</v>
      </c>
      <c r="B203" s="108" t="str">
        <f>TEXT(B199*B194/4 , "?0.0?") &amp; " — " &amp; TEXT(B199*B196/4 , "?0.0?")</f>
        <v>64,04 — 76,04</v>
      </c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6" t="s">
        <v>158</v>
      </c>
      <c r="B204" s="108" t="str">
        <f>TEXT(B200*B194/2 , "?0.0?") &amp; " — " &amp; TEXT(B200*B196/2 , "?0.0?")</f>
        <v> 5,47 —  6,49</v>
      </c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5" t="s">
        <v>202</v>
      </c>
      <c r="B208" s="102" t="s">
        <v>258</v>
      </c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6" t="s">
        <v>204</v>
      </c>
      <c r="B209" s="108">
        <f>B211/(B212/100)^2</f>
        <v>19.94459834</v>
      </c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8" t="s">
        <v>205</v>
      </c>
      <c r="B210" s="104">
        <v>1.0</v>
      </c>
      <c r="C210" s="2" t="s">
        <v>114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48" t="s">
        <v>206</v>
      </c>
      <c r="B211" s="111">
        <v>18.0</v>
      </c>
      <c r="C211" s="2" t="s">
        <v>114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2" t="s">
        <v>257</v>
      </c>
      <c r="B212" s="111">
        <v>95.0</v>
      </c>
      <c r="C212" s="2" t="s">
        <v>114</v>
      </c>
      <c r="D212" s="10"/>
      <c r="E212" s="10"/>
      <c r="F212" s="10"/>
      <c r="G212" s="1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6" t="s">
        <v>208</v>
      </c>
      <c r="B213" s="111">
        <v>3.0</v>
      </c>
      <c r="C213" s="28" t="s">
        <v>209</v>
      </c>
      <c r="D213" s="113"/>
      <c r="E213" s="113"/>
      <c r="F213" s="113"/>
      <c r="G213" s="113"/>
      <c r="H213" s="113"/>
      <c r="I213" s="11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2" t="s">
        <v>210</v>
      </c>
      <c r="B214" s="111">
        <v>18.0</v>
      </c>
      <c r="C214" s="2" t="s">
        <v>114</v>
      </c>
      <c r="D214" s="113"/>
      <c r="E214" s="10"/>
      <c r="F214" s="113"/>
      <c r="G214" s="113"/>
      <c r="H214" s="113"/>
      <c r="I214" s="11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6" t="s">
        <v>211</v>
      </c>
      <c r="B215" s="108">
        <f>B212/B214</f>
        <v>5.277777778</v>
      </c>
      <c r="C215" s="2"/>
      <c r="D215" s="113"/>
      <c r="E215" s="10"/>
      <c r="F215" s="113"/>
      <c r="G215" s="113"/>
      <c r="H215" s="113"/>
      <c r="I215" s="11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6" t="s">
        <v>212</v>
      </c>
      <c r="B216" s="111">
        <v>80.0</v>
      </c>
      <c r="C216" s="2" t="s">
        <v>114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6" t="s">
        <v>213</v>
      </c>
      <c r="B217" s="108">
        <f>(220-B213)/B216</f>
        <v>2.7125</v>
      </c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6" t="s">
        <v>214</v>
      </c>
      <c r="B218" s="111">
        <v>18.0</v>
      </c>
      <c r="C218" s="2" t="s">
        <v>114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6" t="s">
        <v>215</v>
      </c>
      <c r="B219" s="108">
        <f>B220/8</f>
        <v>1.1875</v>
      </c>
      <c r="C219" s="2" t="s">
        <v>216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6" t="s">
        <v>217</v>
      </c>
      <c r="B220" s="111">
        <v>9.5</v>
      </c>
      <c r="C220" s="2" t="s">
        <v>114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6" t="s">
        <v>218</v>
      </c>
      <c r="B221" s="108">
        <f>24-B220</f>
        <v>14.5</v>
      </c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6" t="s">
        <v>219</v>
      </c>
      <c r="B222" s="111">
        <v>120.0</v>
      </c>
      <c r="C222" s="2" t="s">
        <v>114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6" t="s">
        <v>221</v>
      </c>
      <c r="B223" s="111">
        <v>60.0</v>
      </c>
      <c r="C223" s="2" t="s">
        <v>114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6" t="s">
        <v>223</v>
      </c>
      <c r="B224" s="107">
        <f>(8/24/10)*(B221-(SUM(B222:B223)/60))</f>
        <v>0.3833333333</v>
      </c>
      <c r="C224" s="2" t="s">
        <v>216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6" t="s">
        <v>225</v>
      </c>
      <c r="B225" s="108">
        <f>2*(B222*(1/60))</f>
        <v>4</v>
      </c>
      <c r="C225" s="2" t="s">
        <v>216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6" t="s">
        <v>227</v>
      </c>
      <c r="B226" s="108">
        <f>3*(B223*(1/60))</f>
        <v>3</v>
      </c>
      <c r="C226" s="2" t="s">
        <v>216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6" t="s">
        <v>229</v>
      </c>
      <c r="B227" s="108">
        <f>SUM(B224:B226)*100/SUM(B220:B221)/100</f>
        <v>0.3076388889</v>
      </c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6" t="s">
        <v>231</v>
      </c>
      <c r="B228" s="108">
        <f>B227+B219</f>
        <v>1.495138889</v>
      </c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6" t="s">
        <v>144</v>
      </c>
      <c r="B229" s="103">
        <f>((B218*B211)+(B215*B212)-(B213*B217))*B210</f>
        <v>817.2513889</v>
      </c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6" t="s">
        <v>145</v>
      </c>
      <c r="B230" s="108">
        <f>AVERAGE(B229, B231) </f>
        <v>992.7204172</v>
      </c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6" t="s">
        <v>147</v>
      </c>
      <c r="B231" s="108">
        <f>B229+(B229-(B229-B229*B227))*(1+(B220/SUM(B220:B221)))</f>
        <v>1168.189446</v>
      </c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6" t="s">
        <v>148</v>
      </c>
      <c r="B232" s="109">
        <f>(B228*B211*4)/B229</f>
        <v>0.1317220154</v>
      </c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6" t="s">
        <v>150</v>
      </c>
      <c r="B233" s="110">
        <v>0.4</v>
      </c>
      <c r="C233" s="2" t="s">
        <v>114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6" t="s">
        <v>151</v>
      </c>
      <c r="B234" s="109">
        <f>100%-(B232+B233+B235)</f>
        <v>0.4482779846</v>
      </c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6" t="s">
        <v>153</v>
      </c>
      <c r="B235" s="110">
        <v>0.02</v>
      </c>
      <c r="C235" s="2" t="s">
        <v>114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6" t="s">
        <v>154</v>
      </c>
      <c r="B236" s="108" t="str">
        <f>TEXT(B232*B229/4 , "?0.0?") &amp; " — " &amp; TEXT(B232*B231/4 , "?0.0?")</f>
        <v>26,91 — 38,47</v>
      </c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6" t="s">
        <v>156</v>
      </c>
      <c r="B237" s="108" t="str">
        <f>TEXT(B233*B229/9 , "?0.0?") &amp; " — " &amp; TEXT(B233*B231/9 , "?0.0?")</f>
        <v>36,32 — 51,92</v>
      </c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6" t="s">
        <v>157</v>
      </c>
      <c r="B238" s="108" t="str">
        <f>TEXT(B234*B229/4 , "?0.0?") &amp; " — " &amp; TEXT(B234*B231/4 , "?0.0?")</f>
        <v>91,59 — 130,92</v>
      </c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6" t="s">
        <v>158</v>
      </c>
      <c r="B239" s="108" t="str">
        <f>TEXT(B235*B229/2 , "?0.0?") &amp; " — " &amp; TEXT(B235*B231/2 , "?0.0?")</f>
        <v> 8,17 — 11,68</v>
      </c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8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8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8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5" t="s">
        <v>202</v>
      </c>
      <c r="B244" s="102" t="s">
        <v>259</v>
      </c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6" t="s">
        <v>204</v>
      </c>
      <c r="B245" s="103">
        <f>B247/(B248/100)^2</f>
        <v>20.40816327</v>
      </c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8" t="s">
        <v>205</v>
      </c>
      <c r="B246" s="104">
        <v>1.0</v>
      </c>
      <c r="C246" s="2" t="s">
        <v>114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48" t="s">
        <v>206</v>
      </c>
      <c r="B247" s="105">
        <v>40.0</v>
      </c>
      <c r="C247" s="2" t="s">
        <v>114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2" t="s">
        <v>257</v>
      </c>
      <c r="B248" s="105">
        <v>140.0</v>
      </c>
      <c r="C248" s="2" t="s">
        <v>114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6" t="s">
        <v>208</v>
      </c>
      <c r="B249" s="105">
        <v>10.0</v>
      </c>
      <c r="C249" s="28" t="s">
        <v>209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2" t="s">
        <v>210</v>
      </c>
      <c r="B250" s="105">
        <v>20.0</v>
      </c>
      <c r="C250" s="2" t="s">
        <v>114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6" t="s">
        <v>211</v>
      </c>
      <c r="B251" s="103">
        <f>B248/B250</f>
        <v>7</v>
      </c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6" t="s">
        <v>212</v>
      </c>
      <c r="B252" s="105">
        <v>85.0</v>
      </c>
      <c r="C252" s="2" t="s">
        <v>114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6" t="s">
        <v>213</v>
      </c>
      <c r="B253" s="103">
        <f>(220-B249)/B252</f>
        <v>2.470588235</v>
      </c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6" t="s">
        <v>214</v>
      </c>
      <c r="B254" s="105">
        <v>17.0</v>
      </c>
      <c r="C254" s="2" t="s">
        <v>114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6" t="s">
        <v>215</v>
      </c>
      <c r="B255" s="106">
        <f>B256/8</f>
        <v>1.125</v>
      </c>
      <c r="C255" s="2" t="s">
        <v>216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6" t="s">
        <v>217</v>
      </c>
      <c r="B256" s="105">
        <v>9.0</v>
      </c>
      <c r="C256" s="2" t="s">
        <v>114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6" t="s">
        <v>218</v>
      </c>
      <c r="B257" s="106">
        <f>24-B256</f>
        <v>15</v>
      </c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6" t="s">
        <v>219</v>
      </c>
      <c r="B258" s="105">
        <v>120.0</v>
      </c>
      <c r="C258" s="2" t="s">
        <v>114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6" t="s">
        <v>221</v>
      </c>
      <c r="B259" s="105">
        <v>60.0</v>
      </c>
      <c r="C259" s="2" t="s">
        <v>114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6" t="s">
        <v>223</v>
      </c>
      <c r="B260" s="107">
        <f>(8/24/10)*(B257-(SUM(B258:B259)/60))</f>
        <v>0.4</v>
      </c>
      <c r="C260" s="2" t="s">
        <v>216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6" t="s">
        <v>225</v>
      </c>
      <c r="B261" s="106">
        <f>2*(B258*(1/60))</f>
        <v>4</v>
      </c>
      <c r="C261" s="2" t="s">
        <v>216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6" t="s">
        <v>227</v>
      </c>
      <c r="B262" s="106">
        <f>3*(B259*(1/60))</f>
        <v>3</v>
      </c>
      <c r="C262" s="2" t="s">
        <v>216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6" t="s">
        <v>229</v>
      </c>
      <c r="B263" s="108">
        <f>SUM(B260:B262)*100/SUM(B256:B257)/100</f>
        <v>0.3083333333</v>
      </c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6" t="s">
        <v>231</v>
      </c>
      <c r="B264" s="108">
        <f>B263+B255</f>
        <v>1.433333333</v>
      </c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6" t="s">
        <v>144</v>
      </c>
      <c r="B265" s="103">
        <f>((B254*B247)+(B251*B248)-(B249*B253))*B246</f>
        <v>1635.294118</v>
      </c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6" t="s">
        <v>145</v>
      </c>
      <c r="B266" s="103">
        <f>AVERAGE(B265, B267) </f>
        <v>1981.942402</v>
      </c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6" t="s">
        <v>147</v>
      </c>
      <c r="B267" s="103">
        <f>B265+(B265-(B265-B265*B263))*(1+(B256/SUM(B256:B257)))</f>
        <v>2328.590686</v>
      </c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6" t="s">
        <v>148</v>
      </c>
      <c r="B268" s="109">
        <f>(B264*B247*4)/B265</f>
        <v>0.1402398082</v>
      </c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6" t="s">
        <v>150</v>
      </c>
      <c r="B269" s="110">
        <v>0.35</v>
      </c>
      <c r="C269" s="2" t="s">
        <v>114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6" t="s">
        <v>151</v>
      </c>
      <c r="B270" s="109">
        <f>100%-(B268+B269+B271)</f>
        <v>0.4897601918</v>
      </c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6" t="s">
        <v>153</v>
      </c>
      <c r="B271" s="110">
        <v>0.02</v>
      </c>
      <c r="C271" s="2" t="s">
        <v>114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6" t="s">
        <v>154</v>
      </c>
      <c r="B272" s="108" t="str">
        <f>TEXT(B268*B265/4 , "?0.0?") &amp; " — " &amp; TEXT(B268*B267/4 , "?0.0?")</f>
        <v>57,33 — 81,64</v>
      </c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6" t="s">
        <v>156</v>
      </c>
      <c r="B273" s="108" t="str">
        <f>TEXT(B269*B265/9 , "?0.0?") &amp; " — " &amp; TEXT(B269*B267/9 , "?0.0?")</f>
        <v>63,59 — 90,56</v>
      </c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6" t="s">
        <v>157</v>
      </c>
      <c r="B274" s="108" t="str">
        <f>TEXT(B270*B265/4 , "?0.0?") &amp; " — " &amp; TEXT(B270*B267/4 , "?0.0?")</f>
        <v>200,23 — 285,11</v>
      </c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26" t="s">
        <v>158</v>
      </c>
      <c r="B275" s="108" t="str">
        <f>TEXT(B271*B265/2 , "?0.0?") &amp; " — " &amp; TEXT(B271*B267/2 , "?0.0?")</f>
        <v>16,35 — 23,29</v>
      </c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5" t="s">
        <v>202</v>
      </c>
      <c r="B279" s="102" t="s">
        <v>260</v>
      </c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26" t="s">
        <v>204</v>
      </c>
      <c r="B280" s="103">
        <f>B282/(B283/100)^2</f>
        <v>20.2020202</v>
      </c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8" t="s">
        <v>205</v>
      </c>
      <c r="B281" s="104">
        <v>1.0</v>
      </c>
      <c r="C281" s="2" t="s">
        <v>114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48" t="s">
        <v>206</v>
      </c>
      <c r="B282" s="105">
        <v>55.0</v>
      </c>
      <c r="C282" s="2" t="s">
        <v>114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2" t="s">
        <v>257</v>
      </c>
      <c r="B283" s="105">
        <v>165.0</v>
      </c>
      <c r="C283" s="2" t="s">
        <v>114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26" t="s">
        <v>208</v>
      </c>
      <c r="B284" s="105">
        <v>16.0</v>
      </c>
      <c r="C284" s="28" t="s">
        <v>209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2" t="s">
        <v>210</v>
      </c>
      <c r="B285" s="105">
        <v>22.0</v>
      </c>
      <c r="C285" s="2" t="s">
        <v>114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26" t="s">
        <v>211</v>
      </c>
      <c r="B286" s="103">
        <f>B283/B285</f>
        <v>7.5</v>
      </c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26" t="s">
        <v>212</v>
      </c>
      <c r="B287" s="105">
        <v>90.0</v>
      </c>
      <c r="C287" s="2" t="s">
        <v>114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26" t="s">
        <v>213</v>
      </c>
      <c r="B288" s="103">
        <f>(220-B284)/B287</f>
        <v>2.266666667</v>
      </c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26" t="s">
        <v>214</v>
      </c>
      <c r="B289" s="105">
        <v>16.0</v>
      </c>
      <c r="C289" s="2" t="s">
        <v>114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26" t="s">
        <v>215</v>
      </c>
      <c r="B290" s="106">
        <f>B291/8</f>
        <v>1.0625</v>
      </c>
      <c r="C290" s="2" t="s">
        <v>216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26" t="s">
        <v>217</v>
      </c>
      <c r="B291" s="105">
        <v>8.5</v>
      </c>
      <c r="C291" s="2" t="s">
        <v>114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26" t="s">
        <v>218</v>
      </c>
      <c r="B292" s="106">
        <f>24-B291</f>
        <v>15.5</v>
      </c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26" t="s">
        <v>219</v>
      </c>
      <c r="B293" s="105">
        <v>120.0</v>
      </c>
      <c r="C293" s="2" t="s">
        <v>114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26" t="s">
        <v>221</v>
      </c>
      <c r="B294" s="105">
        <v>60.0</v>
      </c>
      <c r="C294" s="2" t="s">
        <v>114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26" t="s">
        <v>223</v>
      </c>
      <c r="B295" s="107">
        <f>(8/24/10)*(B292-(SUM(B293:B294)/60))</f>
        <v>0.4166666667</v>
      </c>
      <c r="C295" s="2" t="s">
        <v>216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26" t="s">
        <v>225</v>
      </c>
      <c r="B296" s="106">
        <f>2*(B293*(1/60))</f>
        <v>4</v>
      </c>
      <c r="C296" s="2" t="s">
        <v>216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26" t="s">
        <v>227</v>
      </c>
      <c r="B297" s="106">
        <f>3*(B294*(1/60))</f>
        <v>3</v>
      </c>
      <c r="C297" s="2" t="s">
        <v>216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26" t="s">
        <v>229</v>
      </c>
      <c r="B298" s="108">
        <f>SUM(B295:B297)*100/SUM(B291:B292)/100</f>
        <v>0.3090277778</v>
      </c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26" t="s">
        <v>231</v>
      </c>
      <c r="B299" s="108">
        <f>B298+B290</f>
        <v>1.371527778</v>
      </c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6" t="s">
        <v>144</v>
      </c>
      <c r="B300" s="103">
        <f>((B289*B282)+(B286*B283)-(B284*B288))*B281</f>
        <v>2081.233333</v>
      </c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26" t="s">
        <v>145</v>
      </c>
      <c r="B301" s="103">
        <f>AVERAGE(B300, B302) </f>
        <v>2516.705513</v>
      </c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26" t="s">
        <v>147</v>
      </c>
      <c r="B302" s="103">
        <f>B300+(B300-(B300-B300*B298))*(1+(B291/SUM(B291:B292)))</f>
        <v>2952.177693</v>
      </c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6" t="s">
        <v>148</v>
      </c>
      <c r="B303" s="109">
        <f>(B299*B282*4)/B300</f>
        <v>0.1449794726</v>
      </c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26" t="s">
        <v>150</v>
      </c>
      <c r="B304" s="110">
        <v>0.35</v>
      </c>
      <c r="C304" s="2" t="s">
        <v>114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26" t="s">
        <v>151</v>
      </c>
      <c r="B305" s="109">
        <f>100%-(B303+B304+B306)</f>
        <v>0.4850205274</v>
      </c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26" t="s">
        <v>153</v>
      </c>
      <c r="B306" s="110">
        <v>0.02</v>
      </c>
      <c r="C306" s="2" t="s">
        <v>114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6" t="s">
        <v>154</v>
      </c>
      <c r="B307" s="108" t="str">
        <f>TEXT(B303*B300/4 , "?0.0?") &amp; " — " &amp; TEXT(B303*B302/4 , "?0.0?")</f>
        <v>75,43 — 107,0 </v>
      </c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26" t="s">
        <v>156</v>
      </c>
      <c r="B308" s="108" t="str">
        <f>TEXT(B304*B300/9 , "?0.0?") &amp; " — " &amp; TEXT(B304*B302/9 , "?0.0?")</f>
        <v>80,94 — 114,81</v>
      </c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6" t="s">
        <v>157</v>
      </c>
      <c r="B309" s="108" t="str">
        <f>TEXT(B305*B300/4 , "?0.0?") &amp; " — " &amp; TEXT(B305*B302/4 , "?0.0?")</f>
        <v>252,36 — 357,97</v>
      </c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26" t="s">
        <v>158</v>
      </c>
      <c r="B310" s="108" t="str">
        <f>TEXT(B306*B300/2 , "?0.0?") &amp; " — " &amp; TEXT(B306*B302/2 , "?0.0?")</f>
        <v>20,81 — 29,52</v>
      </c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5" t="s">
        <v>202</v>
      </c>
      <c r="B314" s="102" t="s">
        <v>261</v>
      </c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26" t="s">
        <v>204</v>
      </c>
      <c r="B315" s="103">
        <f>B317/(B318/100)^2</f>
        <v>22.49134948</v>
      </c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8" t="s">
        <v>205</v>
      </c>
      <c r="B316" s="104">
        <v>0.7</v>
      </c>
      <c r="C316" s="2" t="s">
        <v>114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14" t="s">
        <v>262</v>
      </c>
      <c r="B317" s="111">
        <v>65.0</v>
      </c>
      <c r="C317" s="2" t="s">
        <v>114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2" t="s">
        <v>257</v>
      </c>
      <c r="B318" s="105">
        <v>170.0</v>
      </c>
      <c r="C318" s="2" t="s">
        <v>114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26" t="s">
        <v>208</v>
      </c>
      <c r="B319" s="105">
        <v>25.0</v>
      </c>
      <c r="C319" s="28" t="s">
        <v>209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2" t="s">
        <v>210</v>
      </c>
      <c r="B320" s="105">
        <v>22.5</v>
      </c>
      <c r="C320" s="2" t="s">
        <v>114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6" t="s">
        <v>211</v>
      </c>
      <c r="B321" s="103">
        <f>B318/B320</f>
        <v>7.555555556</v>
      </c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26" t="s">
        <v>212</v>
      </c>
      <c r="B322" s="105">
        <v>90.0</v>
      </c>
      <c r="C322" s="2" t="s">
        <v>114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26" t="s">
        <v>213</v>
      </c>
      <c r="B323" s="103">
        <f>(220-B319)/B322</f>
        <v>2.166666667</v>
      </c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26" t="s">
        <v>214</v>
      </c>
      <c r="B324" s="105">
        <v>25.0</v>
      </c>
      <c r="C324" s="2" t="s">
        <v>114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26" t="s">
        <v>215</v>
      </c>
      <c r="B325" s="106">
        <f>B326/9</f>
        <v>1</v>
      </c>
      <c r="C325" s="2" t="s">
        <v>216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26" t="s">
        <v>217</v>
      </c>
      <c r="B326" s="105">
        <v>9.0</v>
      </c>
      <c r="C326" s="2" t="s">
        <v>114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26" t="s">
        <v>218</v>
      </c>
      <c r="B327" s="106">
        <f>24-B326</f>
        <v>15</v>
      </c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26" t="s">
        <v>219</v>
      </c>
      <c r="B328" s="105">
        <v>60.0</v>
      </c>
      <c r="C328" s="2" t="s">
        <v>114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26" t="s">
        <v>221</v>
      </c>
      <c r="B329" s="105">
        <v>30.0</v>
      </c>
      <c r="C329" s="2" t="s">
        <v>114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6" t="s">
        <v>223</v>
      </c>
      <c r="B330" s="106">
        <f>(8/24/10)*(B327-(SUM(B328:B329)/60))</f>
        <v>0.45</v>
      </c>
      <c r="C330" s="2" t="s">
        <v>216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26" t="s">
        <v>225</v>
      </c>
      <c r="B331" s="106">
        <f>1.5*(B328*(1/60))</f>
        <v>1.5</v>
      </c>
      <c r="C331" s="2" t="s">
        <v>216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26" t="s">
        <v>227</v>
      </c>
      <c r="B332" s="106">
        <f>2.5*(B329*(1/60))</f>
        <v>1.25</v>
      </c>
      <c r="C332" s="2" t="s">
        <v>216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26" t="s">
        <v>229</v>
      </c>
      <c r="B333" s="108">
        <f>SUM(B330:B332)*100/SUM(B326:B327)/100</f>
        <v>0.1333333333</v>
      </c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26" t="s">
        <v>231</v>
      </c>
      <c r="B334" s="108">
        <f>B333+B325</f>
        <v>1.133333333</v>
      </c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26" t="s">
        <v>144</v>
      </c>
      <c r="B335" s="103">
        <f>((B324*B317)+(B321*B318)-(B319*B323))*B316</f>
        <v>1998.694444</v>
      </c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26" t="s">
        <v>145</v>
      </c>
      <c r="B336" s="103">
        <f>AVERAGE(B335, B337) </f>
        <v>2181.908102</v>
      </c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26" t="s">
        <v>147</v>
      </c>
      <c r="B337" s="103">
        <f>B335+(B335-(B335-B335*B333))*(1+(B326/SUM(B326:B327)))</f>
        <v>2365.121759</v>
      </c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26" t="s">
        <v>148</v>
      </c>
      <c r="B338" s="109">
        <f>(B334*B317*4)/B335</f>
        <v>0.1474295721</v>
      </c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26" t="s">
        <v>150</v>
      </c>
      <c r="B339" s="110">
        <v>0.3</v>
      </c>
      <c r="C339" s="2" t="s">
        <v>114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26" t="s">
        <v>151</v>
      </c>
      <c r="B340" s="109">
        <f>100%-(B338+B339+B341)</f>
        <v>0.5325704279</v>
      </c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26" t="s">
        <v>153</v>
      </c>
      <c r="B341" s="110">
        <v>0.02</v>
      </c>
      <c r="C341" s="2" t="s">
        <v>114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26" t="s">
        <v>154</v>
      </c>
      <c r="B342" s="108" t="str">
        <f>TEXT(B338*B335/4 , "?0.0?") &amp; " — " &amp; TEXT(B338*B337/4 , "?0.0?")</f>
        <v>73,67 — 87,17</v>
      </c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26" t="s">
        <v>156</v>
      </c>
      <c r="B343" s="108" t="str">
        <f>TEXT(B339*B335/9 , "?0.0?") &amp; " — " &amp; TEXT(B339*B337/9 , "?0.0?")</f>
        <v>66,62 — 78,84</v>
      </c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26" t="s">
        <v>157</v>
      </c>
      <c r="B344" s="108" t="str">
        <f>TEXT(B340*B335/4 , "?0.0?") &amp; " — " &amp; TEXT(B340*B337/4 , "?0.0?")</f>
        <v>266,11 — 314,9 </v>
      </c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26" t="s">
        <v>158</v>
      </c>
      <c r="B345" s="108" t="str">
        <f>TEXT(B341*B335/2 , "?0.0?") &amp; " — " &amp; TEXT(B341*B337/2 , "?0.0?")</f>
        <v>19,99 — 23,65</v>
      </c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65" t="s">
        <v>202</v>
      </c>
      <c r="B351" s="102" t="s">
        <v>263</v>
      </c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26" t="s">
        <v>204</v>
      </c>
      <c r="B352" s="103">
        <f>B354/(B355/100)^2</f>
        <v>20.40816327</v>
      </c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68" t="s">
        <v>205</v>
      </c>
      <c r="B353" s="104">
        <v>0.8</v>
      </c>
      <c r="C353" s="2" t="s">
        <v>114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48" t="s">
        <v>206</v>
      </c>
      <c r="B354" s="105">
        <v>40.0</v>
      </c>
      <c r="C354" s="2" t="s">
        <v>114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2" t="s">
        <v>257</v>
      </c>
      <c r="B355" s="105">
        <v>140.0</v>
      </c>
      <c r="C355" s="2" t="s">
        <v>114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26" t="s">
        <v>208</v>
      </c>
      <c r="B356" s="105">
        <v>10.0</v>
      </c>
      <c r="C356" s="28" t="s">
        <v>209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2" t="s">
        <v>210</v>
      </c>
      <c r="B357" s="105">
        <v>19.5</v>
      </c>
      <c r="C357" s="2" t="s">
        <v>114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26" t="s">
        <v>211</v>
      </c>
      <c r="B358" s="103">
        <f>B355/B357</f>
        <v>7.179487179</v>
      </c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26" t="s">
        <v>212</v>
      </c>
      <c r="B359" s="105">
        <v>80.0</v>
      </c>
      <c r="C359" s="2" t="s">
        <v>114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26" t="s">
        <v>213</v>
      </c>
      <c r="B360" s="103">
        <f>(220-B356)/B359</f>
        <v>2.625</v>
      </c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26" t="s">
        <v>214</v>
      </c>
      <c r="B361" s="105">
        <v>28.0</v>
      </c>
      <c r="C361" s="2" t="s">
        <v>114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26" t="s">
        <v>215</v>
      </c>
      <c r="B362" s="106">
        <f>B363/9</f>
        <v>1.111111111</v>
      </c>
      <c r="C362" s="2" t="s">
        <v>216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26" t="s">
        <v>217</v>
      </c>
      <c r="B363" s="105">
        <v>10.0</v>
      </c>
      <c r="C363" s="2" t="s">
        <v>114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26" t="s">
        <v>218</v>
      </c>
      <c r="B364" s="106">
        <f>24-B363</f>
        <v>14</v>
      </c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26" t="s">
        <v>219</v>
      </c>
      <c r="B365" s="105">
        <v>120.0</v>
      </c>
      <c r="C365" s="2" t="s">
        <v>114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26" t="s">
        <v>221</v>
      </c>
      <c r="B366" s="105">
        <v>60.0</v>
      </c>
      <c r="C366" s="2" t="s">
        <v>114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26" t="s">
        <v>223</v>
      </c>
      <c r="B367" s="106">
        <f>(8/24/10)*(B364-(SUM(B365:B366)/60))</f>
        <v>0.3666666667</v>
      </c>
      <c r="C367" s="2" t="s">
        <v>216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26" t="s">
        <v>225</v>
      </c>
      <c r="B368" s="106">
        <f>1.5*(B365*(1/60))</f>
        <v>3</v>
      </c>
      <c r="C368" s="2" t="s">
        <v>216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26" t="s">
        <v>227</v>
      </c>
      <c r="B369" s="106">
        <f>2.5*(B366*(1/60))</f>
        <v>2.5</v>
      </c>
      <c r="C369" s="2" t="s">
        <v>216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26" t="s">
        <v>229</v>
      </c>
      <c r="B370" s="108">
        <f>SUM(B367:B369)*100/SUM(B363:B364)/100</f>
        <v>0.2444444444</v>
      </c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26" t="s">
        <v>231</v>
      </c>
      <c r="B371" s="108">
        <f>B370+B362</f>
        <v>1.355555556</v>
      </c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26" t="s">
        <v>144</v>
      </c>
      <c r="B372" s="103">
        <f>((B361*B354)+(B358*B355)-(B356*B360))*B353</f>
        <v>1679.102564</v>
      </c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26" t="s">
        <v>145</v>
      </c>
      <c r="B373" s="103">
        <f>AVERAGE(B372, B374) </f>
        <v>1969.836064</v>
      </c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26" t="s">
        <v>147</v>
      </c>
      <c r="B374" s="103">
        <f>B372+(B372-(B372-B372*B370))*(1+(B363/SUM(B363:B364)))</f>
        <v>2260.569563</v>
      </c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6" t="s">
        <v>148</v>
      </c>
      <c r="B375" s="109">
        <f>(B371*B354*4)/B372</f>
        <v>0.1291695299</v>
      </c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26" t="s">
        <v>150</v>
      </c>
      <c r="B376" s="110">
        <v>0.35</v>
      </c>
      <c r="C376" s="2" t="s">
        <v>114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26" t="s">
        <v>151</v>
      </c>
      <c r="B377" s="109">
        <f>100%-(B375+B376+B378)</f>
        <v>0.5008304701</v>
      </c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26" t="s">
        <v>153</v>
      </c>
      <c r="B378" s="110">
        <v>0.02</v>
      </c>
      <c r="C378" s="2" t="s">
        <v>114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26" t="s">
        <v>154</v>
      </c>
      <c r="B379" s="108" t="str">
        <f>TEXT(B375*B372/4 , "?0.0?") &amp; " — " &amp; TEXT(B375*B374/4 , "?0.0?")</f>
        <v>54,22 — 73,0 </v>
      </c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26" t="s">
        <v>156</v>
      </c>
      <c r="B380" s="108" t="str">
        <f>TEXT(B376*B372/9 , "?0.0?") &amp; " — " &amp; TEXT(B376*B374/9 , "?0.0?")</f>
        <v>65,3  — 87,91</v>
      </c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26" t="s">
        <v>157</v>
      </c>
      <c r="B381" s="108" t="str">
        <f>TEXT(B377*B372/4 , "?0.0?") &amp; " — " &amp; TEXT(B377*B374/4 , "?0.0?")</f>
        <v>210,24 — 283,04</v>
      </c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26" t="s">
        <v>158</v>
      </c>
      <c r="B382" s="108" t="str">
        <f>TEXT(B378*B372/2 , "?0.0?") &amp; " — " &amp; TEXT(B378*B374/2 , "?0.0?")</f>
        <v>16,79 — 22,61</v>
      </c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15" t="s">
        <v>264</v>
      </c>
      <c r="B394" s="116"/>
      <c r="C394" s="116"/>
      <c r="D394" s="116"/>
      <c r="E394" s="116"/>
      <c r="F394" s="1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15" t="s">
        <v>265</v>
      </c>
      <c r="B395" s="116"/>
      <c r="C395" s="116"/>
      <c r="D395" s="116"/>
      <c r="E395" s="116"/>
      <c r="F395" s="1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15" t="s">
        <v>266</v>
      </c>
      <c r="B396" s="116"/>
      <c r="C396" s="116"/>
      <c r="D396" s="116"/>
      <c r="E396" s="116"/>
      <c r="F396" s="1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17" t="s">
        <v>267</v>
      </c>
      <c r="B397" s="116"/>
      <c r="C397" s="116"/>
      <c r="D397" s="116"/>
      <c r="E397" s="116"/>
      <c r="F397" s="1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17" t="s">
        <v>268</v>
      </c>
      <c r="B398" s="116"/>
      <c r="C398" s="115"/>
      <c r="D398" s="116"/>
      <c r="E398" s="116"/>
      <c r="F398" s="11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17" t="s">
        <v>269</v>
      </c>
      <c r="B399" s="116"/>
      <c r="C399" s="115"/>
      <c r="D399" s="116"/>
      <c r="E399" s="116"/>
      <c r="F399" s="11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17" t="s">
        <v>270</v>
      </c>
      <c r="B400" s="116"/>
      <c r="C400" s="115"/>
      <c r="D400" s="116"/>
      <c r="E400" s="116"/>
      <c r="F400" s="1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17" t="s">
        <v>271</v>
      </c>
      <c r="B401" s="116"/>
      <c r="C401" s="115"/>
      <c r="D401" s="116"/>
      <c r="E401" s="116"/>
      <c r="F401" s="1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19" t="s">
        <v>272</v>
      </c>
      <c r="B402" s="116"/>
      <c r="C402" s="115"/>
      <c r="D402" s="116"/>
      <c r="E402" s="116"/>
      <c r="F402" s="1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19" t="s">
        <v>273</v>
      </c>
      <c r="B403" s="116"/>
      <c r="C403" s="115"/>
      <c r="D403" s="116"/>
      <c r="E403" s="116"/>
      <c r="F403" s="1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19" t="s">
        <v>274</v>
      </c>
      <c r="B404" s="116"/>
      <c r="C404" s="115"/>
      <c r="D404" s="116"/>
      <c r="E404" s="116"/>
      <c r="F404" s="1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19" t="s">
        <v>275</v>
      </c>
      <c r="B405" s="116"/>
      <c r="C405" s="115"/>
      <c r="D405" s="116"/>
      <c r="E405" s="116"/>
      <c r="F405" s="1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19" t="s">
        <v>276</v>
      </c>
      <c r="B406" s="116"/>
      <c r="C406" s="115"/>
      <c r="D406" s="116"/>
      <c r="E406" s="116"/>
      <c r="F406" s="1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15"/>
      <c r="B407" s="116"/>
      <c r="C407" s="115"/>
      <c r="D407" s="116"/>
      <c r="E407" s="116"/>
      <c r="F407" s="1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19" t="s">
        <v>277</v>
      </c>
      <c r="B408" s="120"/>
      <c r="C408" s="115"/>
      <c r="D408" s="116"/>
      <c r="E408" s="116"/>
      <c r="F408" s="1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19" t="s">
        <v>278</v>
      </c>
      <c r="B409" s="120" t="s">
        <v>279</v>
      </c>
      <c r="C409" s="115"/>
      <c r="D409" s="116"/>
      <c r="E409" s="116"/>
      <c r="F409" s="1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19" t="s">
        <v>280</v>
      </c>
      <c r="B410" s="120"/>
      <c r="C410" s="115"/>
      <c r="D410" s="115"/>
      <c r="E410" s="115"/>
      <c r="F410" s="1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19" t="s">
        <v>281</v>
      </c>
      <c r="B411" s="120"/>
      <c r="C411" s="115"/>
      <c r="D411" s="116"/>
      <c r="E411" s="116"/>
      <c r="F411" s="1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19" t="s">
        <v>282</v>
      </c>
      <c r="B412" s="116"/>
      <c r="C412" s="115"/>
      <c r="D412" s="116"/>
      <c r="E412" s="116"/>
      <c r="F412" s="1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19" t="s">
        <v>283</v>
      </c>
      <c r="B413" s="116"/>
      <c r="C413" s="115"/>
      <c r="D413" s="116"/>
      <c r="E413" s="116"/>
      <c r="F413" s="1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19" t="s">
        <v>284</v>
      </c>
      <c r="B414" s="116"/>
      <c r="C414" s="115"/>
      <c r="D414" s="116"/>
      <c r="E414" s="116"/>
      <c r="F414" s="1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19" t="s">
        <v>285</v>
      </c>
      <c r="B415" s="115"/>
      <c r="C415" s="115"/>
      <c r="D415" s="116"/>
      <c r="E415" s="116"/>
      <c r="F415" s="1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19" t="s">
        <v>286</v>
      </c>
      <c r="B416" s="115"/>
      <c r="C416" s="115"/>
      <c r="D416" s="116"/>
      <c r="E416" s="116"/>
      <c r="F416" s="1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19" t="s">
        <v>287</v>
      </c>
      <c r="B417" s="115"/>
      <c r="C417" s="115"/>
      <c r="D417" s="116"/>
      <c r="E417" s="116"/>
      <c r="F417" s="1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19" t="s">
        <v>288</v>
      </c>
      <c r="B418" s="115"/>
      <c r="C418" s="115"/>
      <c r="D418" s="116"/>
      <c r="E418" s="116"/>
      <c r="F418" s="1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19" t="s">
        <v>289</v>
      </c>
      <c r="B419" s="115"/>
      <c r="C419" s="115"/>
      <c r="D419" s="116"/>
      <c r="E419" s="116"/>
      <c r="F419" s="1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19" t="s">
        <v>290</v>
      </c>
      <c r="B420" s="115"/>
      <c r="C420" s="115"/>
      <c r="D420" s="116"/>
      <c r="E420" s="116"/>
      <c r="F420" s="1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19" t="s">
        <v>291</v>
      </c>
      <c r="B421" s="115"/>
      <c r="C421" s="115"/>
      <c r="D421" s="116"/>
      <c r="E421" s="116"/>
      <c r="F421" s="1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19" t="s">
        <v>292</v>
      </c>
      <c r="B422" s="115"/>
      <c r="C422" s="115"/>
      <c r="D422" s="116"/>
      <c r="E422" s="116"/>
      <c r="F422" s="1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19" t="s">
        <v>293</v>
      </c>
      <c r="B423" s="115"/>
      <c r="C423" s="115"/>
      <c r="D423" s="116"/>
      <c r="E423" s="116"/>
      <c r="F423" s="1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19" t="s">
        <v>294</v>
      </c>
      <c r="B424" s="115"/>
      <c r="C424" s="115"/>
      <c r="D424" s="116"/>
      <c r="E424" s="116"/>
      <c r="F424" s="1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19" t="s">
        <v>295</v>
      </c>
      <c r="B425" s="115"/>
      <c r="C425" s="115"/>
      <c r="D425" s="116"/>
      <c r="E425" s="116"/>
      <c r="F425" s="1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19" t="s">
        <v>296</v>
      </c>
      <c r="B426" s="115"/>
      <c r="C426" s="115"/>
      <c r="D426" s="116"/>
      <c r="E426" s="116"/>
      <c r="F426" s="1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19" t="s">
        <v>297</v>
      </c>
      <c r="B427" s="115"/>
      <c r="C427" s="115"/>
      <c r="D427" s="116"/>
      <c r="E427" s="116"/>
      <c r="F427" s="1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19" t="s">
        <v>298</v>
      </c>
      <c r="B428" s="115"/>
      <c r="C428" s="115"/>
      <c r="D428" s="116"/>
      <c r="E428" s="116"/>
      <c r="F428" s="1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15"/>
      <c r="B429" s="115"/>
      <c r="C429" s="115"/>
      <c r="D429" s="116"/>
      <c r="E429" s="116"/>
      <c r="F429" s="1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15"/>
      <c r="B430" s="115"/>
      <c r="C430" s="115"/>
      <c r="D430" s="116"/>
      <c r="E430" s="116"/>
      <c r="F430" s="1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19" t="s">
        <v>299</v>
      </c>
      <c r="B431" s="115"/>
      <c r="C431" s="115"/>
      <c r="D431" s="116"/>
      <c r="E431" s="116"/>
      <c r="F431" s="1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19" t="s">
        <v>300</v>
      </c>
      <c r="B432" s="115"/>
      <c r="C432" s="115"/>
      <c r="D432" s="116"/>
      <c r="E432" s="116"/>
      <c r="F432" s="1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19" t="s">
        <v>301</v>
      </c>
      <c r="B433" s="115"/>
      <c r="C433" s="115"/>
      <c r="D433" s="116"/>
      <c r="E433" s="116"/>
      <c r="F433" s="1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19" t="s">
        <v>302</v>
      </c>
      <c r="B434" s="115"/>
      <c r="C434" s="115"/>
      <c r="D434" s="116"/>
      <c r="E434" s="116"/>
      <c r="F434" s="1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19" t="s">
        <v>303</v>
      </c>
      <c r="B435" s="115"/>
      <c r="C435" s="115"/>
      <c r="D435" s="116"/>
      <c r="E435" s="116"/>
      <c r="F435" s="1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15" t="s">
        <v>304</v>
      </c>
      <c r="B436" s="119" t="s">
        <v>305</v>
      </c>
      <c r="C436" s="115"/>
      <c r="D436" s="116"/>
      <c r="E436" s="116"/>
      <c r="F436" s="1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15"/>
      <c r="B437" s="119" t="s">
        <v>306</v>
      </c>
      <c r="C437" s="115"/>
      <c r="D437" s="116"/>
      <c r="E437" s="116"/>
      <c r="F437" s="116"/>
      <c r="G437" s="2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15"/>
      <c r="B438" s="119" t="s">
        <v>307</v>
      </c>
      <c r="C438" s="115"/>
      <c r="D438" s="116"/>
      <c r="E438" s="116"/>
      <c r="F438" s="1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28"/>
      <c r="B466" s="28"/>
      <c r="C466" s="2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28"/>
      <c r="B467" s="28"/>
      <c r="C467" s="2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28"/>
      <c r="B468" s="28"/>
      <c r="C468" s="2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21"/>
      <c r="B469" s="28"/>
      <c r="C469" s="2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21"/>
      <c r="B470" s="28"/>
      <c r="C470" s="2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21"/>
      <c r="B471" s="28"/>
      <c r="C471" s="2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22" t="s">
        <v>308</v>
      </c>
      <c r="B472" s="123"/>
      <c r="C472" s="123"/>
      <c r="D472" s="12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25"/>
      <c r="B473" s="123"/>
      <c r="C473" s="123"/>
      <c r="D473" s="12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22" t="s">
        <v>309</v>
      </c>
      <c r="B474" s="123"/>
      <c r="C474" s="123"/>
      <c r="D474" s="12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22" t="s">
        <v>310</v>
      </c>
      <c r="B475" s="123"/>
      <c r="C475" s="123"/>
      <c r="D475" s="12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22" t="s">
        <v>311</v>
      </c>
      <c r="B476" s="123"/>
      <c r="C476" s="123"/>
      <c r="D476" s="12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22" t="s">
        <v>312</v>
      </c>
      <c r="B477" s="123"/>
      <c r="C477" s="123"/>
      <c r="D477" s="12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22" t="s">
        <v>313</v>
      </c>
      <c r="B478" s="123"/>
      <c r="C478" s="123"/>
      <c r="D478" s="12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22" t="s">
        <v>314</v>
      </c>
      <c r="B479" s="123"/>
      <c r="C479" s="123"/>
      <c r="D479" s="12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22" t="s">
        <v>315</v>
      </c>
      <c r="B480" s="123"/>
      <c r="C480" s="123"/>
      <c r="D480" s="12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25"/>
      <c r="B481" s="123"/>
      <c r="C481" s="123"/>
      <c r="D481" s="12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22" t="s">
        <v>316</v>
      </c>
      <c r="B482" s="124"/>
      <c r="C482" s="124"/>
      <c r="D482" s="12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22" t="s">
        <v>317</v>
      </c>
      <c r="B483" s="124"/>
      <c r="C483" s="124"/>
      <c r="D483" s="12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22" t="s">
        <v>318</v>
      </c>
      <c r="B484" s="124"/>
      <c r="C484" s="124"/>
      <c r="D484" s="12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22" t="s">
        <v>319</v>
      </c>
      <c r="B485" s="124"/>
      <c r="C485" s="124"/>
      <c r="D485" s="12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22" t="s">
        <v>320</v>
      </c>
      <c r="B486" s="124"/>
      <c r="C486" s="124"/>
      <c r="D486" s="12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22" t="s">
        <v>321</v>
      </c>
      <c r="B487" s="124"/>
      <c r="C487" s="124"/>
      <c r="D487" s="12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26" t="s">
        <v>322</v>
      </c>
      <c r="B488" s="124"/>
      <c r="C488" s="124"/>
      <c r="D488" s="12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26" t="str">
        <f>HYPERLINK("https://creativecommons.org/publicdomain/zero/1.0/", "ⓘ Public Domain (No Copyright)")</f>
        <v>ⓘ Public Domain (No Copyright)</v>
      </c>
      <c r="B489" s="123"/>
      <c r="C489" s="124"/>
      <c r="D489" s="12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26" t="s">
        <v>323</v>
      </c>
      <c r="B490" s="123"/>
      <c r="C490" s="124"/>
      <c r="D490" s="12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27" t="s">
        <v>324</v>
      </c>
      <c r="B491" s="123"/>
      <c r="C491" s="124"/>
      <c r="D491" s="12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26" t="s">
        <v>325</v>
      </c>
      <c r="B492" s="124"/>
      <c r="C492" s="124"/>
      <c r="D492" s="12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</sheetData>
  <hyperlinks>
    <hyperlink r:id="rId1" ref="N124"/>
    <hyperlink r:id="rId2" ref="N125"/>
    <hyperlink r:id="rId3" ref="N127"/>
    <hyperlink r:id="rId4" ref="N128"/>
    <hyperlink r:id="rId5" ref="N129"/>
    <hyperlink r:id="rId6" ref="A488"/>
    <hyperlink r:id="rId7" ref="A490"/>
    <hyperlink r:id="rId8" ref="A49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</cols>
  <sheetData>
    <row r="1">
      <c r="A1" s="128" t="s">
        <v>326</v>
      </c>
      <c r="B1" s="2"/>
      <c r="C1" s="2"/>
      <c r="D1" s="129" t="s">
        <v>327</v>
      </c>
      <c r="E1" s="13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31" t="s">
        <v>328</v>
      </c>
      <c r="B2" s="2"/>
      <c r="C2" s="2"/>
      <c r="D2" s="132"/>
      <c r="E2" s="132"/>
      <c r="F2" s="132"/>
      <c r="G2" s="132"/>
      <c r="H2" s="132"/>
      <c r="I2" s="132"/>
      <c r="J2" s="132"/>
      <c r="K2" s="1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1" t="s">
        <v>329</v>
      </c>
      <c r="B3" s="2"/>
      <c r="C3" s="2"/>
      <c r="D3" s="133" t="s">
        <v>330</v>
      </c>
      <c r="E3" s="132"/>
      <c r="F3" s="132"/>
      <c r="G3" s="132"/>
      <c r="H3" s="132"/>
      <c r="I3" s="132"/>
      <c r="J3" s="132"/>
      <c r="K3" s="1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1" t="s">
        <v>331</v>
      </c>
      <c r="B4" s="2"/>
      <c r="C4" s="2"/>
      <c r="D4" s="133" t="s">
        <v>332</v>
      </c>
      <c r="E4" s="132"/>
      <c r="F4" s="132"/>
      <c r="G4" s="132"/>
      <c r="H4" s="132"/>
      <c r="I4" s="132"/>
      <c r="J4" s="132"/>
      <c r="K4" s="13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1" t="s">
        <v>333</v>
      </c>
      <c r="B5" s="2"/>
      <c r="C5" s="2"/>
      <c r="D5" s="133" t="s">
        <v>334</v>
      </c>
      <c r="E5" s="132"/>
      <c r="F5" s="132"/>
      <c r="G5" s="132"/>
      <c r="H5" s="132"/>
      <c r="I5" s="132"/>
      <c r="J5" s="132"/>
      <c r="K5" s="13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1" t="s">
        <v>335</v>
      </c>
      <c r="B6" s="2"/>
      <c r="C6" s="2"/>
      <c r="D6" s="133" t="s">
        <v>336</v>
      </c>
      <c r="E6" s="132"/>
      <c r="F6" s="132"/>
      <c r="G6" s="132"/>
      <c r="H6" s="132"/>
      <c r="I6" s="132"/>
      <c r="J6" s="132"/>
      <c r="K6" s="13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1" t="s">
        <v>337</v>
      </c>
      <c r="B7" s="2"/>
      <c r="C7" s="2"/>
      <c r="D7" s="133" t="s">
        <v>338</v>
      </c>
      <c r="E7" s="132"/>
      <c r="F7" s="132"/>
      <c r="G7" s="132"/>
      <c r="H7" s="132"/>
      <c r="I7" s="132"/>
      <c r="J7" s="132"/>
      <c r="K7" s="13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1"/>
      <c r="B8" s="2"/>
      <c r="C8" s="2"/>
      <c r="D8" s="133" t="s">
        <v>339</v>
      </c>
      <c r="E8" s="132"/>
      <c r="F8" s="132"/>
      <c r="G8" s="132"/>
      <c r="H8" s="132"/>
      <c r="I8" s="132"/>
      <c r="J8" s="132"/>
      <c r="K8" s="13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1" t="s">
        <v>340</v>
      </c>
      <c r="B9" s="2"/>
      <c r="C9" s="2"/>
      <c r="D9" s="133" t="s">
        <v>341</v>
      </c>
      <c r="E9" s="132"/>
      <c r="F9" s="132"/>
      <c r="G9" s="132"/>
      <c r="H9" s="132"/>
      <c r="I9" s="132"/>
      <c r="J9" s="132"/>
      <c r="K9" s="13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1" t="s">
        <v>342</v>
      </c>
      <c r="B10" s="2"/>
      <c r="C10" s="2"/>
      <c r="D10" s="133" t="s">
        <v>343</v>
      </c>
      <c r="E10" s="132"/>
      <c r="F10" s="132"/>
      <c r="G10" s="132"/>
      <c r="H10" s="132"/>
      <c r="I10" s="132"/>
      <c r="J10" s="132"/>
      <c r="K10" s="13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1" t="s">
        <v>344</v>
      </c>
      <c r="B11" s="2"/>
      <c r="C11" s="2"/>
      <c r="D11" s="133" t="s">
        <v>345</v>
      </c>
      <c r="E11" s="132"/>
      <c r="F11" s="132"/>
      <c r="G11" s="132"/>
      <c r="H11" s="132"/>
      <c r="I11" s="132"/>
      <c r="J11" s="132"/>
      <c r="K11" s="13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1" t="s">
        <v>346</v>
      </c>
      <c r="B12" s="2"/>
      <c r="C12" s="2"/>
      <c r="D12" s="134"/>
      <c r="E12" s="132"/>
      <c r="F12" s="132"/>
      <c r="G12" s="132"/>
      <c r="H12" s="132"/>
      <c r="I12" s="132"/>
      <c r="J12" s="132"/>
      <c r="K12" s="13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1" t="s">
        <v>347</v>
      </c>
      <c r="B13" s="2"/>
      <c r="C13" s="2"/>
      <c r="D13" s="129" t="s">
        <v>348</v>
      </c>
      <c r="E13" s="130"/>
      <c r="F13" s="130"/>
      <c r="G13" s="130"/>
      <c r="H13" s="130"/>
      <c r="I13" s="132"/>
      <c r="J13" s="132"/>
      <c r="K13" s="13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31" t="s">
        <v>349</v>
      </c>
      <c r="B14" s="2"/>
      <c r="C14" s="2"/>
      <c r="D14" s="134"/>
      <c r="E14" s="132"/>
      <c r="F14" s="132"/>
      <c r="G14" s="132"/>
      <c r="H14" s="132"/>
      <c r="I14" s="132"/>
      <c r="J14" s="132"/>
      <c r="K14" s="13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31"/>
      <c r="B15" s="2"/>
      <c r="C15" s="2"/>
      <c r="D15" s="133" t="s">
        <v>350</v>
      </c>
      <c r="E15" s="132"/>
      <c r="F15" s="132"/>
      <c r="G15" s="132"/>
      <c r="H15" s="132"/>
      <c r="I15" s="132"/>
      <c r="J15" s="132"/>
      <c r="K15" s="1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1" t="s">
        <v>351</v>
      </c>
      <c r="B16" s="2"/>
      <c r="C16" s="2"/>
      <c r="D16" s="133" t="s">
        <v>352</v>
      </c>
      <c r="E16" s="132"/>
      <c r="F16" s="132"/>
      <c r="G16" s="132"/>
      <c r="H16" s="132"/>
      <c r="I16" s="132"/>
      <c r="J16" s="132"/>
      <c r="K16" s="13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1" t="s">
        <v>353</v>
      </c>
      <c r="B17" s="2"/>
      <c r="C17" s="2"/>
      <c r="D17" s="133" t="s">
        <v>354</v>
      </c>
      <c r="E17" s="132"/>
      <c r="F17" s="132"/>
      <c r="G17" s="132"/>
      <c r="H17" s="132"/>
      <c r="I17" s="132"/>
      <c r="J17" s="132"/>
      <c r="K17" s="1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1" t="s">
        <v>355</v>
      </c>
      <c r="B18" s="2"/>
      <c r="C18" s="2"/>
      <c r="D18" s="133" t="s">
        <v>356</v>
      </c>
      <c r="E18" s="132"/>
      <c r="F18" s="132"/>
      <c r="G18" s="132"/>
      <c r="H18" s="132"/>
      <c r="I18" s="132"/>
      <c r="J18" s="132"/>
      <c r="K18" s="13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1" t="s">
        <v>357</v>
      </c>
      <c r="B19" s="2"/>
      <c r="C19" s="2"/>
      <c r="D19" s="133" t="s">
        <v>358</v>
      </c>
      <c r="E19" s="132"/>
      <c r="F19" s="132"/>
      <c r="G19" s="132"/>
      <c r="H19" s="132"/>
      <c r="I19" s="132"/>
      <c r="J19" s="132"/>
      <c r="K19" s="13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1" t="s">
        <v>359</v>
      </c>
      <c r="B20" s="2"/>
      <c r="C20" s="2"/>
      <c r="D20" s="133" t="s">
        <v>360</v>
      </c>
      <c r="E20" s="132"/>
      <c r="F20" s="132"/>
      <c r="G20" s="132"/>
      <c r="H20" s="132"/>
      <c r="I20" s="132"/>
      <c r="J20" s="132"/>
      <c r="K20" s="13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1"/>
      <c r="B21" s="2"/>
      <c r="C21" s="2"/>
      <c r="D21" s="134"/>
      <c r="E21" s="132"/>
      <c r="F21" s="132"/>
      <c r="G21" s="132"/>
      <c r="H21" s="132"/>
      <c r="I21" s="132"/>
      <c r="J21" s="132"/>
      <c r="K21" s="1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31" t="s">
        <v>361</v>
      </c>
      <c r="B22" s="2"/>
      <c r="C22" s="2"/>
      <c r="D22" s="133" t="s">
        <v>362</v>
      </c>
      <c r="E22" s="132"/>
      <c r="F22" s="132"/>
      <c r="G22" s="132"/>
      <c r="H22" s="132"/>
      <c r="I22" s="132"/>
      <c r="J22" s="132"/>
      <c r="K22" s="1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31" t="s">
        <v>363</v>
      </c>
      <c r="B23" s="2"/>
      <c r="C23" s="2"/>
      <c r="D23" s="133" t="s">
        <v>364</v>
      </c>
      <c r="E23" s="132"/>
      <c r="F23" s="132"/>
      <c r="G23" s="132"/>
      <c r="H23" s="132"/>
      <c r="I23" s="132"/>
      <c r="J23" s="132"/>
      <c r="K23" s="13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1" t="s">
        <v>365</v>
      </c>
      <c r="B24" s="2"/>
      <c r="C24" s="2"/>
      <c r="D24" s="133" t="s">
        <v>366</v>
      </c>
      <c r="E24" s="132"/>
      <c r="F24" s="132"/>
      <c r="G24" s="132"/>
      <c r="H24" s="132"/>
      <c r="I24" s="132"/>
      <c r="J24" s="132"/>
      <c r="K24" s="13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35" t="s">
        <v>367</v>
      </c>
      <c r="B25" s="2"/>
      <c r="C25" s="2"/>
      <c r="D25" s="133" t="s">
        <v>368</v>
      </c>
      <c r="E25" s="132"/>
      <c r="F25" s="132"/>
      <c r="G25" s="132"/>
      <c r="H25" s="132"/>
      <c r="I25" s="132"/>
      <c r="J25" s="132"/>
      <c r="K25" s="13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133" t="s">
        <v>369</v>
      </c>
      <c r="E26" s="132"/>
      <c r="F26" s="132"/>
      <c r="G26" s="132"/>
      <c r="H26" s="132"/>
      <c r="I26" s="132"/>
      <c r="J26" s="132"/>
      <c r="K26" s="13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36" t="s">
        <v>370</v>
      </c>
      <c r="B27" s="2"/>
      <c r="C27" s="2"/>
      <c r="D27" s="133" t="s">
        <v>371</v>
      </c>
      <c r="E27" s="132"/>
      <c r="F27" s="132"/>
      <c r="G27" s="132"/>
      <c r="H27" s="132"/>
      <c r="I27" s="132"/>
      <c r="J27" s="132"/>
      <c r="K27" s="13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7" t="s">
        <v>372</v>
      </c>
      <c r="B28" s="2"/>
      <c r="C28" s="2"/>
      <c r="D28" s="133" t="s">
        <v>373</v>
      </c>
      <c r="E28" s="132"/>
      <c r="F28" s="132"/>
      <c r="G28" s="132"/>
      <c r="H28" s="132"/>
      <c r="I28" s="132"/>
      <c r="J28" s="132"/>
      <c r="K28" s="13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7" t="s">
        <v>374</v>
      </c>
      <c r="B29" s="2"/>
      <c r="C29" s="2"/>
      <c r="D29" s="133" t="s">
        <v>375</v>
      </c>
      <c r="E29" s="132"/>
      <c r="F29" s="132"/>
      <c r="G29" s="132"/>
      <c r="H29" s="132"/>
      <c r="I29" s="132"/>
      <c r="J29" s="132"/>
      <c r="K29" s="13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37" t="s">
        <v>376</v>
      </c>
      <c r="B30" s="2"/>
      <c r="C30" s="2"/>
      <c r="D30" s="133" t="s">
        <v>377</v>
      </c>
      <c r="E30" s="132"/>
      <c r="F30" s="132"/>
      <c r="G30" s="132"/>
      <c r="H30" s="132"/>
      <c r="I30" s="132"/>
      <c r="J30" s="132"/>
      <c r="K30" s="13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37" t="s">
        <v>378</v>
      </c>
      <c r="B31" s="2"/>
      <c r="C31" s="2"/>
      <c r="D31" s="138" t="s">
        <v>379</v>
      </c>
      <c r="E31" s="132"/>
      <c r="F31" s="132"/>
      <c r="G31" s="132"/>
      <c r="H31" s="132"/>
      <c r="I31" s="132"/>
      <c r="J31" s="132"/>
      <c r="K31" s="13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37" t="s">
        <v>380</v>
      </c>
      <c r="B32" s="2"/>
      <c r="C32" s="2"/>
      <c r="D32" s="132"/>
      <c r="E32" s="132"/>
      <c r="F32" s="132"/>
      <c r="G32" s="132"/>
      <c r="H32" s="132"/>
      <c r="I32" s="132"/>
      <c r="J32" s="132"/>
      <c r="K32" s="13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37"/>
      <c r="B33" s="2"/>
      <c r="C33" s="2"/>
      <c r="D33" s="133" t="s">
        <v>381</v>
      </c>
      <c r="E33" s="132"/>
      <c r="F33" s="132"/>
      <c r="G33" s="132"/>
      <c r="H33" s="132"/>
      <c r="I33" s="132"/>
      <c r="J33" s="132"/>
      <c r="K33" s="13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7" t="s">
        <v>382</v>
      </c>
      <c r="B34" s="2"/>
      <c r="C34" s="2"/>
      <c r="D34" s="133" t="s">
        <v>383</v>
      </c>
      <c r="E34" s="132"/>
      <c r="F34" s="132"/>
      <c r="G34" s="132"/>
      <c r="H34" s="132"/>
      <c r="I34" s="132"/>
      <c r="J34" s="132"/>
      <c r="K34" s="13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37" t="s">
        <v>384</v>
      </c>
      <c r="B35" s="2"/>
      <c r="C35" s="2"/>
      <c r="D35" s="133" t="s">
        <v>385</v>
      </c>
      <c r="E35" s="132"/>
      <c r="F35" s="132"/>
      <c r="G35" s="132"/>
      <c r="H35" s="132"/>
      <c r="I35" s="132"/>
      <c r="J35" s="132"/>
      <c r="K35" s="13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37" t="s">
        <v>386</v>
      </c>
      <c r="B36" s="2"/>
      <c r="C36" s="2"/>
      <c r="D36" s="133" t="s">
        <v>387</v>
      </c>
      <c r="E36" s="132"/>
      <c r="F36" s="132"/>
      <c r="G36" s="132"/>
      <c r="H36" s="132"/>
      <c r="I36" s="132"/>
      <c r="J36" s="132"/>
      <c r="K36" s="13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37" t="s">
        <v>388</v>
      </c>
      <c r="B37" s="2"/>
      <c r="C37" s="2"/>
      <c r="D37" s="133" t="s">
        <v>389</v>
      </c>
      <c r="E37" s="132"/>
      <c r="F37" s="132"/>
      <c r="G37" s="132"/>
      <c r="H37" s="132"/>
      <c r="I37" s="132"/>
      <c r="J37" s="132"/>
      <c r="K37" s="13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37"/>
      <c r="B38" s="2"/>
      <c r="C38" s="2"/>
      <c r="D38" s="133" t="s">
        <v>390</v>
      </c>
      <c r="E38" s="134"/>
      <c r="F38" s="134"/>
      <c r="G38" s="132"/>
      <c r="H38" s="132"/>
      <c r="I38" s="132"/>
      <c r="J38" s="132"/>
      <c r="K38" s="13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7" t="s">
        <v>391</v>
      </c>
      <c r="B39" s="2"/>
      <c r="C39" s="2"/>
      <c r="D39" s="134"/>
      <c r="E39" s="134"/>
      <c r="F39" s="134"/>
      <c r="G39" s="132"/>
      <c r="H39" s="132"/>
      <c r="I39" s="132"/>
      <c r="J39" s="132"/>
      <c r="K39" s="13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37" t="s">
        <v>392</v>
      </c>
      <c r="B40" s="2"/>
      <c r="C40" s="2"/>
      <c r="D40" s="133" t="s">
        <v>393</v>
      </c>
      <c r="E40" s="132"/>
      <c r="F40" s="132"/>
      <c r="G40" s="132"/>
      <c r="H40" s="132"/>
      <c r="I40" s="132"/>
      <c r="J40" s="132"/>
      <c r="K40" s="13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37" t="s">
        <v>394</v>
      </c>
      <c r="B41" s="2"/>
      <c r="C41" s="2"/>
      <c r="D41" s="133" t="s">
        <v>395</v>
      </c>
      <c r="E41" s="132"/>
      <c r="F41" s="132"/>
      <c r="G41" s="132"/>
      <c r="H41" s="132"/>
      <c r="I41" s="132"/>
      <c r="J41" s="132"/>
      <c r="K41" s="1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37" t="s">
        <v>396</v>
      </c>
      <c r="B42" s="2"/>
      <c r="C42" s="2"/>
      <c r="D42" s="133" t="s">
        <v>397</v>
      </c>
      <c r="E42" s="132"/>
      <c r="F42" s="132"/>
      <c r="G42" s="134"/>
      <c r="H42" s="134"/>
      <c r="I42" s="134"/>
      <c r="J42" s="134"/>
      <c r="K42" s="134"/>
      <c r="U42" s="2"/>
      <c r="V42" s="2"/>
      <c r="W42" s="2"/>
      <c r="X42" s="2"/>
      <c r="Y42" s="2"/>
    </row>
    <row r="43">
      <c r="A43" s="137" t="s">
        <v>398</v>
      </c>
      <c r="B43" s="2"/>
      <c r="C43" s="2"/>
      <c r="D43" s="133" t="s">
        <v>399</v>
      </c>
      <c r="E43" s="132"/>
      <c r="F43" s="132"/>
      <c r="G43" s="134"/>
      <c r="H43" s="134"/>
      <c r="I43" s="134"/>
      <c r="J43" s="134"/>
      <c r="K43" s="134"/>
      <c r="U43" s="2"/>
      <c r="V43" s="2"/>
      <c r="W43" s="2"/>
      <c r="X43" s="2"/>
      <c r="Y43" s="2"/>
    </row>
    <row r="44">
      <c r="A44" s="137" t="s">
        <v>400</v>
      </c>
      <c r="B44" s="2"/>
      <c r="C44" s="2"/>
      <c r="D44" s="133" t="s">
        <v>401</v>
      </c>
      <c r="E44" s="132"/>
      <c r="F44" s="132"/>
      <c r="G44" s="132"/>
      <c r="H44" s="132"/>
      <c r="I44" s="132"/>
      <c r="J44" s="132"/>
      <c r="K44" s="13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37"/>
      <c r="B45" s="2"/>
      <c r="C45" s="2"/>
      <c r="D45" s="133" t="s">
        <v>402</v>
      </c>
      <c r="E45" s="132"/>
      <c r="F45" s="132"/>
      <c r="G45" s="132"/>
      <c r="H45" s="132"/>
      <c r="I45" s="132"/>
      <c r="J45" s="132"/>
      <c r="K45" s="13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37" t="s">
        <v>403</v>
      </c>
      <c r="B46" s="2"/>
      <c r="C46" s="2"/>
      <c r="D46" s="134"/>
      <c r="E46" s="132"/>
      <c r="F46" s="132"/>
      <c r="G46" s="132"/>
      <c r="H46" s="132"/>
      <c r="I46" s="132"/>
      <c r="J46" s="132"/>
      <c r="K46" s="13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37" t="s">
        <v>404</v>
      </c>
      <c r="B47" s="2"/>
      <c r="C47" s="2"/>
      <c r="D47" s="133" t="s">
        <v>405</v>
      </c>
      <c r="E47" s="132"/>
      <c r="F47" s="132"/>
      <c r="G47" s="132"/>
      <c r="H47" s="132"/>
      <c r="I47" s="132"/>
      <c r="J47" s="132"/>
      <c r="K47" s="13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37" t="s">
        <v>406</v>
      </c>
      <c r="B48" s="2"/>
      <c r="C48" s="2"/>
      <c r="D48" s="133" t="s">
        <v>407</v>
      </c>
      <c r="E48" s="132"/>
      <c r="F48" s="132"/>
      <c r="G48" s="132"/>
      <c r="H48" s="132"/>
      <c r="I48" s="132"/>
      <c r="J48" s="132"/>
      <c r="K48" s="13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37"/>
      <c r="B49" s="2"/>
      <c r="C49" s="2"/>
      <c r="D49" s="133" t="s">
        <v>408</v>
      </c>
      <c r="E49" s="132"/>
      <c r="F49" s="132"/>
      <c r="G49" s="132"/>
      <c r="H49" s="132"/>
      <c r="I49" s="132"/>
      <c r="J49" s="132"/>
      <c r="K49" s="13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37" t="s">
        <v>409</v>
      </c>
      <c r="B50" s="2"/>
      <c r="C50" s="2"/>
      <c r="D50" s="133" t="s">
        <v>410</v>
      </c>
      <c r="E50" s="132"/>
      <c r="F50" s="132"/>
      <c r="G50" s="132"/>
      <c r="H50" s="132"/>
      <c r="I50" s="132"/>
      <c r="J50" s="132"/>
      <c r="K50" s="13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37" t="s">
        <v>411</v>
      </c>
      <c r="B51" s="2"/>
      <c r="C51" s="2"/>
      <c r="D51" s="132"/>
      <c r="E51" s="132"/>
      <c r="F51" s="132"/>
      <c r="G51" s="132"/>
      <c r="H51" s="132"/>
      <c r="I51" s="132"/>
      <c r="J51" s="132"/>
      <c r="K51" s="13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37" t="s">
        <v>412</v>
      </c>
      <c r="B52" s="2"/>
      <c r="C52" s="2"/>
      <c r="D52" s="133" t="s">
        <v>413</v>
      </c>
      <c r="E52" s="132"/>
      <c r="F52" s="132"/>
      <c r="G52" s="132"/>
      <c r="H52" s="132"/>
      <c r="I52" s="132"/>
      <c r="J52" s="132"/>
      <c r="K52" s="13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37" t="s">
        <v>414</v>
      </c>
      <c r="B53" s="2"/>
      <c r="C53" s="2"/>
      <c r="D53" s="133" t="s">
        <v>415</v>
      </c>
      <c r="E53" s="132"/>
      <c r="F53" s="132"/>
      <c r="G53" s="132"/>
      <c r="H53" s="132"/>
      <c r="I53" s="132"/>
      <c r="J53" s="132"/>
      <c r="K53" s="13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37" t="s">
        <v>416</v>
      </c>
      <c r="B54" s="2"/>
      <c r="C54" s="2"/>
      <c r="D54" s="133" t="s">
        <v>417</v>
      </c>
      <c r="E54" s="132"/>
      <c r="F54" s="132"/>
      <c r="G54" s="132"/>
      <c r="H54" s="132"/>
      <c r="I54" s="132"/>
      <c r="J54" s="132"/>
      <c r="K54" s="13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37"/>
      <c r="B55" s="2"/>
      <c r="C55" s="2"/>
      <c r="D55" s="133" t="s">
        <v>418</v>
      </c>
      <c r="E55" s="132"/>
      <c r="F55" s="132"/>
      <c r="G55" s="132"/>
      <c r="H55" s="132"/>
      <c r="I55" s="132"/>
      <c r="J55" s="132"/>
      <c r="K55" s="13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37" t="s">
        <v>419</v>
      </c>
      <c r="B56" s="2"/>
      <c r="C56" s="2"/>
      <c r="D56" s="133" t="s">
        <v>420</v>
      </c>
      <c r="E56" s="132"/>
      <c r="F56" s="132"/>
      <c r="G56" s="132"/>
      <c r="H56" s="132"/>
      <c r="I56" s="132"/>
      <c r="J56" s="132"/>
      <c r="K56" s="13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37"/>
      <c r="B57" s="2"/>
      <c r="C57" s="2"/>
      <c r="D57" s="132"/>
      <c r="E57" s="132"/>
      <c r="F57" s="132"/>
      <c r="G57" s="132"/>
      <c r="H57" s="132"/>
      <c r="I57" s="132"/>
      <c r="J57" s="132"/>
      <c r="K57" s="13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37" t="s">
        <v>421</v>
      </c>
      <c r="B58" s="2"/>
      <c r="C58" s="2"/>
      <c r="D58" s="129" t="s">
        <v>422</v>
      </c>
      <c r="E58" s="132"/>
      <c r="F58" s="132"/>
      <c r="G58" s="132"/>
      <c r="H58" s="132"/>
      <c r="I58" s="132"/>
      <c r="J58" s="132"/>
      <c r="K58" s="13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37" t="s">
        <v>423</v>
      </c>
      <c r="B59" s="2"/>
      <c r="C59" s="2"/>
      <c r="D59" s="134"/>
      <c r="E59" s="132"/>
      <c r="F59" s="132"/>
      <c r="G59" s="132"/>
      <c r="H59" s="132"/>
      <c r="I59" s="132"/>
      <c r="J59" s="132"/>
      <c r="K59" s="13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37" t="s">
        <v>424</v>
      </c>
      <c r="B60" s="2"/>
      <c r="C60" s="2"/>
      <c r="D60" s="133" t="s">
        <v>425</v>
      </c>
      <c r="E60" s="132"/>
      <c r="F60" s="132"/>
      <c r="G60" s="132"/>
      <c r="H60" s="132"/>
      <c r="I60" s="132"/>
      <c r="J60" s="132"/>
      <c r="K60" s="13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37" t="s">
        <v>426</v>
      </c>
      <c r="B61" s="2"/>
      <c r="C61" s="2"/>
      <c r="D61" s="133" t="s">
        <v>427</v>
      </c>
      <c r="E61" s="132"/>
      <c r="F61" s="132"/>
      <c r="G61" s="132"/>
      <c r="H61" s="132"/>
      <c r="I61" s="132"/>
      <c r="J61" s="132"/>
      <c r="K61" s="13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37" t="s">
        <v>428</v>
      </c>
      <c r="B62" s="2"/>
      <c r="C62" s="2"/>
      <c r="D62" s="133" t="s">
        <v>429</v>
      </c>
      <c r="E62" s="132"/>
      <c r="F62" s="132"/>
      <c r="G62" s="132"/>
      <c r="H62" s="132"/>
      <c r="I62" s="132"/>
      <c r="J62" s="132"/>
      <c r="K62" s="13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37"/>
      <c r="B63" s="2"/>
      <c r="C63" s="2"/>
      <c r="D63" s="133" t="s">
        <v>430</v>
      </c>
      <c r="E63" s="132"/>
      <c r="F63" s="132"/>
      <c r="G63" s="132"/>
      <c r="H63" s="132"/>
      <c r="I63" s="132"/>
      <c r="J63" s="132"/>
      <c r="K63" s="13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37" t="s">
        <v>431</v>
      </c>
      <c r="B64" s="2"/>
      <c r="C64" s="2"/>
      <c r="D64" s="133" t="s">
        <v>432</v>
      </c>
      <c r="E64" s="132"/>
      <c r="F64" s="132"/>
      <c r="G64" s="132"/>
      <c r="H64" s="132"/>
      <c r="I64" s="132"/>
      <c r="J64" s="132"/>
      <c r="K64" s="13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37" t="s">
        <v>433</v>
      </c>
      <c r="B65" s="2"/>
      <c r="C65" s="2"/>
      <c r="D65" s="133" t="s">
        <v>434</v>
      </c>
      <c r="E65" s="132"/>
      <c r="F65" s="132"/>
      <c r="G65" s="132"/>
      <c r="H65" s="132"/>
      <c r="I65" s="132"/>
      <c r="J65" s="132"/>
      <c r="K65" s="13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37" t="s">
        <v>435</v>
      </c>
      <c r="B66" s="2"/>
      <c r="C66" s="2"/>
      <c r="D66" s="133" t="s">
        <v>436</v>
      </c>
      <c r="E66" s="132"/>
      <c r="F66" s="132"/>
      <c r="G66" s="132"/>
      <c r="H66" s="132"/>
      <c r="I66" s="132"/>
      <c r="J66" s="132"/>
      <c r="K66" s="13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37" t="s">
        <v>437</v>
      </c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37" t="s">
        <v>438</v>
      </c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37" t="s">
        <v>439</v>
      </c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39" t="s">
        <v>440</v>
      </c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40" t="s">
        <v>441</v>
      </c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41" t="s">
        <v>442</v>
      </c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41" t="s">
        <v>443</v>
      </c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41" t="s">
        <v>444</v>
      </c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41" t="s">
        <v>445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41" t="s">
        <v>446</v>
      </c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41" t="s">
        <v>447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41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41" t="s">
        <v>448</v>
      </c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41" t="s">
        <v>449</v>
      </c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41" t="s">
        <v>450</v>
      </c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41" t="s">
        <v>451</v>
      </c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41" t="s">
        <v>452</v>
      </c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41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41" t="s">
        <v>453</v>
      </c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41" t="s">
        <v>454</v>
      </c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41" t="s">
        <v>455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41" t="s">
        <v>456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41" t="s">
        <v>457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41" t="s">
        <v>458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4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41" t="s">
        <v>459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41" t="s">
        <v>460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41" t="s">
        <v>461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4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41" t="s">
        <v>462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41" t="s">
        <v>463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41" t="s">
        <v>464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41" t="s">
        <v>465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1" t="s">
        <v>466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1" t="s">
        <v>467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1" t="s">
        <v>468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1" t="s">
        <v>469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1" t="s">
        <v>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1" t="s">
        <v>471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1" t="s">
        <v>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1" t="s">
        <v>473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1" t="s">
        <v>474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1" t="s">
        <v>475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1" t="s">
        <v>476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2" t="s">
        <v>477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43">
        <f>TODAY()</f>
        <v>45771</v>
      </c>
      <c r="B1" s="144" t="s">
        <v>478</v>
      </c>
      <c r="C1" s="145" t="str">
        <f>"avg. "&amp; AVERAGE(C3:C365) &amp; " cal / Ref ↓"</f>
        <v>avg. 329 cal / Ref ↓</v>
      </c>
      <c r="D1" s="146" t="s">
        <v>479</v>
      </c>
      <c r="E1" s="147" t="s">
        <v>480</v>
      </c>
      <c r="F1" s="148"/>
      <c r="G1" s="145"/>
      <c r="H1" s="145"/>
      <c r="I1" s="145"/>
      <c r="J1" s="145"/>
      <c r="K1" s="145"/>
      <c r="L1" s="145"/>
      <c r="N1" s="148"/>
      <c r="O1" s="145"/>
      <c r="P1" s="145"/>
      <c r="Q1" s="145"/>
      <c r="R1" s="145"/>
      <c r="T1" s="148"/>
      <c r="U1" s="145"/>
      <c r="V1" s="145"/>
      <c r="W1" s="145"/>
      <c r="Y1" s="2"/>
      <c r="Z1" s="145"/>
      <c r="AA1" s="145"/>
    </row>
    <row r="2">
      <c r="A2" s="144" t="s">
        <v>481</v>
      </c>
      <c r="B2" s="145" t="s">
        <v>482</v>
      </c>
      <c r="C2" s="149">
        <f t="shared" ref="C2:C3" si="1">INDIRECT("'"&amp;B2&amp;"'!"&amp;"$H$1")</f>
        <v>331.6</v>
      </c>
      <c r="D2" s="150" t="str">
        <f>"p: "&amp;INDIRECT("'"&amp;B2&amp;"'!"&amp;"$I$1") &amp;"; fat: "&amp;INDIRECT("'"&amp;B2&amp;"'!"&amp;"$J$1") &amp;"; c: "&amp;INDIRECT("'"&amp;B2&amp;"'!"&amp;"$K$1") &amp;"; fib: "&amp;INDIRECT("'"&amp;B2&amp;"'!"&amp;"$L$1")</f>
        <v>p: 19,915; fat: 0,51; c: 63,59; fib: 12,82</v>
      </c>
      <c r="E2" s="151" t="str">
        <f>IFERROR(__xludf.DUMMYFUNCTION("TRANSPOSE(FILTER(INDIRECT(""'""&amp;B2&amp;""'!A2:A500""), (INDIRECT(""'""&amp;B2&amp;""'!G2:G500"") &gt; 0)))"),"Food Name")</f>
        <v>Food Name</v>
      </c>
      <c r="F2" s="152" t="str">
        <f>IFERROR(__xludf.DUMMYFUNCTION("""COMPUTED_VALUE"""),"Akuki")</f>
        <v>Akuki</v>
      </c>
      <c r="G2" s="153" t="str">
        <f>IFERROR(__xludf.DUMMYFUNCTION("""COMPUTED_VALUE"""),"Apple")</f>
        <v>Apple</v>
      </c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</row>
    <row r="3">
      <c r="A3" s="145" t="str">
        <f t="shared" ref="A3:A367" si="2">TEXT(B3,"dddd")</f>
        <v>среда</v>
      </c>
      <c r="B3" s="145" t="str">
        <f>TEXT(DATE(2025,1,1),"dd.mm")</f>
        <v>01.01</v>
      </c>
      <c r="C3" s="149">
        <f t="shared" si="1"/>
        <v>329</v>
      </c>
      <c r="D3" s="154" t="s">
        <v>483</v>
      </c>
      <c r="E3" s="155" t="s">
        <v>484</v>
      </c>
      <c r="F3" s="145"/>
      <c r="G3" s="156"/>
      <c r="H3" s="145"/>
      <c r="I3" s="145"/>
      <c r="J3" s="145"/>
      <c r="K3" s="145"/>
      <c r="L3" s="145"/>
      <c r="M3" s="145"/>
      <c r="N3" s="148" t="s">
        <v>485</v>
      </c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</row>
    <row r="4">
      <c r="A4" s="145" t="str">
        <f t="shared" si="2"/>
        <v>четверг</v>
      </c>
      <c r="B4" s="145" t="str">
        <f t="shared" ref="B4:B367" si="3">TEXT(B3+1,"dd.mm")</f>
        <v>02.01</v>
      </c>
      <c r="C4" s="149"/>
      <c r="D4" s="145"/>
      <c r="E4" s="145"/>
      <c r="F4" s="145"/>
      <c r="G4" s="156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</row>
    <row r="5">
      <c r="A5" s="145" t="str">
        <f t="shared" si="2"/>
        <v>пятница</v>
      </c>
      <c r="B5" s="145" t="str">
        <f t="shared" si="3"/>
        <v>03.01</v>
      </c>
      <c r="C5" s="149"/>
      <c r="D5" s="152"/>
      <c r="E5" s="152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</row>
    <row r="6">
      <c r="A6" s="145" t="str">
        <f t="shared" si="2"/>
        <v>суббота</v>
      </c>
      <c r="B6" s="145" t="str">
        <f t="shared" si="3"/>
        <v>04.01</v>
      </c>
      <c r="C6" s="157"/>
      <c r="D6" s="152"/>
      <c r="E6" s="152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</row>
    <row r="7">
      <c r="A7" s="145" t="str">
        <f t="shared" si="2"/>
        <v>воскресенье</v>
      </c>
      <c r="B7" s="145" t="str">
        <f t="shared" si="3"/>
        <v>05.01</v>
      </c>
      <c r="C7" s="157"/>
      <c r="D7" s="152"/>
      <c r="E7" s="152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</row>
    <row r="8">
      <c r="A8" s="145" t="str">
        <f t="shared" si="2"/>
        <v>понедельник</v>
      </c>
      <c r="B8" s="145" t="str">
        <f t="shared" si="3"/>
        <v>06.01</v>
      </c>
      <c r="C8" s="157"/>
      <c r="D8" s="152"/>
      <c r="E8" s="152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</row>
    <row r="9">
      <c r="A9" s="145" t="str">
        <f t="shared" si="2"/>
        <v>вторник</v>
      </c>
      <c r="B9" s="145" t="str">
        <f t="shared" si="3"/>
        <v>07.01</v>
      </c>
      <c r="C9" s="157"/>
      <c r="D9" s="152"/>
      <c r="E9" s="152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</row>
    <row r="10">
      <c r="A10" s="145" t="str">
        <f t="shared" si="2"/>
        <v>среда</v>
      </c>
      <c r="B10" s="145" t="str">
        <f t="shared" si="3"/>
        <v>08.01</v>
      </c>
      <c r="C10" s="157"/>
      <c r="D10" s="152"/>
      <c r="E10" s="152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</row>
    <row r="11">
      <c r="A11" s="145" t="str">
        <f t="shared" si="2"/>
        <v>четверг</v>
      </c>
      <c r="B11" s="145" t="str">
        <f t="shared" si="3"/>
        <v>09.01</v>
      </c>
      <c r="C11" s="157"/>
      <c r="D11" s="152"/>
      <c r="E11" s="152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</row>
    <row r="12">
      <c r="A12" s="145" t="str">
        <f t="shared" si="2"/>
        <v>пятница</v>
      </c>
      <c r="B12" s="145" t="str">
        <f t="shared" si="3"/>
        <v>10.01</v>
      </c>
      <c r="C12" s="157"/>
      <c r="D12" s="152"/>
      <c r="E12" s="152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</row>
    <row r="13">
      <c r="A13" s="145" t="str">
        <f t="shared" si="2"/>
        <v>суббота</v>
      </c>
      <c r="B13" s="145" t="str">
        <f t="shared" si="3"/>
        <v>11.01</v>
      </c>
      <c r="C13" s="157"/>
      <c r="D13" s="152"/>
      <c r="E13" s="152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</row>
    <row r="14">
      <c r="A14" s="145" t="str">
        <f t="shared" si="2"/>
        <v>воскресенье</v>
      </c>
      <c r="B14" s="145" t="str">
        <f t="shared" si="3"/>
        <v>12.01</v>
      </c>
      <c r="C14" s="157"/>
      <c r="D14" s="152"/>
      <c r="E14" s="152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</row>
    <row r="15">
      <c r="A15" s="145" t="str">
        <f t="shared" si="2"/>
        <v>понедельник</v>
      </c>
      <c r="B15" s="145" t="str">
        <f t="shared" si="3"/>
        <v>13.01</v>
      </c>
      <c r="C15" s="157"/>
      <c r="D15" s="152"/>
      <c r="E15" s="152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</row>
    <row r="16">
      <c r="A16" s="145" t="str">
        <f t="shared" si="2"/>
        <v>вторник</v>
      </c>
      <c r="B16" s="145" t="str">
        <f t="shared" si="3"/>
        <v>14.01</v>
      </c>
      <c r="C16" s="157"/>
      <c r="D16" s="152"/>
      <c r="E16" s="152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</row>
    <row r="17">
      <c r="A17" s="145" t="str">
        <f t="shared" si="2"/>
        <v>среда</v>
      </c>
      <c r="B17" s="145" t="str">
        <f t="shared" si="3"/>
        <v>15.01</v>
      </c>
      <c r="C17" s="157"/>
      <c r="D17" s="152"/>
      <c r="E17" s="152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</row>
    <row r="18">
      <c r="A18" s="145" t="str">
        <f t="shared" si="2"/>
        <v>четверг</v>
      </c>
      <c r="B18" s="145" t="str">
        <f t="shared" si="3"/>
        <v>16.01</v>
      </c>
      <c r="C18" s="157"/>
      <c r="D18" s="152"/>
      <c r="E18" s="152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</row>
    <row r="19">
      <c r="A19" s="145" t="str">
        <f t="shared" si="2"/>
        <v>пятница</v>
      </c>
      <c r="B19" s="145" t="str">
        <f t="shared" si="3"/>
        <v>17.01</v>
      </c>
      <c r="C19" s="157"/>
      <c r="D19" s="152"/>
      <c r="E19" s="152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</row>
    <row r="20">
      <c r="A20" s="145" t="str">
        <f t="shared" si="2"/>
        <v>суббота</v>
      </c>
      <c r="B20" s="145" t="str">
        <f t="shared" si="3"/>
        <v>18.01</v>
      </c>
      <c r="C20" s="157"/>
      <c r="D20" s="152"/>
      <c r="E20" s="152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</row>
    <row r="21">
      <c r="A21" s="145" t="str">
        <f t="shared" si="2"/>
        <v>воскресенье</v>
      </c>
      <c r="B21" s="145" t="str">
        <f t="shared" si="3"/>
        <v>19.01</v>
      </c>
      <c r="C21" s="157"/>
      <c r="D21" s="152"/>
      <c r="E21" s="152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</row>
    <row r="22">
      <c r="A22" s="145" t="str">
        <f t="shared" si="2"/>
        <v>понедельник</v>
      </c>
      <c r="B22" s="145" t="str">
        <f t="shared" si="3"/>
        <v>20.01</v>
      </c>
      <c r="C22" s="157"/>
      <c r="D22" s="152"/>
      <c r="E22" s="152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</row>
    <row r="23">
      <c r="A23" s="145" t="str">
        <f t="shared" si="2"/>
        <v>вторник</v>
      </c>
      <c r="B23" s="145" t="str">
        <f t="shared" si="3"/>
        <v>21.01</v>
      </c>
      <c r="C23" s="157"/>
      <c r="D23" s="152"/>
      <c r="E23" s="152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</row>
    <row r="24">
      <c r="A24" s="145" t="str">
        <f t="shared" si="2"/>
        <v>среда</v>
      </c>
      <c r="B24" s="145" t="str">
        <f t="shared" si="3"/>
        <v>22.01</v>
      </c>
      <c r="C24" s="157"/>
      <c r="D24" s="152"/>
      <c r="E24" s="152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</row>
    <row r="25">
      <c r="A25" s="145" t="str">
        <f t="shared" si="2"/>
        <v>четверг</v>
      </c>
      <c r="B25" s="145" t="str">
        <f t="shared" si="3"/>
        <v>23.01</v>
      </c>
      <c r="C25" s="157"/>
      <c r="D25" s="152"/>
      <c r="E25" s="152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</row>
    <row r="26">
      <c r="A26" s="145" t="str">
        <f t="shared" si="2"/>
        <v>пятница</v>
      </c>
      <c r="B26" s="145" t="str">
        <f t="shared" si="3"/>
        <v>24.01</v>
      </c>
      <c r="C26" s="157"/>
      <c r="D26" s="152"/>
      <c r="E26" s="152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</row>
    <row r="27">
      <c r="A27" s="145" t="str">
        <f t="shared" si="2"/>
        <v>суббота</v>
      </c>
      <c r="B27" s="145" t="str">
        <f t="shared" si="3"/>
        <v>25.01</v>
      </c>
      <c r="C27" s="157"/>
      <c r="D27" s="152"/>
      <c r="E27" s="152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</row>
    <row r="28">
      <c r="A28" s="145" t="str">
        <f t="shared" si="2"/>
        <v>воскресенье</v>
      </c>
      <c r="B28" s="145" t="str">
        <f t="shared" si="3"/>
        <v>26.01</v>
      </c>
      <c r="C28" s="157"/>
      <c r="D28" s="152"/>
      <c r="E28" s="152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</row>
    <row r="29">
      <c r="A29" s="145" t="str">
        <f t="shared" si="2"/>
        <v>понедельник</v>
      </c>
      <c r="B29" s="145" t="str">
        <f t="shared" si="3"/>
        <v>27.01</v>
      </c>
      <c r="C29" s="157"/>
      <c r="D29" s="152"/>
      <c r="E29" s="15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</row>
    <row r="30">
      <c r="A30" s="145" t="str">
        <f t="shared" si="2"/>
        <v>вторник</v>
      </c>
      <c r="B30" s="145" t="str">
        <f t="shared" si="3"/>
        <v>28.01</v>
      </c>
      <c r="C30" s="157"/>
      <c r="D30" s="152"/>
      <c r="E30" s="152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</row>
    <row r="31">
      <c r="A31" s="145" t="str">
        <f t="shared" si="2"/>
        <v>среда</v>
      </c>
      <c r="B31" s="145" t="str">
        <f t="shared" si="3"/>
        <v>29.01</v>
      </c>
      <c r="C31" s="157"/>
      <c r="D31" s="152"/>
      <c r="E31" s="152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</row>
    <row r="32">
      <c r="A32" s="145" t="str">
        <f t="shared" si="2"/>
        <v>четверг</v>
      </c>
      <c r="B32" s="145" t="str">
        <f t="shared" si="3"/>
        <v>30.01</v>
      </c>
      <c r="C32" s="157"/>
      <c r="D32" s="152"/>
      <c r="E32" s="152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</row>
    <row r="33">
      <c r="A33" s="145" t="str">
        <f t="shared" si="2"/>
        <v>пятница</v>
      </c>
      <c r="B33" s="145" t="str">
        <f t="shared" si="3"/>
        <v>31.01</v>
      </c>
      <c r="C33" s="157"/>
      <c r="D33" s="152"/>
      <c r="E33" s="152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</row>
    <row r="34">
      <c r="A34" s="145" t="str">
        <f t="shared" si="2"/>
        <v>суббота</v>
      </c>
      <c r="B34" s="145" t="str">
        <f t="shared" si="3"/>
        <v>01.02</v>
      </c>
      <c r="C34" s="157"/>
      <c r="D34" s="152"/>
      <c r="E34" s="152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</row>
    <row r="35">
      <c r="A35" s="145" t="str">
        <f t="shared" si="2"/>
        <v>воскресенье</v>
      </c>
      <c r="B35" s="145" t="str">
        <f t="shared" si="3"/>
        <v>02.02</v>
      </c>
      <c r="C35" s="157"/>
      <c r="D35" s="152"/>
      <c r="E35" s="152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</row>
    <row r="36">
      <c r="A36" s="145" t="str">
        <f t="shared" si="2"/>
        <v>понедельник</v>
      </c>
      <c r="B36" s="145" t="str">
        <f t="shared" si="3"/>
        <v>03.02</v>
      </c>
      <c r="C36" s="157"/>
      <c r="D36" s="152"/>
      <c r="E36" s="152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</row>
    <row r="37">
      <c r="A37" s="145" t="str">
        <f t="shared" si="2"/>
        <v>вторник</v>
      </c>
      <c r="B37" s="145" t="str">
        <f t="shared" si="3"/>
        <v>04.02</v>
      </c>
      <c r="C37" s="157"/>
      <c r="D37" s="152"/>
      <c r="E37" s="152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</row>
    <row r="38">
      <c r="A38" s="145" t="str">
        <f t="shared" si="2"/>
        <v>среда</v>
      </c>
      <c r="B38" s="145" t="str">
        <f t="shared" si="3"/>
        <v>05.02</v>
      </c>
      <c r="C38" s="157"/>
      <c r="D38" s="152"/>
      <c r="E38" s="152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</row>
    <row r="39">
      <c r="A39" s="145" t="str">
        <f t="shared" si="2"/>
        <v>четверг</v>
      </c>
      <c r="B39" s="145" t="str">
        <f t="shared" si="3"/>
        <v>06.02</v>
      </c>
      <c r="C39" s="157"/>
      <c r="D39" s="152"/>
      <c r="E39" s="152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</row>
    <row r="40">
      <c r="A40" s="145" t="str">
        <f t="shared" si="2"/>
        <v>пятница</v>
      </c>
      <c r="B40" s="145" t="str">
        <f t="shared" si="3"/>
        <v>07.02</v>
      </c>
      <c r="C40" s="157"/>
      <c r="D40" s="152"/>
      <c r="E40" s="152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</row>
    <row r="41">
      <c r="A41" s="145" t="str">
        <f t="shared" si="2"/>
        <v>суббота</v>
      </c>
      <c r="B41" s="145" t="str">
        <f t="shared" si="3"/>
        <v>08.02</v>
      </c>
      <c r="C41" s="157"/>
      <c r="D41" s="152"/>
      <c r="E41" s="152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</row>
    <row r="42">
      <c r="A42" s="145" t="str">
        <f t="shared" si="2"/>
        <v>воскресенье</v>
      </c>
      <c r="B42" s="145" t="str">
        <f t="shared" si="3"/>
        <v>09.02</v>
      </c>
      <c r="C42" s="157"/>
      <c r="D42" s="152"/>
      <c r="E42" s="152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</row>
    <row r="43">
      <c r="A43" s="145" t="str">
        <f t="shared" si="2"/>
        <v>понедельник</v>
      </c>
      <c r="B43" s="145" t="str">
        <f t="shared" si="3"/>
        <v>10.02</v>
      </c>
      <c r="C43" s="157"/>
      <c r="D43" s="152"/>
      <c r="E43" s="152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</row>
    <row r="44">
      <c r="A44" s="145" t="str">
        <f t="shared" si="2"/>
        <v>вторник</v>
      </c>
      <c r="B44" s="145" t="str">
        <f t="shared" si="3"/>
        <v>11.02</v>
      </c>
      <c r="C44" s="157"/>
      <c r="D44" s="152"/>
      <c r="E44" s="152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</row>
    <row r="45">
      <c r="A45" s="145" t="str">
        <f t="shared" si="2"/>
        <v>среда</v>
      </c>
      <c r="B45" s="145" t="str">
        <f t="shared" si="3"/>
        <v>12.02</v>
      </c>
      <c r="C45" s="157"/>
      <c r="D45" s="152"/>
      <c r="E45" s="152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</row>
    <row r="46">
      <c r="A46" s="145" t="str">
        <f t="shared" si="2"/>
        <v>четверг</v>
      </c>
      <c r="B46" s="145" t="str">
        <f t="shared" si="3"/>
        <v>13.02</v>
      </c>
      <c r="C46" s="157"/>
      <c r="D46" s="152"/>
      <c r="E46" s="152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</row>
    <row r="47">
      <c r="A47" s="145" t="str">
        <f t="shared" si="2"/>
        <v>пятница</v>
      </c>
      <c r="B47" s="145" t="str">
        <f t="shared" si="3"/>
        <v>14.02</v>
      </c>
      <c r="C47" s="157"/>
      <c r="D47" s="152"/>
      <c r="E47" s="152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</row>
    <row r="48">
      <c r="A48" s="145" t="str">
        <f t="shared" si="2"/>
        <v>суббота</v>
      </c>
      <c r="B48" s="145" t="str">
        <f t="shared" si="3"/>
        <v>15.02</v>
      </c>
      <c r="C48" s="157"/>
      <c r="D48" s="152"/>
      <c r="E48" s="152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</row>
    <row r="49">
      <c r="A49" s="145" t="str">
        <f t="shared" si="2"/>
        <v>воскресенье</v>
      </c>
      <c r="B49" s="145" t="str">
        <f t="shared" si="3"/>
        <v>16.02</v>
      </c>
      <c r="C49" s="157"/>
      <c r="D49" s="152"/>
      <c r="E49" s="152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</row>
    <row r="50">
      <c r="A50" s="145" t="str">
        <f t="shared" si="2"/>
        <v>понедельник</v>
      </c>
      <c r="B50" s="145" t="str">
        <f t="shared" si="3"/>
        <v>17.02</v>
      </c>
      <c r="C50" s="157"/>
      <c r="D50" s="152"/>
      <c r="E50" s="152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</row>
    <row r="51">
      <c r="A51" s="145" t="str">
        <f t="shared" si="2"/>
        <v>вторник</v>
      </c>
      <c r="B51" s="145" t="str">
        <f t="shared" si="3"/>
        <v>18.02</v>
      </c>
      <c r="C51" s="157"/>
      <c r="D51" s="152"/>
      <c r="E51" s="152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</row>
    <row r="52">
      <c r="A52" s="145" t="str">
        <f t="shared" si="2"/>
        <v>среда</v>
      </c>
      <c r="B52" s="145" t="str">
        <f t="shared" si="3"/>
        <v>19.02</v>
      </c>
      <c r="C52" s="157"/>
      <c r="D52" s="152"/>
      <c r="E52" s="152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</row>
    <row r="53">
      <c r="A53" s="145" t="str">
        <f t="shared" si="2"/>
        <v>четверг</v>
      </c>
      <c r="B53" s="145" t="str">
        <f t="shared" si="3"/>
        <v>20.02</v>
      </c>
      <c r="C53" s="157"/>
      <c r="D53" s="152"/>
      <c r="E53" s="152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</row>
    <row r="54">
      <c r="A54" s="145" t="str">
        <f t="shared" si="2"/>
        <v>пятница</v>
      </c>
      <c r="B54" s="145" t="str">
        <f t="shared" si="3"/>
        <v>21.02</v>
      </c>
      <c r="C54" s="157"/>
      <c r="D54" s="152"/>
      <c r="E54" s="152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</row>
    <row r="55">
      <c r="A55" s="145" t="str">
        <f t="shared" si="2"/>
        <v>суббота</v>
      </c>
      <c r="B55" s="145" t="str">
        <f t="shared" si="3"/>
        <v>22.02</v>
      </c>
      <c r="C55" s="157"/>
      <c r="D55" s="152"/>
      <c r="E55" s="152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</row>
    <row r="56">
      <c r="A56" s="145" t="str">
        <f t="shared" si="2"/>
        <v>воскресенье</v>
      </c>
      <c r="B56" s="145" t="str">
        <f t="shared" si="3"/>
        <v>23.02</v>
      </c>
      <c r="C56" s="157"/>
      <c r="D56" s="152"/>
      <c r="E56" s="152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</row>
    <row r="57">
      <c r="A57" s="145" t="str">
        <f t="shared" si="2"/>
        <v>понедельник</v>
      </c>
      <c r="B57" s="145" t="str">
        <f t="shared" si="3"/>
        <v>24.02</v>
      </c>
      <c r="C57" s="157"/>
      <c r="D57" s="152"/>
      <c r="E57" s="152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</row>
    <row r="58">
      <c r="A58" s="145" t="str">
        <f t="shared" si="2"/>
        <v>вторник</v>
      </c>
      <c r="B58" s="145" t="str">
        <f t="shared" si="3"/>
        <v>25.02</v>
      </c>
      <c r="C58" s="157"/>
      <c r="D58" s="152"/>
      <c r="E58" s="152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</row>
    <row r="59">
      <c r="A59" s="145" t="str">
        <f t="shared" si="2"/>
        <v>среда</v>
      </c>
      <c r="B59" s="145" t="str">
        <f t="shared" si="3"/>
        <v>26.02</v>
      </c>
      <c r="C59" s="157"/>
      <c r="D59" s="152"/>
      <c r="E59" s="152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</row>
    <row r="60">
      <c r="A60" s="145" t="str">
        <f t="shared" si="2"/>
        <v>четверг</v>
      </c>
      <c r="B60" s="145" t="str">
        <f t="shared" si="3"/>
        <v>27.02</v>
      </c>
      <c r="C60" s="157"/>
      <c r="D60" s="152"/>
      <c r="E60" s="152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</row>
    <row r="61">
      <c r="A61" s="145" t="str">
        <f t="shared" si="2"/>
        <v>пятница</v>
      </c>
      <c r="B61" s="145" t="str">
        <f t="shared" si="3"/>
        <v>28.02</v>
      </c>
      <c r="C61" s="157"/>
      <c r="D61" s="152"/>
      <c r="E61" s="152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</row>
    <row r="62">
      <c r="A62" s="145" t="str">
        <f t="shared" si="2"/>
        <v>суббота</v>
      </c>
      <c r="B62" s="145" t="str">
        <f t="shared" si="3"/>
        <v>01.03</v>
      </c>
      <c r="C62" s="157"/>
      <c r="D62" s="152"/>
      <c r="E62" s="152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</row>
    <row r="63">
      <c r="A63" s="145" t="str">
        <f t="shared" si="2"/>
        <v>воскресенье</v>
      </c>
      <c r="B63" s="145" t="str">
        <f t="shared" si="3"/>
        <v>02.03</v>
      </c>
      <c r="C63" s="157"/>
      <c r="D63" s="152"/>
      <c r="E63" s="152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</row>
    <row r="64">
      <c r="A64" s="145" t="str">
        <f t="shared" si="2"/>
        <v>понедельник</v>
      </c>
      <c r="B64" s="145" t="str">
        <f t="shared" si="3"/>
        <v>03.03</v>
      </c>
      <c r="C64" s="157"/>
      <c r="D64" s="152"/>
      <c r="E64" s="152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</row>
    <row r="65">
      <c r="A65" s="145" t="str">
        <f t="shared" si="2"/>
        <v>вторник</v>
      </c>
      <c r="B65" s="145" t="str">
        <f t="shared" si="3"/>
        <v>04.03</v>
      </c>
      <c r="C65" s="157"/>
      <c r="D65" s="152"/>
      <c r="E65" s="152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</row>
    <row r="66">
      <c r="A66" s="145" t="str">
        <f t="shared" si="2"/>
        <v>среда</v>
      </c>
      <c r="B66" s="145" t="str">
        <f t="shared" si="3"/>
        <v>05.03</v>
      </c>
      <c r="C66" s="157"/>
      <c r="D66" s="152"/>
      <c r="E66" s="152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</row>
    <row r="67">
      <c r="A67" s="145" t="str">
        <f t="shared" si="2"/>
        <v>четверг</v>
      </c>
      <c r="B67" s="145" t="str">
        <f t="shared" si="3"/>
        <v>06.03</v>
      </c>
      <c r="C67" s="157"/>
      <c r="D67" s="152"/>
      <c r="E67" s="152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</row>
    <row r="68">
      <c r="A68" s="145" t="str">
        <f t="shared" si="2"/>
        <v>пятница</v>
      </c>
      <c r="B68" s="145" t="str">
        <f t="shared" si="3"/>
        <v>07.03</v>
      </c>
      <c r="C68" s="157"/>
      <c r="D68" s="152"/>
      <c r="E68" s="152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</row>
    <row r="69">
      <c r="A69" s="145" t="str">
        <f t="shared" si="2"/>
        <v>суббота</v>
      </c>
      <c r="B69" s="145" t="str">
        <f t="shared" si="3"/>
        <v>08.03</v>
      </c>
      <c r="C69" s="157"/>
      <c r="D69" s="152"/>
      <c r="E69" s="152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</row>
    <row r="70">
      <c r="A70" s="145" t="str">
        <f t="shared" si="2"/>
        <v>воскресенье</v>
      </c>
      <c r="B70" s="145" t="str">
        <f t="shared" si="3"/>
        <v>09.03</v>
      </c>
      <c r="C70" s="157"/>
      <c r="D70" s="152"/>
      <c r="E70" s="152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</row>
    <row r="71">
      <c r="A71" s="145" t="str">
        <f t="shared" si="2"/>
        <v>понедельник</v>
      </c>
      <c r="B71" s="145" t="str">
        <f t="shared" si="3"/>
        <v>10.03</v>
      </c>
      <c r="C71" s="157"/>
      <c r="D71" s="152"/>
      <c r="E71" s="152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</row>
    <row r="72">
      <c r="A72" s="145" t="str">
        <f t="shared" si="2"/>
        <v>вторник</v>
      </c>
      <c r="B72" s="145" t="str">
        <f t="shared" si="3"/>
        <v>11.03</v>
      </c>
      <c r="C72" s="157"/>
      <c r="D72" s="152"/>
      <c r="E72" s="152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</row>
    <row r="73">
      <c r="A73" s="145" t="str">
        <f t="shared" si="2"/>
        <v>среда</v>
      </c>
      <c r="B73" s="145" t="str">
        <f t="shared" si="3"/>
        <v>12.03</v>
      </c>
      <c r="C73" s="157"/>
      <c r="D73" s="152"/>
      <c r="E73" s="152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</row>
    <row r="74">
      <c r="A74" s="145" t="str">
        <f t="shared" si="2"/>
        <v>четверг</v>
      </c>
      <c r="B74" s="145" t="str">
        <f t="shared" si="3"/>
        <v>13.03</v>
      </c>
      <c r="C74" s="157"/>
      <c r="D74" s="152"/>
      <c r="E74" s="152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</row>
    <row r="75">
      <c r="A75" s="145" t="str">
        <f t="shared" si="2"/>
        <v>пятница</v>
      </c>
      <c r="B75" s="145" t="str">
        <f t="shared" si="3"/>
        <v>14.03</v>
      </c>
      <c r="C75" s="157"/>
      <c r="D75" s="152"/>
      <c r="E75" s="152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</row>
    <row r="76">
      <c r="A76" s="145" t="str">
        <f t="shared" si="2"/>
        <v>суббота</v>
      </c>
      <c r="B76" s="145" t="str">
        <f t="shared" si="3"/>
        <v>15.03</v>
      </c>
      <c r="C76" s="157"/>
      <c r="D76" s="152"/>
      <c r="E76" s="152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</row>
    <row r="77">
      <c r="A77" s="145" t="str">
        <f t="shared" si="2"/>
        <v>воскресенье</v>
      </c>
      <c r="B77" s="145" t="str">
        <f t="shared" si="3"/>
        <v>16.03</v>
      </c>
      <c r="C77" s="157"/>
      <c r="D77" s="152"/>
      <c r="E77" s="152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</row>
    <row r="78">
      <c r="A78" s="145" t="str">
        <f t="shared" si="2"/>
        <v>понедельник</v>
      </c>
      <c r="B78" s="145" t="str">
        <f t="shared" si="3"/>
        <v>17.03</v>
      </c>
      <c r="C78" s="157"/>
      <c r="D78" s="152"/>
      <c r="E78" s="152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</row>
    <row r="79">
      <c r="A79" s="145" t="str">
        <f t="shared" si="2"/>
        <v>вторник</v>
      </c>
      <c r="B79" s="145" t="str">
        <f t="shared" si="3"/>
        <v>18.03</v>
      </c>
      <c r="C79" s="157"/>
      <c r="D79" s="152"/>
      <c r="E79" s="152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</row>
    <row r="80">
      <c r="A80" s="145" t="str">
        <f t="shared" si="2"/>
        <v>среда</v>
      </c>
      <c r="B80" s="145" t="str">
        <f t="shared" si="3"/>
        <v>19.03</v>
      </c>
      <c r="C80" s="157"/>
      <c r="D80" s="152"/>
      <c r="E80" s="152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</row>
    <row r="81">
      <c r="A81" s="145" t="str">
        <f t="shared" si="2"/>
        <v>четверг</v>
      </c>
      <c r="B81" s="145" t="str">
        <f t="shared" si="3"/>
        <v>20.03</v>
      </c>
      <c r="C81" s="157"/>
      <c r="D81" s="152"/>
      <c r="E81" s="152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</row>
    <row r="82">
      <c r="A82" s="145" t="str">
        <f t="shared" si="2"/>
        <v>пятница</v>
      </c>
      <c r="B82" s="145" t="str">
        <f t="shared" si="3"/>
        <v>21.03</v>
      </c>
      <c r="C82" s="157"/>
      <c r="D82" s="152"/>
      <c r="E82" s="152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</row>
    <row r="83">
      <c r="A83" s="145" t="str">
        <f t="shared" si="2"/>
        <v>суббота</v>
      </c>
      <c r="B83" s="145" t="str">
        <f t="shared" si="3"/>
        <v>22.03</v>
      </c>
      <c r="C83" s="157"/>
      <c r="D83" s="152"/>
      <c r="E83" s="152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</row>
    <row r="84">
      <c r="A84" s="145" t="str">
        <f t="shared" si="2"/>
        <v>воскресенье</v>
      </c>
      <c r="B84" s="145" t="str">
        <f t="shared" si="3"/>
        <v>23.03</v>
      </c>
      <c r="C84" s="157"/>
      <c r="D84" s="152"/>
      <c r="E84" s="152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</row>
    <row r="85">
      <c r="A85" s="145" t="str">
        <f t="shared" si="2"/>
        <v>понедельник</v>
      </c>
      <c r="B85" s="145" t="str">
        <f t="shared" si="3"/>
        <v>24.03</v>
      </c>
      <c r="C85" s="157"/>
      <c r="D85" s="152"/>
      <c r="E85" s="152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</row>
    <row r="86">
      <c r="A86" s="145" t="str">
        <f t="shared" si="2"/>
        <v>вторник</v>
      </c>
      <c r="B86" s="145" t="str">
        <f t="shared" si="3"/>
        <v>25.03</v>
      </c>
      <c r="C86" s="157"/>
      <c r="D86" s="152"/>
      <c r="E86" s="152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</row>
    <row r="87">
      <c r="A87" s="145" t="str">
        <f t="shared" si="2"/>
        <v>среда</v>
      </c>
      <c r="B87" s="145" t="str">
        <f t="shared" si="3"/>
        <v>26.03</v>
      </c>
      <c r="C87" s="157"/>
      <c r="D87" s="152"/>
      <c r="E87" s="152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</row>
    <row r="88">
      <c r="A88" s="145" t="str">
        <f t="shared" si="2"/>
        <v>четверг</v>
      </c>
      <c r="B88" s="145" t="str">
        <f t="shared" si="3"/>
        <v>27.03</v>
      </c>
      <c r="C88" s="157"/>
      <c r="D88" s="152"/>
      <c r="E88" s="152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</row>
    <row r="89">
      <c r="A89" s="145" t="str">
        <f t="shared" si="2"/>
        <v>пятница</v>
      </c>
      <c r="B89" s="145" t="str">
        <f t="shared" si="3"/>
        <v>28.03</v>
      </c>
      <c r="C89" s="157"/>
      <c r="D89" s="152"/>
      <c r="E89" s="152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</row>
    <row r="90">
      <c r="A90" s="145" t="str">
        <f t="shared" si="2"/>
        <v>суббота</v>
      </c>
      <c r="B90" s="145" t="str">
        <f t="shared" si="3"/>
        <v>29.03</v>
      </c>
      <c r="C90" s="157"/>
      <c r="D90" s="152"/>
      <c r="E90" s="152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</row>
    <row r="91">
      <c r="A91" s="145" t="str">
        <f t="shared" si="2"/>
        <v>воскресенье</v>
      </c>
      <c r="B91" s="145" t="str">
        <f t="shared" si="3"/>
        <v>30.03</v>
      </c>
      <c r="C91" s="157"/>
      <c r="D91" s="152"/>
      <c r="E91" s="152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</row>
    <row r="92">
      <c r="A92" s="145" t="str">
        <f t="shared" si="2"/>
        <v>понедельник</v>
      </c>
      <c r="B92" s="145" t="str">
        <f t="shared" si="3"/>
        <v>31.03</v>
      </c>
      <c r="C92" s="157"/>
      <c r="D92" s="152"/>
      <c r="E92" s="152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</row>
    <row r="93">
      <c r="A93" s="145" t="str">
        <f t="shared" si="2"/>
        <v>вторник</v>
      </c>
      <c r="B93" s="145" t="str">
        <f t="shared" si="3"/>
        <v>01.04</v>
      </c>
      <c r="C93" s="157"/>
      <c r="D93" s="152"/>
      <c r="E93" s="152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</row>
    <row r="94">
      <c r="A94" s="145" t="str">
        <f t="shared" si="2"/>
        <v>среда</v>
      </c>
      <c r="B94" s="145" t="str">
        <f t="shared" si="3"/>
        <v>02.04</v>
      </c>
      <c r="C94" s="157"/>
      <c r="D94" s="152"/>
      <c r="E94" s="152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</row>
    <row r="95">
      <c r="A95" s="145" t="str">
        <f t="shared" si="2"/>
        <v>четверг</v>
      </c>
      <c r="B95" s="145" t="str">
        <f t="shared" si="3"/>
        <v>03.04</v>
      </c>
      <c r="C95" s="157"/>
      <c r="D95" s="152"/>
      <c r="E95" s="152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</row>
    <row r="96">
      <c r="A96" s="145" t="str">
        <f t="shared" si="2"/>
        <v>пятница</v>
      </c>
      <c r="B96" s="145" t="str">
        <f t="shared" si="3"/>
        <v>04.04</v>
      </c>
      <c r="C96" s="158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</row>
    <row r="97">
      <c r="A97" s="145" t="str">
        <f t="shared" si="2"/>
        <v>суббота</v>
      </c>
      <c r="B97" s="145" t="str">
        <f t="shared" si="3"/>
        <v>05.04</v>
      </c>
      <c r="C97" s="158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</row>
    <row r="98">
      <c r="A98" s="145" t="str">
        <f t="shared" si="2"/>
        <v>воскресенье</v>
      </c>
      <c r="B98" s="145" t="str">
        <f t="shared" si="3"/>
        <v>06.04</v>
      </c>
      <c r="C98" s="15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</row>
    <row r="99">
      <c r="A99" s="145" t="str">
        <f t="shared" si="2"/>
        <v>понедельник</v>
      </c>
      <c r="B99" s="145" t="str">
        <f t="shared" si="3"/>
        <v>07.04</v>
      </c>
      <c r="C99" s="157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</row>
    <row r="100">
      <c r="A100" s="145" t="str">
        <f t="shared" si="2"/>
        <v>вторник</v>
      </c>
      <c r="B100" s="145" t="str">
        <f t="shared" si="3"/>
        <v>08.04</v>
      </c>
      <c r="C100" s="157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</row>
    <row r="101">
      <c r="A101" s="145" t="str">
        <f t="shared" si="2"/>
        <v>среда</v>
      </c>
      <c r="B101" s="145" t="str">
        <f t="shared" si="3"/>
        <v>09.04</v>
      </c>
      <c r="C101" s="157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</row>
    <row r="102">
      <c r="A102" s="145" t="str">
        <f t="shared" si="2"/>
        <v>четверг</v>
      </c>
      <c r="B102" s="145" t="str">
        <f t="shared" si="3"/>
        <v>10.04</v>
      </c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</row>
    <row r="103">
      <c r="A103" s="145" t="str">
        <f t="shared" si="2"/>
        <v>пятница</v>
      </c>
      <c r="B103" s="145" t="str">
        <f t="shared" si="3"/>
        <v>11.04</v>
      </c>
      <c r="C103" s="152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</row>
    <row r="104">
      <c r="A104" s="145" t="str">
        <f t="shared" si="2"/>
        <v>суббота</v>
      </c>
      <c r="B104" s="145" t="str">
        <f t="shared" si="3"/>
        <v>12.04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</row>
    <row r="105">
      <c r="A105" s="145" t="str">
        <f t="shared" si="2"/>
        <v>воскресенье</v>
      </c>
      <c r="B105" s="145" t="str">
        <f t="shared" si="3"/>
        <v>13.04</v>
      </c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</row>
    <row r="106">
      <c r="A106" s="145" t="str">
        <f t="shared" si="2"/>
        <v>понедельник</v>
      </c>
      <c r="B106" s="145" t="str">
        <f t="shared" si="3"/>
        <v>14.04</v>
      </c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</row>
    <row r="107">
      <c r="A107" s="145" t="str">
        <f t="shared" si="2"/>
        <v>вторник</v>
      </c>
      <c r="B107" s="145" t="str">
        <f t="shared" si="3"/>
        <v>15.04</v>
      </c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</row>
    <row r="108">
      <c r="A108" s="145" t="str">
        <f t="shared" si="2"/>
        <v>среда</v>
      </c>
      <c r="B108" s="145" t="str">
        <f t="shared" si="3"/>
        <v>16.04</v>
      </c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</row>
    <row r="109">
      <c r="A109" s="145" t="str">
        <f t="shared" si="2"/>
        <v>четверг</v>
      </c>
      <c r="B109" s="145" t="str">
        <f t="shared" si="3"/>
        <v>17.04</v>
      </c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</row>
    <row r="110">
      <c r="A110" s="145" t="str">
        <f t="shared" si="2"/>
        <v>пятница</v>
      </c>
      <c r="B110" s="145" t="str">
        <f t="shared" si="3"/>
        <v>18.04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</row>
    <row r="111">
      <c r="A111" s="145" t="str">
        <f t="shared" si="2"/>
        <v>суббота</v>
      </c>
      <c r="B111" s="145" t="str">
        <f t="shared" si="3"/>
        <v>19.04</v>
      </c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</row>
    <row r="112">
      <c r="A112" s="145" t="str">
        <f t="shared" si="2"/>
        <v>воскресенье</v>
      </c>
      <c r="B112" s="145" t="str">
        <f t="shared" si="3"/>
        <v>20.04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</row>
    <row r="113">
      <c r="A113" s="145" t="str">
        <f t="shared" si="2"/>
        <v>понедельник</v>
      </c>
      <c r="B113" s="145" t="str">
        <f t="shared" si="3"/>
        <v>21.04</v>
      </c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</row>
    <row r="114">
      <c r="A114" s="145" t="str">
        <f t="shared" si="2"/>
        <v>вторник</v>
      </c>
      <c r="B114" s="145" t="str">
        <f t="shared" si="3"/>
        <v>22.04</v>
      </c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</row>
    <row r="115">
      <c r="A115" s="145" t="str">
        <f t="shared" si="2"/>
        <v>среда</v>
      </c>
      <c r="B115" s="145" t="str">
        <f t="shared" si="3"/>
        <v>23.04</v>
      </c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</row>
    <row r="116">
      <c r="A116" s="145" t="str">
        <f t="shared" si="2"/>
        <v>четверг</v>
      </c>
      <c r="B116" s="145" t="str">
        <f t="shared" si="3"/>
        <v>24.04</v>
      </c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</row>
    <row r="117">
      <c r="A117" s="145" t="str">
        <f t="shared" si="2"/>
        <v>пятница</v>
      </c>
      <c r="B117" s="145" t="str">
        <f t="shared" si="3"/>
        <v>25.04</v>
      </c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</row>
    <row r="118">
      <c r="A118" s="145" t="str">
        <f t="shared" si="2"/>
        <v>суббота</v>
      </c>
      <c r="B118" s="145" t="str">
        <f t="shared" si="3"/>
        <v>26.04</v>
      </c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</row>
    <row r="119">
      <c r="A119" s="145" t="str">
        <f t="shared" si="2"/>
        <v>воскресенье</v>
      </c>
      <c r="B119" s="145" t="str">
        <f t="shared" si="3"/>
        <v>27.04</v>
      </c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</row>
    <row r="120">
      <c r="A120" s="145" t="str">
        <f t="shared" si="2"/>
        <v>понедельник</v>
      </c>
      <c r="B120" s="145" t="str">
        <f t="shared" si="3"/>
        <v>28.04</v>
      </c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</row>
    <row r="121">
      <c r="A121" s="145" t="str">
        <f t="shared" si="2"/>
        <v>вторник</v>
      </c>
      <c r="B121" s="145" t="str">
        <f t="shared" si="3"/>
        <v>29.04</v>
      </c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</row>
    <row r="122">
      <c r="A122" s="145" t="str">
        <f t="shared" si="2"/>
        <v>среда</v>
      </c>
      <c r="B122" s="145" t="str">
        <f t="shared" si="3"/>
        <v>30.04</v>
      </c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</row>
    <row r="123">
      <c r="A123" s="145" t="str">
        <f t="shared" si="2"/>
        <v>четверг</v>
      </c>
      <c r="B123" s="145" t="str">
        <f t="shared" si="3"/>
        <v>01.05</v>
      </c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</row>
    <row r="124">
      <c r="A124" s="145" t="str">
        <f t="shared" si="2"/>
        <v>пятница</v>
      </c>
      <c r="B124" s="145" t="str">
        <f t="shared" si="3"/>
        <v>02.05</v>
      </c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</row>
    <row r="125">
      <c r="A125" s="145" t="str">
        <f t="shared" si="2"/>
        <v>суббота</v>
      </c>
      <c r="B125" s="145" t="str">
        <f t="shared" si="3"/>
        <v>03.05</v>
      </c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</row>
    <row r="126">
      <c r="A126" s="145" t="str">
        <f t="shared" si="2"/>
        <v>воскресенье</v>
      </c>
      <c r="B126" s="145" t="str">
        <f t="shared" si="3"/>
        <v>04.05</v>
      </c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</row>
    <row r="127">
      <c r="A127" s="145" t="str">
        <f t="shared" si="2"/>
        <v>понедельник</v>
      </c>
      <c r="B127" s="145" t="str">
        <f t="shared" si="3"/>
        <v>05.05</v>
      </c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</row>
    <row r="128">
      <c r="A128" s="145" t="str">
        <f t="shared" si="2"/>
        <v>вторник</v>
      </c>
      <c r="B128" s="145" t="str">
        <f t="shared" si="3"/>
        <v>06.05</v>
      </c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</row>
    <row r="129">
      <c r="A129" s="145" t="str">
        <f t="shared" si="2"/>
        <v>среда</v>
      </c>
      <c r="B129" s="145" t="str">
        <f t="shared" si="3"/>
        <v>07.05</v>
      </c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</row>
    <row r="130">
      <c r="A130" s="145" t="str">
        <f t="shared" si="2"/>
        <v>четверг</v>
      </c>
      <c r="B130" s="145" t="str">
        <f t="shared" si="3"/>
        <v>08.05</v>
      </c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</row>
    <row r="131">
      <c r="A131" s="145" t="str">
        <f t="shared" si="2"/>
        <v>пятница</v>
      </c>
      <c r="B131" s="145" t="str">
        <f t="shared" si="3"/>
        <v>09.05</v>
      </c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</row>
    <row r="132">
      <c r="A132" s="145" t="str">
        <f t="shared" si="2"/>
        <v>суббота</v>
      </c>
      <c r="B132" s="145" t="str">
        <f t="shared" si="3"/>
        <v>10.05</v>
      </c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</row>
    <row r="133">
      <c r="A133" s="145" t="str">
        <f t="shared" si="2"/>
        <v>воскресенье</v>
      </c>
      <c r="B133" s="145" t="str">
        <f t="shared" si="3"/>
        <v>11.05</v>
      </c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</row>
    <row r="134">
      <c r="A134" s="145" t="str">
        <f t="shared" si="2"/>
        <v>понедельник</v>
      </c>
      <c r="B134" s="145" t="str">
        <f t="shared" si="3"/>
        <v>12.05</v>
      </c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</row>
    <row r="135">
      <c r="A135" s="145" t="str">
        <f t="shared" si="2"/>
        <v>вторник</v>
      </c>
      <c r="B135" s="145" t="str">
        <f t="shared" si="3"/>
        <v>13.05</v>
      </c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</row>
    <row r="136">
      <c r="A136" s="145" t="str">
        <f t="shared" si="2"/>
        <v>среда</v>
      </c>
      <c r="B136" s="145" t="str">
        <f t="shared" si="3"/>
        <v>14.05</v>
      </c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</row>
    <row r="137">
      <c r="A137" s="145" t="str">
        <f t="shared" si="2"/>
        <v>четверг</v>
      </c>
      <c r="B137" s="145" t="str">
        <f t="shared" si="3"/>
        <v>15.05</v>
      </c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</row>
    <row r="138">
      <c r="A138" s="145" t="str">
        <f t="shared" si="2"/>
        <v>пятница</v>
      </c>
      <c r="B138" s="145" t="str">
        <f t="shared" si="3"/>
        <v>16.05</v>
      </c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</row>
    <row r="139">
      <c r="A139" s="145" t="str">
        <f t="shared" si="2"/>
        <v>суббота</v>
      </c>
      <c r="B139" s="145" t="str">
        <f t="shared" si="3"/>
        <v>17.05</v>
      </c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</row>
    <row r="140">
      <c r="A140" s="145" t="str">
        <f t="shared" si="2"/>
        <v>воскресенье</v>
      </c>
      <c r="B140" s="145" t="str">
        <f t="shared" si="3"/>
        <v>18.05</v>
      </c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</row>
    <row r="141">
      <c r="A141" s="145" t="str">
        <f t="shared" si="2"/>
        <v>понедельник</v>
      </c>
      <c r="B141" s="145" t="str">
        <f t="shared" si="3"/>
        <v>19.05</v>
      </c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</row>
    <row r="142">
      <c r="A142" s="145" t="str">
        <f t="shared" si="2"/>
        <v>вторник</v>
      </c>
      <c r="B142" s="145" t="str">
        <f t="shared" si="3"/>
        <v>20.05</v>
      </c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</row>
    <row r="143">
      <c r="A143" s="145" t="str">
        <f t="shared" si="2"/>
        <v>среда</v>
      </c>
      <c r="B143" s="145" t="str">
        <f t="shared" si="3"/>
        <v>21.05</v>
      </c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</row>
    <row r="144">
      <c r="A144" s="145" t="str">
        <f t="shared" si="2"/>
        <v>четверг</v>
      </c>
      <c r="B144" s="145" t="str">
        <f t="shared" si="3"/>
        <v>22.05</v>
      </c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</row>
    <row r="145">
      <c r="A145" s="145" t="str">
        <f t="shared" si="2"/>
        <v>пятница</v>
      </c>
      <c r="B145" s="145" t="str">
        <f t="shared" si="3"/>
        <v>23.05</v>
      </c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</row>
    <row r="146">
      <c r="A146" s="145" t="str">
        <f t="shared" si="2"/>
        <v>суббота</v>
      </c>
      <c r="B146" s="145" t="str">
        <f t="shared" si="3"/>
        <v>24.05</v>
      </c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</row>
    <row r="147">
      <c r="A147" s="145" t="str">
        <f t="shared" si="2"/>
        <v>воскресенье</v>
      </c>
      <c r="B147" s="145" t="str">
        <f t="shared" si="3"/>
        <v>25.05</v>
      </c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</row>
    <row r="148">
      <c r="A148" s="145" t="str">
        <f t="shared" si="2"/>
        <v>понедельник</v>
      </c>
      <c r="B148" s="145" t="str">
        <f t="shared" si="3"/>
        <v>26.05</v>
      </c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</row>
    <row r="149">
      <c r="A149" s="145" t="str">
        <f t="shared" si="2"/>
        <v>вторник</v>
      </c>
      <c r="B149" s="145" t="str">
        <f t="shared" si="3"/>
        <v>27.05</v>
      </c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</row>
    <row r="150">
      <c r="A150" s="145" t="str">
        <f t="shared" si="2"/>
        <v>среда</v>
      </c>
      <c r="B150" s="145" t="str">
        <f t="shared" si="3"/>
        <v>28.05</v>
      </c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</row>
    <row r="151">
      <c r="A151" s="145" t="str">
        <f t="shared" si="2"/>
        <v>четверг</v>
      </c>
      <c r="B151" s="145" t="str">
        <f t="shared" si="3"/>
        <v>29.05</v>
      </c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</row>
    <row r="152">
      <c r="A152" s="145" t="str">
        <f t="shared" si="2"/>
        <v>пятница</v>
      </c>
      <c r="B152" s="145" t="str">
        <f t="shared" si="3"/>
        <v>30.05</v>
      </c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</row>
    <row r="153">
      <c r="A153" s="145" t="str">
        <f t="shared" si="2"/>
        <v>суббота</v>
      </c>
      <c r="B153" s="145" t="str">
        <f t="shared" si="3"/>
        <v>31.05</v>
      </c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</row>
    <row r="154">
      <c r="A154" s="145" t="str">
        <f t="shared" si="2"/>
        <v>воскресенье</v>
      </c>
      <c r="B154" s="145" t="str">
        <f t="shared" si="3"/>
        <v>01.06</v>
      </c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</row>
    <row r="155">
      <c r="A155" s="145" t="str">
        <f t="shared" si="2"/>
        <v>понедельник</v>
      </c>
      <c r="B155" s="145" t="str">
        <f t="shared" si="3"/>
        <v>02.06</v>
      </c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</row>
    <row r="156">
      <c r="A156" s="145" t="str">
        <f t="shared" si="2"/>
        <v>вторник</v>
      </c>
      <c r="B156" s="145" t="str">
        <f t="shared" si="3"/>
        <v>03.06</v>
      </c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</row>
    <row r="157">
      <c r="A157" s="145" t="str">
        <f t="shared" si="2"/>
        <v>среда</v>
      </c>
      <c r="B157" s="145" t="str">
        <f t="shared" si="3"/>
        <v>04.06</v>
      </c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</row>
    <row r="158">
      <c r="A158" s="145" t="str">
        <f t="shared" si="2"/>
        <v>четверг</v>
      </c>
      <c r="B158" s="145" t="str">
        <f t="shared" si="3"/>
        <v>05.06</v>
      </c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</row>
    <row r="159">
      <c r="A159" s="145" t="str">
        <f t="shared" si="2"/>
        <v>пятница</v>
      </c>
      <c r="B159" s="145" t="str">
        <f t="shared" si="3"/>
        <v>06.06</v>
      </c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</row>
    <row r="160">
      <c r="A160" s="145" t="str">
        <f t="shared" si="2"/>
        <v>суббота</v>
      </c>
      <c r="B160" s="145" t="str">
        <f t="shared" si="3"/>
        <v>07.06</v>
      </c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</row>
    <row r="161">
      <c r="A161" s="145" t="str">
        <f t="shared" si="2"/>
        <v>воскресенье</v>
      </c>
      <c r="B161" s="145" t="str">
        <f t="shared" si="3"/>
        <v>08.06</v>
      </c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</row>
    <row r="162">
      <c r="A162" s="145" t="str">
        <f t="shared" si="2"/>
        <v>понедельник</v>
      </c>
      <c r="B162" s="145" t="str">
        <f t="shared" si="3"/>
        <v>09.06</v>
      </c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</row>
    <row r="163">
      <c r="A163" s="145" t="str">
        <f t="shared" si="2"/>
        <v>вторник</v>
      </c>
      <c r="B163" s="145" t="str">
        <f t="shared" si="3"/>
        <v>10.06</v>
      </c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</row>
    <row r="164">
      <c r="A164" s="145" t="str">
        <f t="shared" si="2"/>
        <v>среда</v>
      </c>
      <c r="B164" s="145" t="str">
        <f t="shared" si="3"/>
        <v>11.06</v>
      </c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</row>
    <row r="165">
      <c r="A165" s="145" t="str">
        <f t="shared" si="2"/>
        <v>четверг</v>
      </c>
      <c r="B165" s="145" t="str">
        <f t="shared" si="3"/>
        <v>12.06</v>
      </c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</row>
    <row r="166">
      <c r="A166" s="145" t="str">
        <f t="shared" si="2"/>
        <v>пятница</v>
      </c>
      <c r="B166" s="145" t="str">
        <f t="shared" si="3"/>
        <v>13.06</v>
      </c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</row>
    <row r="167">
      <c r="A167" s="145" t="str">
        <f t="shared" si="2"/>
        <v>суббота</v>
      </c>
      <c r="B167" s="145" t="str">
        <f t="shared" si="3"/>
        <v>14.06</v>
      </c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</row>
    <row r="168">
      <c r="A168" s="145" t="str">
        <f t="shared" si="2"/>
        <v>воскресенье</v>
      </c>
      <c r="B168" s="145" t="str">
        <f t="shared" si="3"/>
        <v>15.06</v>
      </c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</row>
    <row r="169">
      <c r="A169" s="145" t="str">
        <f t="shared" si="2"/>
        <v>понедельник</v>
      </c>
      <c r="B169" s="145" t="str">
        <f t="shared" si="3"/>
        <v>16.06</v>
      </c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</row>
    <row r="170">
      <c r="A170" s="145" t="str">
        <f t="shared" si="2"/>
        <v>вторник</v>
      </c>
      <c r="B170" s="145" t="str">
        <f t="shared" si="3"/>
        <v>17.06</v>
      </c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</row>
    <row r="171">
      <c r="A171" s="145" t="str">
        <f t="shared" si="2"/>
        <v>среда</v>
      </c>
      <c r="B171" s="145" t="str">
        <f t="shared" si="3"/>
        <v>18.06</v>
      </c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</row>
    <row r="172">
      <c r="A172" s="145" t="str">
        <f t="shared" si="2"/>
        <v>четверг</v>
      </c>
      <c r="B172" s="145" t="str">
        <f t="shared" si="3"/>
        <v>19.06</v>
      </c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</row>
    <row r="173">
      <c r="A173" s="145" t="str">
        <f t="shared" si="2"/>
        <v>пятница</v>
      </c>
      <c r="B173" s="145" t="str">
        <f t="shared" si="3"/>
        <v>20.06</v>
      </c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</row>
    <row r="174">
      <c r="A174" s="145" t="str">
        <f t="shared" si="2"/>
        <v>суббота</v>
      </c>
      <c r="B174" s="145" t="str">
        <f t="shared" si="3"/>
        <v>21.06</v>
      </c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</row>
    <row r="175">
      <c r="A175" s="145" t="str">
        <f t="shared" si="2"/>
        <v>воскресенье</v>
      </c>
      <c r="B175" s="145" t="str">
        <f t="shared" si="3"/>
        <v>22.06</v>
      </c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</row>
    <row r="176">
      <c r="A176" s="145" t="str">
        <f t="shared" si="2"/>
        <v>понедельник</v>
      </c>
      <c r="B176" s="145" t="str">
        <f t="shared" si="3"/>
        <v>23.06</v>
      </c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</row>
    <row r="177">
      <c r="A177" s="145" t="str">
        <f t="shared" si="2"/>
        <v>вторник</v>
      </c>
      <c r="B177" s="145" t="str">
        <f t="shared" si="3"/>
        <v>24.06</v>
      </c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</row>
    <row r="178">
      <c r="A178" s="145" t="str">
        <f t="shared" si="2"/>
        <v>среда</v>
      </c>
      <c r="B178" s="145" t="str">
        <f t="shared" si="3"/>
        <v>25.06</v>
      </c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</row>
    <row r="179">
      <c r="A179" s="145" t="str">
        <f t="shared" si="2"/>
        <v>четверг</v>
      </c>
      <c r="B179" s="145" t="str">
        <f t="shared" si="3"/>
        <v>26.06</v>
      </c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</row>
    <row r="180">
      <c r="A180" s="145" t="str">
        <f t="shared" si="2"/>
        <v>пятница</v>
      </c>
      <c r="B180" s="145" t="str">
        <f t="shared" si="3"/>
        <v>27.06</v>
      </c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</row>
    <row r="181">
      <c r="A181" s="145" t="str">
        <f t="shared" si="2"/>
        <v>суббота</v>
      </c>
      <c r="B181" s="145" t="str">
        <f t="shared" si="3"/>
        <v>28.06</v>
      </c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</row>
    <row r="182">
      <c r="A182" s="145" t="str">
        <f t="shared" si="2"/>
        <v>воскресенье</v>
      </c>
      <c r="B182" s="145" t="str">
        <f t="shared" si="3"/>
        <v>29.06</v>
      </c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</row>
    <row r="183">
      <c r="A183" s="145" t="str">
        <f t="shared" si="2"/>
        <v>понедельник</v>
      </c>
      <c r="B183" s="145" t="str">
        <f t="shared" si="3"/>
        <v>30.06</v>
      </c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</row>
    <row r="184">
      <c r="A184" s="145" t="str">
        <f t="shared" si="2"/>
        <v>вторник</v>
      </c>
      <c r="B184" s="145" t="str">
        <f t="shared" si="3"/>
        <v>01.07</v>
      </c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</row>
    <row r="185">
      <c r="A185" s="145" t="str">
        <f t="shared" si="2"/>
        <v>среда</v>
      </c>
      <c r="B185" s="145" t="str">
        <f t="shared" si="3"/>
        <v>02.07</v>
      </c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</row>
    <row r="186">
      <c r="A186" s="145" t="str">
        <f t="shared" si="2"/>
        <v>четверг</v>
      </c>
      <c r="B186" s="145" t="str">
        <f t="shared" si="3"/>
        <v>03.07</v>
      </c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</row>
    <row r="187">
      <c r="A187" s="145" t="str">
        <f t="shared" si="2"/>
        <v>пятница</v>
      </c>
      <c r="B187" s="145" t="str">
        <f t="shared" si="3"/>
        <v>04.07</v>
      </c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</row>
    <row r="188">
      <c r="A188" s="145" t="str">
        <f t="shared" si="2"/>
        <v>суббота</v>
      </c>
      <c r="B188" s="145" t="str">
        <f t="shared" si="3"/>
        <v>05.07</v>
      </c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</row>
    <row r="189">
      <c r="A189" s="145" t="str">
        <f t="shared" si="2"/>
        <v>воскресенье</v>
      </c>
      <c r="B189" s="145" t="str">
        <f t="shared" si="3"/>
        <v>06.07</v>
      </c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</row>
    <row r="190">
      <c r="A190" s="145" t="str">
        <f t="shared" si="2"/>
        <v>понедельник</v>
      </c>
      <c r="B190" s="145" t="str">
        <f t="shared" si="3"/>
        <v>07.07</v>
      </c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</row>
    <row r="191">
      <c r="A191" s="145" t="str">
        <f t="shared" si="2"/>
        <v>вторник</v>
      </c>
      <c r="B191" s="145" t="str">
        <f t="shared" si="3"/>
        <v>08.07</v>
      </c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</row>
    <row r="192">
      <c r="A192" s="145" t="str">
        <f t="shared" si="2"/>
        <v>среда</v>
      </c>
      <c r="B192" s="145" t="str">
        <f t="shared" si="3"/>
        <v>09.07</v>
      </c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</row>
    <row r="193">
      <c r="A193" s="145" t="str">
        <f t="shared" si="2"/>
        <v>четверг</v>
      </c>
      <c r="B193" s="145" t="str">
        <f t="shared" si="3"/>
        <v>10.07</v>
      </c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</row>
    <row r="194">
      <c r="A194" s="145" t="str">
        <f t="shared" si="2"/>
        <v>пятница</v>
      </c>
      <c r="B194" s="145" t="str">
        <f t="shared" si="3"/>
        <v>11.07</v>
      </c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</row>
    <row r="195">
      <c r="A195" s="145" t="str">
        <f t="shared" si="2"/>
        <v>суббота</v>
      </c>
      <c r="B195" s="145" t="str">
        <f t="shared" si="3"/>
        <v>12.07</v>
      </c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</row>
    <row r="196">
      <c r="A196" s="145" t="str">
        <f t="shared" si="2"/>
        <v>воскресенье</v>
      </c>
      <c r="B196" s="145" t="str">
        <f t="shared" si="3"/>
        <v>13.07</v>
      </c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</row>
    <row r="197">
      <c r="A197" s="145" t="str">
        <f t="shared" si="2"/>
        <v>понедельник</v>
      </c>
      <c r="B197" s="145" t="str">
        <f t="shared" si="3"/>
        <v>14.07</v>
      </c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</row>
    <row r="198">
      <c r="A198" s="145" t="str">
        <f t="shared" si="2"/>
        <v>вторник</v>
      </c>
      <c r="B198" s="145" t="str">
        <f t="shared" si="3"/>
        <v>15.07</v>
      </c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</row>
    <row r="199">
      <c r="A199" s="145" t="str">
        <f t="shared" si="2"/>
        <v>среда</v>
      </c>
      <c r="B199" s="145" t="str">
        <f t="shared" si="3"/>
        <v>16.07</v>
      </c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</row>
    <row r="200">
      <c r="A200" s="145" t="str">
        <f t="shared" si="2"/>
        <v>четверг</v>
      </c>
      <c r="B200" s="145" t="str">
        <f t="shared" si="3"/>
        <v>17.07</v>
      </c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</row>
    <row r="201">
      <c r="A201" s="145" t="str">
        <f t="shared" si="2"/>
        <v>пятница</v>
      </c>
      <c r="B201" s="145" t="str">
        <f t="shared" si="3"/>
        <v>18.07</v>
      </c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</row>
    <row r="202">
      <c r="A202" s="145" t="str">
        <f t="shared" si="2"/>
        <v>суббота</v>
      </c>
      <c r="B202" s="145" t="str">
        <f t="shared" si="3"/>
        <v>19.07</v>
      </c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</row>
    <row r="203">
      <c r="A203" s="145" t="str">
        <f t="shared" si="2"/>
        <v>воскресенье</v>
      </c>
      <c r="B203" s="145" t="str">
        <f t="shared" si="3"/>
        <v>20.07</v>
      </c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</row>
    <row r="204">
      <c r="A204" s="145" t="str">
        <f t="shared" si="2"/>
        <v>понедельник</v>
      </c>
      <c r="B204" s="145" t="str">
        <f t="shared" si="3"/>
        <v>21.07</v>
      </c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</row>
    <row r="205">
      <c r="A205" s="145" t="str">
        <f t="shared" si="2"/>
        <v>вторник</v>
      </c>
      <c r="B205" s="145" t="str">
        <f t="shared" si="3"/>
        <v>22.07</v>
      </c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</row>
    <row r="206">
      <c r="A206" s="145" t="str">
        <f t="shared" si="2"/>
        <v>среда</v>
      </c>
      <c r="B206" s="145" t="str">
        <f t="shared" si="3"/>
        <v>23.07</v>
      </c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</row>
    <row r="207">
      <c r="A207" s="145" t="str">
        <f t="shared" si="2"/>
        <v>четверг</v>
      </c>
      <c r="B207" s="145" t="str">
        <f t="shared" si="3"/>
        <v>24.07</v>
      </c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</row>
    <row r="208">
      <c r="A208" s="145" t="str">
        <f t="shared" si="2"/>
        <v>пятница</v>
      </c>
      <c r="B208" s="145" t="str">
        <f t="shared" si="3"/>
        <v>25.07</v>
      </c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</row>
    <row r="209">
      <c r="A209" s="145" t="str">
        <f t="shared" si="2"/>
        <v>суббота</v>
      </c>
      <c r="B209" s="145" t="str">
        <f t="shared" si="3"/>
        <v>26.07</v>
      </c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</row>
    <row r="210">
      <c r="A210" s="145" t="str">
        <f t="shared" si="2"/>
        <v>воскресенье</v>
      </c>
      <c r="B210" s="145" t="str">
        <f t="shared" si="3"/>
        <v>27.07</v>
      </c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</row>
    <row r="211">
      <c r="A211" s="145" t="str">
        <f t="shared" si="2"/>
        <v>понедельник</v>
      </c>
      <c r="B211" s="145" t="str">
        <f t="shared" si="3"/>
        <v>28.07</v>
      </c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</row>
    <row r="212">
      <c r="A212" s="145" t="str">
        <f t="shared" si="2"/>
        <v>вторник</v>
      </c>
      <c r="B212" s="145" t="str">
        <f t="shared" si="3"/>
        <v>29.07</v>
      </c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</row>
    <row r="213">
      <c r="A213" s="145" t="str">
        <f t="shared" si="2"/>
        <v>среда</v>
      </c>
      <c r="B213" s="145" t="str">
        <f t="shared" si="3"/>
        <v>30.07</v>
      </c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</row>
    <row r="214">
      <c r="A214" s="145" t="str">
        <f t="shared" si="2"/>
        <v>четверг</v>
      </c>
      <c r="B214" s="145" t="str">
        <f t="shared" si="3"/>
        <v>31.07</v>
      </c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</row>
    <row r="215">
      <c r="A215" s="145" t="str">
        <f t="shared" si="2"/>
        <v>пятница</v>
      </c>
      <c r="B215" s="145" t="str">
        <f t="shared" si="3"/>
        <v>01.08</v>
      </c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</row>
    <row r="216">
      <c r="A216" s="145" t="str">
        <f t="shared" si="2"/>
        <v>суббота</v>
      </c>
      <c r="B216" s="145" t="str">
        <f t="shared" si="3"/>
        <v>02.08</v>
      </c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</row>
    <row r="217">
      <c r="A217" s="145" t="str">
        <f t="shared" si="2"/>
        <v>воскресенье</v>
      </c>
      <c r="B217" s="145" t="str">
        <f t="shared" si="3"/>
        <v>03.08</v>
      </c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</row>
    <row r="218">
      <c r="A218" s="145" t="str">
        <f t="shared" si="2"/>
        <v>понедельник</v>
      </c>
      <c r="B218" s="145" t="str">
        <f t="shared" si="3"/>
        <v>04.08</v>
      </c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</row>
    <row r="219">
      <c r="A219" s="145" t="str">
        <f t="shared" si="2"/>
        <v>вторник</v>
      </c>
      <c r="B219" s="145" t="str">
        <f t="shared" si="3"/>
        <v>05.08</v>
      </c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</row>
    <row r="220">
      <c r="A220" s="145" t="str">
        <f t="shared" si="2"/>
        <v>среда</v>
      </c>
      <c r="B220" s="145" t="str">
        <f t="shared" si="3"/>
        <v>06.08</v>
      </c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</row>
    <row r="221">
      <c r="A221" s="145" t="str">
        <f t="shared" si="2"/>
        <v>четверг</v>
      </c>
      <c r="B221" s="145" t="str">
        <f t="shared" si="3"/>
        <v>07.08</v>
      </c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</row>
    <row r="222">
      <c r="A222" s="145" t="str">
        <f t="shared" si="2"/>
        <v>пятница</v>
      </c>
      <c r="B222" s="145" t="str">
        <f t="shared" si="3"/>
        <v>08.08</v>
      </c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</row>
    <row r="223">
      <c r="A223" s="145" t="str">
        <f t="shared" si="2"/>
        <v>суббота</v>
      </c>
      <c r="B223" s="145" t="str">
        <f t="shared" si="3"/>
        <v>09.08</v>
      </c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</row>
    <row r="224">
      <c r="A224" s="145" t="str">
        <f t="shared" si="2"/>
        <v>воскресенье</v>
      </c>
      <c r="B224" s="145" t="str">
        <f t="shared" si="3"/>
        <v>10.08</v>
      </c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</row>
    <row r="225">
      <c r="A225" s="145" t="str">
        <f t="shared" si="2"/>
        <v>понедельник</v>
      </c>
      <c r="B225" s="145" t="str">
        <f t="shared" si="3"/>
        <v>11.08</v>
      </c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</row>
    <row r="226">
      <c r="A226" s="145" t="str">
        <f t="shared" si="2"/>
        <v>вторник</v>
      </c>
      <c r="B226" s="145" t="str">
        <f t="shared" si="3"/>
        <v>12.08</v>
      </c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</row>
    <row r="227">
      <c r="A227" s="145" t="str">
        <f t="shared" si="2"/>
        <v>среда</v>
      </c>
      <c r="B227" s="145" t="str">
        <f t="shared" si="3"/>
        <v>13.08</v>
      </c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</row>
    <row r="228">
      <c r="A228" s="145" t="str">
        <f t="shared" si="2"/>
        <v>четверг</v>
      </c>
      <c r="B228" s="145" t="str">
        <f t="shared" si="3"/>
        <v>14.08</v>
      </c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</row>
    <row r="229">
      <c r="A229" s="145" t="str">
        <f t="shared" si="2"/>
        <v>пятница</v>
      </c>
      <c r="B229" s="145" t="str">
        <f t="shared" si="3"/>
        <v>15.08</v>
      </c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>
      <c r="A230" s="145" t="str">
        <f t="shared" si="2"/>
        <v>суббота</v>
      </c>
      <c r="B230" s="145" t="str">
        <f t="shared" si="3"/>
        <v>16.08</v>
      </c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>
      <c r="A231" s="145" t="str">
        <f t="shared" si="2"/>
        <v>воскресенье</v>
      </c>
      <c r="B231" s="145" t="str">
        <f t="shared" si="3"/>
        <v>17.08</v>
      </c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>
      <c r="A232" s="145" t="str">
        <f t="shared" si="2"/>
        <v>понедельник</v>
      </c>
      <c r="B232" s="145" t="str">
        <f t="shared" si="3"/>
        <v>18.08</v>
      </c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>
      <c r="A233" s="145" t="str">
        <f t="shared" si="2"/>
        <v>вторник</v>
      </c>
      <c r="B233" s="145" t="str">
        <f t="shared" si="3"/>
        <v>19.08</v>
      </c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>
      <c r="A234" s="145" t="str">
        <f t="shared" si="2"/>
        <v>среда</v>
      </c>
      <c r="B234" s="145" t="str">
        <f t="shared" si="3"/>
        <v>20.08</v>
      </c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</row>
    <row r="235">
      <c r="A235" s="145" t="str">
        <f t="shared" si="2"/>
        <v>четверг</v>
      </c>
      <c r="B235" s="145" t="str">
        <f t="shared" si="3"/>
        <v>21.08</v>
      </c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</row>
    <row r="236">
      <c r="A236" s="145" t="str">
        <f t="shared" si="2"/>
        <v>пятница</v>
      </c>
      <c r="B236" s="145" t="str">
        <f t="shared" si="3"/>
        <v>22.08</v>
      </c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</row>
    <row r="237">
      <c r="A237" s="145" t="str">
        <f t="shared" si="2"/>
        <v>суббота</v>
      </c>
      <c r="B237" s="145" t="str">
        <f t="shared" si="3"/>
        <v>23.08</v>
      </c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</row>
    <row r="238">
      <c r="A238" s="145" t="str">
        <f t="shared" si="2"/>
        <v>воскресенье</v>
      </c>
      <c r="B238" s="145" t="str">
        <f t="shared" si="3"/>
        <v>24.08</v>
      </c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</row>
    <row r="239">
      <c r="A239" s="145" t="str">
        <f t="shared" si="2"/>
        <v>понедельник</v>
      </c>
      <c r="B239" s="145" t="str">
        <f t="shared" si="3"/>
        <v>25.08</v>
      </c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</row>
    <row r="240">
      <c r="A240" s="145" t="str">
        <f t="shared" si="2"/>
        <v>вторник</v>
      </c>
      <c r="B240" s="145" t="str">
        <f t="shared" si="3"/>
        <v>26.08</v>
      </c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</row>
    <row r="241">
      <c r="A241" s="145" t="str">
        <f t="shared" si="2"/>
        <v>среда</v>
      </c>
      <c r="B241" s="145" t="str">
        <f t="shared" si="3"/>
        <v>27.08</v>
      </c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</row>
    <row r="242">
      <c r="A242" s="145" t="str">
        <f t="shared" si="2"/>
        <v>четверг</v>
      </c>
      <c r="B242" s="145" t="str">
        <f t="shared" si="3"/>
        <v>28.08</v>
      </c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</row>
    <row r="243">
      <c r="A243" s="145" t="str">
        <f t="shared" si="2"/>
        <v>пятница</v>
      </c>
      <c r="B243" s="145" t="str">
        <f t="shared" si="3"/>
        <v>29.08</v>
      </c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</row>
    <row r="244">
      <c r="A244" s="145" t="str">
        <f t="shared" si="2"/>
        <v>суббота</v>
      </c>
      <c r="B244" s="145" t="str">
        <f t="shared" si="3"/>
        <v>30.08</v>
      </c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</row>
    <row r="245">
      <c r="A245" s="145" t="str">
        <f t="shared" si="2"/>
        <v>воскресенье</v>
      </c>
      <c r="B245" s="145" t="str">
        <f t="shared" si="3"/>
        <v>31.08</v>
      </c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</row>
    <row r="246">
      <c r="A246" s="145" t="str">
        <f t="shared" si="2"/>
        <v>понедельник</v>
      </c>
      <c r="B246" s="145" t="str">
        <f t="shared" si="3"/>
        <v>01.09</v>
      </c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</row>
    <row r="247">
      <c r="A247" s="145" t="str">
        <f t="shared" si="2"/>
        <v>вторник</v>
      </c>
      <c r="B247" s="145" t="str">
        <f t="shared" si="3"/>
        <v>02.09</v>
      </c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</row>
    <row r="248">
      <c r="A248" s="145" t="str">
        <f t="shared" si="2"/>
        <v>среда</v>
      </c>
      <c r="B248" s="145" t="str">
        <f t="shared" si="3"/>
        <v>03.09</v>
      </c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</row>
    <row r="249">
      <c r="A249" s="145" t="str">
        <f t="shared" si="2"/>
        <v>четверг</v>
      </c>
      <c r="B249" s="145" t="str">
        <f t="shared" si="3"/>
        <v>04.09</v>
      </c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</row>
    <row r="250">
      <c r="A250" s="145" t="str">
        <f t="shared" si="2"/>
        <v>пятница</v>
      </c>
      <c r="B250" s="145" t="str">
        <f t="shared" si="3"/>
        <v>05.09</v>
      </c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</row>
    <row r="251">
      <c r="A251" s="145" t="str">
        <f t="shared" si="2"/>
        <v>суббота</v>
      </c>
      <c r="B251" s="145" t="str">
        <f t="shared" si="3"/>
        <v>06.09</v>
      </c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</row>
    <row r="252">
      <c r="A252" s="145" t="str">
        <f t="shared" si="2"/>
        <v>воскресенье</v>
      </c>
      <c r="B252" s="145" t="str">
        <f t="shared" si="3"/>
        <v>07.09</v>
      </c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</row>
    <row r="253">
      <c r="A253" s="145" t="str">
        <f t="shared" si="2"/>
        <v>понедельник</v>
      </c>
      <c r="B253" s="145" t="str">
        <f t="shared" si="3"/>
        <v>08.09</v>
      </c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</row>
    <row r="254">
      <c r="A254" s="145" t="str">
        <f t="shared" si="2"/>
        <v>вторник</v>
      </c>
      <c r="B254" s="145" t="str">
        <f t="shared" si="3"/>
        <v>09.09</v>
      </c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</row>
    <row r="255">
      <c r="A255" s="145" t="str">
        <f t="shared" si="2"/>
        <v>среда</v>
      </c>
      <c r="B255" s="145" t="str">
        <f t="shared" si="3"/>
        <v>10.09</v>
      </c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</row>
    <row r="256">
      <c r="A256" s="145" t="str">
        <f t="shared" si="2"/>
        <v>четверг</v>
      </c>
      <c r="B256" s="145" t="str">
        <f t="shared" si="3"/>
        <v>11.09</v>
      </c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</row>
    <row r="257">
      <c r="A257" s="145" t="str">
        <f t="shared" si="2"/>
        <v>пятница</v>
      </c>
      <c r="B257" s="145" t="str">
        <f t="shared" si="3"/>
        <v>12.09</v>
      </c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</row>
    <row r="258">
      <c r="A258" s="145" t="str">
        <f t="shared" si="2"/>
        <v>суббота</v>
      </c>
      <c r="B258" s="145" t="str">
        <f t="shared" si="3"/>
        <v>13.09</v>
      </c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</row>
    <row r="259">
      <c r="A259" s="145" t="str">
        <f t="shared" si="2"/>
        <v>воскресенье</v>
      </c>
      <c r="B259" s="145" t="str">
        <f t="shared" si="3"/>
        <v>14.09</v>
      </c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</row>
    <row r="260">
      <c r="A260" s="145" t="str">
        <f t="shared" si="2"/>
        <v>понедельник</v>
      </c>
      <c r="B260" s="145" t="str">
        <f t="shared" si="3"/>
        <v>15.09</v>
      </c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</row>
    <row r="261">
      <c r="A261" s="145" t="str">
        <f t="shared" si="2"/>
        <v>вторник</v>
      </c>
      <c r="B261" s="145" t="str">
        <f t="shared" si="3"/>
        <v>16.09</v>
      </c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</row>
    <row r="262">
      <c r="A262" s="145" t="str">
        <f t="shared" si="2"/>
        <v>среда</v>
      </c>
      <c r="B262" s="145" t="str">
        <f t="shared" si="3"/>
        <v>17.09</v>
      </c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</row>
    <row r="263">
      <c r="A263" s="145" t="str">
        <f t="shared" si="2"/>
        <v>четверг</v>
      </c>
      <c r="B263" s="145" t="str">
        <f t="shared" si="3"/>
        <v>18.09</v>
      </c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</row>
    <row r="264">
      <c r="A264" s="145" t="str">
        <f t="shared" si="2"/>
        <v>пятница</v>
      </c>
      <c r="B264" s="145" t="str">
        <f t="shared" si="3"/>
        <v>19.09</v>
      </c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</row>
    <row r="265">
      <c r="A265" s="145" t="str">
        <f t="shared" si="2"/>
        <v>суббота</v>
      </c>
      <c r="B265" s="145" t="str">
        <f t="shared" si="3"/>
        <v>20.09</v>
      </c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</row>
    <row r="266">
      <c r="A266" s="145" t="str">
        <f t="shared" si="2"/>
        <v>воскресенье</v>
      </c>
      <c r="B266" s="145" t="str">
        <f t="shared" si="3"/>
        <v>21.09</v>
      </c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</row>
    <row r="267">
      <c r="A267" s="145" t="str">
        <f t="shared" si="2"/>
        <v>понедельник</v>
      </c>
      <c r="B267" s="145" t="str">
        <f t="shared" si="3"/>
        <v>22.09</v>
      </c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</row>
    <row r="268">
      <c r="A268" s="145" t="str">
        <f t="shared" si="2"/>
        <v>вторник</v>
      </c>
      <c r="B268" s="145" t="str">
        <f t="shared" si="3"/>
        <v>23.09</v>
      </c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</row>
    <row r="269">
      <c r="A269" s="145" t="str">
        <f t="shared" si="2"/>
        <v>среда</v>
      </c>
      <c r="B269" s="145" t="str">
        <f t="shared" si="3"/>
        <v>24.09</v>
      </c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</row>
    <row r="270">
      <c r="A270" s="145" t="str">
        <f t="shared" si="2"/>
        <v>четверг</v>
      </c>
      <c r="B270" s="145" t="str">
        <f t="shared" si="3"/>
        <v>25.09</v>
      </c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</row>
    <row r="271">
      <c r="A271" s="145" t="str">
        <f t="shared" si="2"/>
        <v>пятница</v>
      </c>
      <c r="B271" s="145" t="str">
        <f t="shared" si="3"/>
        <v>26.09</v>
      </c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</row>
    <row r="272">
      <c r="A272" s="145" t="str">
        <f t="shared" si="2"/>
        <v>суббота</v>
      </c>
      <c r="B272" s="145" t="str">
        <f t="shared" si="3"/>
        <v>27.09</v>
      </c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</row>
    <row r="273">
      <c r="A273" s="145" t="str">
        <f t="shared" si="2"/>
        <v>воскресенье</v>
      </c>
      <c r="B273" s="145" t="str">
        <f t="shared" si="3"/>
        <v>28.09</v>
      </c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</row>
    <row r="274">
      <c r="A274" s="145" t="str">
        <f t="shared" si="2"/>
        <v>понедельник</v>
      </c>
      <c r="B274" s="145" t="str">
        <f t="shared" si="3"/>
        <v>29.09</v>
      </c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</row>
    <row r="275">
      <c r="A275" s="145" t="str">
        <f t="shared" si="2"/>
        <v>вторник</v>
      </c>
      <c r="B275" s="145" t="str">
        <f t="shared" si="3"/>
        <v>30.09</v>
      </c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</row>
    <row r="276">
      <c r="A276" s="145" t="str">
        <f t="shared" si="2"/>
        <v>среда</v>
      </c>
      <c r="B276" s="145" t="str">
        <f t="shared" si="3"/>
        <v>01.10</v>
      </c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</row>
    <row r="277">
      <c r="A277" s="145" t="str">
        <f t="shared" si="2"/>
        <v>четверг</v>
      </c>
      <c r="B277" s="145" t="str">
        <f t="shared" si="3"/>
        <v>02.10</v>
      </c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</row>
    <row r="278">
      <c r="A278" s="145" t="str">
        <f t="shared" si="2"/>
        <v>пятница</v>
      </c>
      <c r="B278" s="145" t="str">
        <f t="shared" si="3"/>
        <v>03.10</v>
      </c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</row>
    <row r="279">
      <c r="A279" s="145" t="str">
        <f t="shared" si="2"/>
        <v>суббота</v>
      </c>
      <c r="B279" s="145" t="str">
        <f t="shared" si="3"/>
        <v>04.10</v>
      </c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</row>
    <row r="280">
      <c r="A280" s="145" t="str">
        <f t="shared" si="2"/>
        <v>воскресенье</v>
      </c>
      <c r="B280" s="145" t="str">
        <f t="shared" si="3"/>
        <v>05.10</v>
      </c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</row>
    <row r="281">
      <c r="A281" s="145" t="str">
        <f t="shared" si="2"/>
        <v>понедельник</v>
      </c>
      <c r="B281" s="145" t="str">
        <f t="shared" si="3"/>
        <v>06.10</v>
      </c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</row>
    <row r="282">
      <c r="A282" s="145" t="str">
        <f t="shared" si="2"/>
        <v>вторник</v>
      </c>
      <c r="B282" s="145" t="str">
        <f t="shared" si="3"/>
        <v>07.10</v>
      </c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</row>
    <row r="283">
      <c r="A283" s="145" t="str">
        <f t="shared" si="2"/>
        <v>среда</v>
      </c>
      <c r="B283" s="145" t="str">
        <f t="shared" si="3"/>
        <v>08.10</v>
      </c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</row>
    <row r="284">
      <c r="A284" s="145" t="str">
        <f t="shared" si="2"/>
        <v>четверг</v>
      </c>
      <c r="B284" s="145" t="str">
        <f t="shared" si="3"/>
        <v>09.10</v>
      </c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</row>
    <row r="285">
      <c r="A285" s="145" t="str">
        <f t="shared" si="2"/>
        <v>пятница</v>
      </c>
      <c r="B285" s="145" t="str">
        <f t="shared" si="3"/>
        <v>10.10</v>
      </c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</row>
    <row r="286">
      <c r="A286" s="145" t="str">
        <f t="shared" si="2"/>
        <v>суббота</v>
      </c>
      <c r="B286" s="145" t="str">
        <f t="shared" si="3"/>
        <v>11.10</v>
      </c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</row>
    <row r="287">
      <c r="A287" s="145" t="str">
        <f t="shared" si="2"/>
        <v>воскресенье</v>
      </c>
      <c r="B287" s="145" t="str">
        <f t="shared" si="3"/>
        <v>12.10</v>
      </c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</row>
    <row r="288">
      <c r="A288" s="145" t="str">
        <f t="shared" si="2"/>
        <v>понедельник</v>
      </c>
      <c r="B288" s="145" t="str">
        <f t="shared" si="3"/>
        <v>13.10</v>
      </c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</row>
    <row r="289">
      <c r="A289" s="145" t="str">
        <f t="shared" si="2"/>
        <v>вторник</v>
      </c>
      <c r="B289" s="145" t="str">
        <f t="shared" si="3"/>
        <v>14.10</v>
      </c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</row>
    <row r="290">
      <c r="A290" s="145" t="str">
        <f t="shared" si="2"/>
        <v>среда</v>
      </c>
      <c r="B290" s="145" t="str">
        <f t="shared" si="3"/>
        <v>15.10</v>
      </c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</row>
    <row r="291">
      <c r="A291" s="145" t="str">
        <f t="shared" si="2"/>
        <v>четверг</v>
      </c>
      <c r="B291" s="145" t="str">
        <f t="shared" si="3"/>
        <v>16.10</v>
      </c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</row>
    <row r="292">
      <c r="A292" s="145" t="str">
        <f t="shared" si="2"/>
        <v>пятница</v>
      </c>
      <c r="B292" s="145" t="str">
        <f t="shared" si="3"/>
        <v>17.10</v>
      </c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</row>
    <row r="293">
      <c r="A293" s="145" t="str">
        <f t="shared" si="2"/>
        <v>суббота</v>
      </c>
      <c r="B293" s="145" t="str">
        <f t="shared" si="3"/>
        <v>18.10</v>
      </c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</row>
    <row r="294">
      <c r="A294" s="145" t="str">
        <f t="shared" si="2"/>
        <v>воскресенье</v>
      </c>
      <c r="B294" s="145" t="str">
        <f t="shared" si="3"/>
        <v>19.10</v>
      </c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</row>
    <row r="295">
      <c r="A295" s="145" t="str">
        <f t="shared" si="2"/>
        <v>понедельник</v>
      </c>
      <c r="B295" s="145" t="str">
        <f t="shared" si="3"/>
        <v>20.10</v>
      </c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</row>
    <row r="296">
      <c r="A296" s="145" t="str">
        <f t="shared" si="2"/>
        <v>вторник</v>
      </c>
      <c r="B296" s="145" t="str">
        <f t="shared" si="3"/>
        <v>21.10</v>
      </c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</row>
    <row r="297">
      <c r="A297" s="145" t="str">
        <f t="shared" si="2"/>
        <v>среда</v>
      </c>
      <c r="B297" s="145" t="str">
        <f t="shared" si="3"/>
        <v>22.10</v>
      </c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</row>
    <row r="298">
      <c r="A298" s="145" t="str">
        <f t="shared" si="2"/>
        <v>четверг</v>
      </c>
      <c r="B298" s="145" t="str">
        <f t="shared" si="3"/>
        <v>23.10</v>
      </c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</row>
    <row r="299">
      <c r="A299" s="145" t="str">
        <f t="shared" si="2"/>
        <v>пятница</v>
      </c>
      <c r="B299" s="145" t="str">
        <f t="shared" si="3"/>
        <v>24.10</v>
      </c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</row>
    <row r="300">
      <c r="A300" s="145" t="str">
        <f t="shared" si="2"/>
        <v>суббота</v>
      </c>
      <c r="B300" s="145" t="str">
        <f t="shared" si="3"/>
        <v>25.10</v>
      </c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</row>
    <row r="301">
      <c r="A301" s="145" t="str">
        <f t="shared" si="2"/>
        <v>воскресенье</v>
      </c>
      <c r="B301" s="145" t="str">
        <f t="shared" si="3"/>
        <v>26.10</v>
      </c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</row>
    <row r="302">
      <c r="A302" s="145" t="str">
        <f t="shared" si="2"/>
        <v>понедельник</v>
      </c>
      <c r="B302" s="145" t="str">
        <f t="shared" si="3"/>
        <v>27.10</v>
      </c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</row>
    <row r="303">
      <c r="A303" s="145" t="str">
        <f t="shared" si="2"/>
        <v>вторник</v>
      </c>
      <c r="B303" s="145" t="str">
        <f t="shared" si="3"/>
        <v>28.10</v>
      </c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</row>
    <row r="304">
      <c r="A304" s="145" t="str">
        <f t="shared" si="2"/>
        <v>среда</v>
      </c>
      <c r="B304" s="145" t="str">
        <f t="shared" si="3"/>
        <v>29.10</v>
      </c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</row>
    <row r="305">
      <c r="A305" s="145" t="str">
        <f t="shared" si="2"/>
        <v>четверг</v>
      </c>
      <c r="B305" s="145" t="str">
        <f t="shared" si="3"/>
        <v>30.10</v>
      </c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</row>
    <row r="306">
      <c r="A306" s="145" t="str">
        <f t="shared" si="2"/>
        <v>пятница</v>
      </c>
      <c r="B306" s="145" t="str">
        <f t="shared" si="3"/>
        <v>31.10</v>
      </c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</row>
    <row r="307">
      <c r="A307" s="145" t="str">
        <f t="shared" si="2"/>
        <v>суббота</v>
      </c>
      <c r="B307" s="145" t="str">
        <f t="shared" si="3"/>
        <v>01.11</v>
      </c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</row>
    <row r="308">
      <c r="A308" s="145" t="str">
        <f t="shared" si="2"/>
        <v>воскресенье</v>
      </c>
      <c r="B308" s="145" t="str">
        <f t="shared" si="3"/>
        <v>02.11</v>
      </c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</row>
    <row r="309">
      <c r="A309" s="145" t="str">
        <f t="shared" si="2"/>
        <v>понедельник</v>
      </c>
      <c r="B309" s="145" t="str">
        <f t="shared" si="3"/>
        <v>03.11</v>
      </c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</row>
    <row r="310">
      <c r="A310" s="145" t="str">
        <f t="shared" si="2"/>
        <v>вторник</v>
      </c>
      <c r="B310" s="145" t="str">
        <f t="shared" si="3"/>
        <v>04.11</v>
      </c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</row>
    <row r="311">
      <c r="A311" s="145" t="str">
        <f t="shared" si="2"/>
        <v>среда</v>
      </c>
      <c r="B311" s="145" t="str">
        <f t="shared" si="3"/>
        <v>05.11</v>
      </c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</row>
    <row r="312">
      <c r="A312" s="145" t="str">
        <f t="shared" si="2"/>
        <v>четверг</v>
      </c>
      <c r="B312" s="145" t="str">
        <f t="shared" si="3"/>
        <v>06.11</v>
      </c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</row>
    <row r="313">
      <c r="A313" s="145" t="str">
        <f t="shared" si="2"/>
        <v>пятница</v>
      </c>
      <c r="B313" s="145" t="str">
        <f t="shared" si="3"/>
        <v>07.11</v>
      </c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</row>
    <row r="314">
      <c r="A314" s="145" t="str">
        <f t="shared" si="2"/>
        <v>суббота</v>
      </c>
      <c r="B314" s="145" t="str">
        <f t="shared" si="3"/>
        <v>08.11</v>
      </c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</row>
    <row r="315">
      <c r="A315" s="145" t="str">
        <f t="shared" si="2"/>
        <v>воскресенье</v>
      </c>
      <c r="B315" s="145" t="str">
        <f t="shared" si="3"/>
        <v>09.11</v>
      </c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</row>
    <row r="316">
      <c r="A316" s="145" t="str">
        <f t="shared" si="2"/>
        <v>понедельник</v>
      </c>
      <c r="B316" s="145" t="str">
        <f t="shared" si="3"/>
        <v>10.11</v>
      </c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</row>
    <row r="317">
      <c r="A317" s="145" t="str">
        <f t="shared" si="2"/>
        <v>вторник</v>
      </c>
      <c r="B317" s="145" t="str">
        <f t="shared" si="3"/>
        <v>11.11</v>
      </c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</row>
    <row r="318">
      <c r="A318" s="145" t="str">
        <f t="shared" si="2"/>
        <v>среда</v>
      </c>
      <c r="B318" s="145" t="str">
        <f t="shared" si="3"/>
        <v>12.11</v>
      </c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</row>
    <row r="319">
      <c r="A319" s="145" t="str">
        <f t="shared" si="2"/>
        <v>четверг</v>
      </c>
      <c r="B319" s="145" t="str">
        <f t="shared" si="3"/>
        <v>13.11</v>
      </c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</row>
    <row r="320">
      <c r="A320" s="145" t="str">
        <f t="shared" si="2"/>
        <v>пятница</v>
      </c>
      <c r="B320" s="145" t="str">
        <f t="shared" si="3"/>
        <v>14.11</v>
      </c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</row>
    <row r="321">
      <c r="A321" s="145" t="str">
        <f t="shared" si="2"/>
        <v>суббота</v>
      </c>
      <c r="B321" s="145" t="str">
        <f t="shared" si="3"/>
        <v>15.11</v>
      </c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</row>
    <row r="322">
      <c r="A322" s="145" t="str">
        <f t="shared" si="2"/>
        <v>воскресенье</v>
      </c>
      <c r="B322" s="145" t="str">
        <f t="shared" si="3"/>
        <v>16.11</v>
      </c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</row>
    <row r="323">
      <c r="A323" s="145" t="str">
        <f t="shared" si="2"/>
        <v>понедельник</v>
      </c>
      <c r="B323" s="145" t="str">
        <f t="shared" si="3"/>
        <v>17.11</v>
      </c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</row>
    <row r="324">
      <c r="A324" s="145" t="str">
        <f t="shared" si="2"/>
        <v>вторник</v>
      </c>
      <c r="B324" s="145" t="str">
        <f t="shared" si="3"/>
        <v>18.11</v>
      </c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</row>
    <row r="325">
      <c r="A325" s="145" t="str">
        <f t="shared" si="2"/>
        <v>среда</v>
      </c>
      <c r="B325" s="145" t="str">
        <f t="shared" si="3"/>
        <v>19.11</v>
      </c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</row>
    <row r="326">
      <c r="A326" s="145" t="str">
        <f t="shared" si="2"/>
        <v>четверг</v>
      </c>
      <c r="B326" s="145" t="str">
        <f t="shared" si="3"/>
        <v>20.11</v>
      </c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</row>
    <row r="327">
      <c r="A327" s="145" t="str">
        <f t="shared" si="2"/>
        <v>пятница</v>
      </c>
      <c r="B327" s="145" t="str">
        <f t="shared" si="3"/>
        <v>21.11</v>
      </c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</row>
    <row r="328">
      <c r="A328" s="145" t="str">
        <f t="shared" si="2"/>
        <v>суббота</v>
      </c>
      <c r="B328" s="145" t="str">
        <f t="shared" si="3"/>
        <v>22.11</v>
      </c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</row>
    <row r="329">
      <c r="A329" s="145" t="str">
        <f t="shared" si="2"/>
        <v>воскресенье</v>
      </c>
      <c r="B329" s="145" t="str">
        <f t="shared" si="3"/>
        <v>23.11</v>
      </c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</row>
    <row r="330">
      <c r="A330" s="145" t="str">
        <f t="shared" si="2"/>
        <v>понедельник</v>
      </c>
      <c r="B330" s="145" t="str">
        <f t="shared" si="3"/>
        <v>24.11</v>
      </c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</row>
    <row r="331">
      <c r="A331" s="145" t="str">
        <f t="shared" si="2"/>
        <v>вторник</v>
      </c>
      <c r="B331" s="145" t="str">
        <f t="shared" si="3"/>
        <v>25.11</v>
      </c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</row>
    <row r="332">
      <c r="A332" s="145" t="str">
        <f t="shared" si="2"/>
        <v>среда</v>
      </c>
      <c r="B332" s="145" t="str">
        <f t="shared" si="3"/>
        <v>26.11</v>
      </c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</row>
    <row r="333">
      <c r="A333" s="145" t="str">
        <f t="shared" si="2"/>
        <v>четверг</v>
      </c>
      <c r="B333" s="145" t="str">
        <f t="shared" si="3"/>
        <v>27.11</v>
      </c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</row>
    <row r="334">
      <c r="A334" s="145" t="str">
        <f t="shared" si="2"/>
        <v>пятница</v>
      </c>
      <c r="B334" s="145" t="str">
        <f t="shared" si="3"/>
        <v>28.11</v>
      </c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</row>
    <row r="335">
      <c r="A335" s="145" t="str">
        <f t="shared" si="2"/>
        <v>суббота</v>
      </c>
      <c r="B335" s="145" t="str">
        <f t="shared" si="3"/>
        <v>29.11</v>
      </c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</row>
    <row r="336">
      <c r="A336" s="145" t="str">
        <f t="shared" si="2"/>
        <v>воскресенье</v>
      </c>
      <c r="B336" s="145" t="str">
        <f t="shared" si="3"/>
        <v>30.11</v>
      </c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</row>
    <row r="337">
      <c r="A337" s="145" t="str">
        <f t="shared" si="2"/>
        <v>понедельник</v>
      </c>
      <c r="B337" s="145" t="str">
        <f t="shared" si="3"/>
        <v>01.12</v>
      </c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</row>
    <row r="338">
      <c r="A338" s="145" t="str">
        <f t="shared" si="2"/>
        <v>вторник</v>
      </c>
      <c r="B338" s="145" t="str">
        <f t="shared" si="3"/>
        <v>02.12</v>
      </c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</row>
    <row r="339">
      <c r="A339" s="145" t="str">
        <f t="shared" si="2"/>
        <v>среда</v>
      </c>
      <c r="B339" s="145" t="str">
        <f t="shared" si="3"/>
        <v>03.12</v>
      </c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</row>
    <row r="340">
      <c r="A340" s="145" t="str">
        <f t="shared" si="2"/>
        <v>четверг</v>
      </c>
      <c r="B340" s="145" t="str">
        <f t="shared" si="3"/>
        <v>04.12</v>
      </c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</row>
    <row r="341">
      <c r="A341" s="145" t="str">
        <f t="shared" si="2"/>
        <v>пятница</v>
      </c>
      <c r="B341" s="145" t="str">
        <f t="shared" si="3"/>
        <v>05.12</v>
      </c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</row>
    <row r="342">
      <c r="A342" s="145" t="str">
        <f t="shared" si="2"/>
        <v>суббота</v>
      </c>
      <c r="B342" s="145" t="str">
        <f t="shared" si="3"/>
        <v>06.12</v>
      </c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</row>
    <row r="343">
      <c r="A343" s="145" t="str">
        <f t="shared" si="2"/>
        <v>воскресенье</v>
      </c>
      <c r="B343" s="145" t="str">
        <f t="shared" si="3"/>
        <v>07.12</v>
      </c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</row>
    <row r="344">
      <c r="A344" s="145" t="str">
        <f t="shared" si="2"/>
        <v>понедельник</v>
      </c>
      <c r="B344" s="145" t="str">
        <f t="shared" si="3"/>
        <v>08.12</v>
      </c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</row>
    <row r="345">
      <c r="A345" s="145" t="str">
        <f t="shared" si="2"/>
        <v>вторник</v>
      </c>
      <c r="B345" s="145" t="str">
        <f t="shared" si="3"/>
        <v>09.12</v>
      </c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</row>
    <row r="346">
      <c r="A346" s="145" t="str">
        <f t="shared" si="2"/>
        <v>среда</v>
      </c>
      <c r="B346" s="145" t="str">
        <f t="shared" si="3"/>
        <v>10.12</v>
      </c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</row>
    <row r="347">
      <c r="A347" s="145" t="str">
        <f t="shared" si="2"/>
        <v>четверг</v>
      </c>
      <c r="B347" s="145" t="str">
        <f t="shared" si="3"/>
        <v>11.12</v>
      </c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</row>
    <row r="348">
      <c r="A348" s="145" t="str">
        <f t="shared" si="2"/>
        <v>пятница</v>
      </c>
      <c r="B348" s="145" t="str">
        <f t="shared" si="3"/>
        <v>12.12</v>
      </c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</row>
    <row r="349">
      <c r="A349" s="145" t="str">
        <f t="shared" si="2"/>
        <v>суббота</v>
      </c>
      <c r="B349" s="145" t="str">
        <f t="shared" si="3"/>
        <v>13.12</v>
      </c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</row>
    <row r="350">
      <c r="A350" s="145" t="str">
        <f t="shared" si="2"/>
        <v>воскресенье</v>
      </c>
      <c r="B350" s="145" t="str">
        <f t="shared" si="3"/>
        <v>14.12</v>
      </c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</row>
    <row r="351">
      <c r="A351" s="145" t="str">
        <f t="shared" si="2"/>
        <v>понедельник</v>
      </c>
      <c r="B351" s="145" t="str">
        <f t="shared" si="3"/>
        <v>15.12</v>
      </c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</row>
    <row r="352">
      <c r="A352" s="145" t="str">
        <f t="shared" si="2"/>
        <v>вторник</v>
      </c>
      <c r="B352" s="145" t="str">
        <f t="shared" si="3"/>
        <v>16.12</v>
      </c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</row>
    <row r="353">
      <c r="A353" s="145" t="str">
        <f t="shared" si="2"/>
        <v>среда</v>
      </c>
      <c r="B353" s="145" t="str">
        <f t="shared" si="3"/>
        <v>17.12</v>
      </c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</row>
    <row r="354">
      <c r="A354" s="145" t="str">
        <f t="shared" si="2"/>
        <v>четверг</v>
      </c>
      <c r="B354" s="145" t="str">
        <f t="shared" si="3"/>
        <v>18.12</v>
      </c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</row>
    <row r="355">
      <c r="A355" s="145" t="str">
        <f t="shared" si="2"/>
        <v>пятница</v>
      </c>
      <c r="B355" s="145" t="str">
        <f t="shared" si="3"/>
        <v>19.12</v>
      </c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</row>
    <row r="356">
      <c r="A356" s="145" t="str">
        <f t="shared" si="2"/>
        <v>суббота</v>
      </c>
      <c r="B356" s="145" t="str">
        <f t="shared" si="3"/>
        <v>20.12</v>
      </c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</row>
    <row r="357">
      <c r="A357" s="145" t="str">
        <f t="shared" si="2"/>
        <v>воскресенье</v>
      </c>
      <c r="B357" s="145" t="str">
        <f t="shared" si="3"/>
        <v>21.12</v>
      </c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</row>
    <row r="358">
      <c r="A358" s="145" t="str">
        <f t="shared" si="2"/>
        <v>понедельник</v>
      </c>
      <c r="B358" s="145" t="str">
        <f t="shared" si="3"/>
        <v>22.12</v>
      </c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</row>
    <row r="359">
      <c r="A359" s="145" t="str">
        <f t="shared" si="2"/>
        <v>вторник</v>
      </c>
      <c r="B359" s="145" t="str">
        <f t="shared" si="3"/>
        <v>23.12</v>
      </c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</row>
    <row r="360">
      <c r="A360" s="145" t="str">
        <f t="shared" si="2"/>
        <v>среда</v>
      </c>
      <c r="B360" s="145" t="str">
        <f t="shared" si="3"/>
        <v>24.12</v>
      </c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</row>
    <row r="361">
      <c r="A361" s="145" t="str">
        <f t="shared" si="2"/>
        <v>четверг</v>
      </c>
      <c r="B361" s="145" t="str">
        <f t="shared" si="3"/>
        <v>25.12</v>
      </c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</row>
    <row r="362">
      <c r="A362" s="145" t="str">
        <f t="shared" si="2"/>
        <v>пятница</v>
      </c>
      <c r="B362" s="145" t="str">
        <f t="shared" si="3"/>
        <v>26.12</v>
      </c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</row>
    <row r="363">
      <c r="A363" s="145" t="str">
        <f t="shared" si="2"/>
        <v>суббота</v>
      </c>
      <c r="B363" s="145" t="str">
        <f t="shared" si="3"/>
        <v>27.12</v>
      </c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</row>
    <row r="364">
      <c r="A364" s="145" t="str">
        <f t="shared" si="2"/>
        <v>воскресенье</v>
      </c>
      <c r="B364" s="145" t="str">
        <f t="shared" si="3"/>
        <v>28.12</v>
      </c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</row>
    <row r="365">
      <c r="A365" s="145" t="str">
        <f t="shared" si="2"/>
        <v>понедельник</v>
      </c>
      <c r="B365" s="145" t="str">
        <f t="shared" si="3"/>
        <v>29.12</v>
      </c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</row>
    <row r="366">
      <c r="A366" s="145" t="str">
        <f t="shared" si="2"/>
        <v>вторник</v>
      </c>
      <c r="B366" s="145" t="str">
        <f t="shared" si="3"/>
        <v>30.12</v>
      </c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</row>
    <row r="367">
      <c r="A367" s="145" t="str">
        <f t="shared" si="2"/>
        <v>среда</v>
      </c>
      <c r="B367" s="145" t="str">
        <f t="shared" si="3"/>
        <v>31.12</v>
      </c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</row>
    <row r="368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</row>
    <row r="369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</row>
    <row r="370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</row>
    <row r="37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</row>
    <row r="372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</row>
    <row r="373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</row>
    <row r="374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</row>
    <row r="375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</row>
    <row r="376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</row>
    <row r="377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</row>
    <row r="378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</row>
    <row r="379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</row>
    <row r="380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</row>
    <row r="38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</row>
    <row r="382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</row>
    <row r="383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</row>
    <row r="384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</row>
    <row r="38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</row>
    <row r="386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</row>
    <row r="387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</row>
    <row r="388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</row>
    <row r="389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</row>
    <row r="390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</row>
    <row r="39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</row>
    <row r="392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</row>
    <row r="393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</row>
    <row r="394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</row>
    <row r="395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</row>
    <row r="396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</row>
    <row r="397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</row>
    <row r="398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</row>
    <row r="399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</row>
    <row r="400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</row>
    <row r="40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</row>
    <row r="402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</row>
    <row r="403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</row>
    <row r="404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</row>
    <row r="405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</row>
    <row r="406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</row>
    <row r="407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</row>
    <row r="408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</row>
    <row r="409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</row>
    <row r="410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</row>
    <row r="41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</row>
    <row r="412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59" t="s">
        <v>486</v>
      </c>
      <c r="B1" s="160" t="s">
        <v>487</v>
      </c>
      <c r="C1" s="160" t="s">
        <v>488</v>
      </c>
      <c r="D1" s="160" t="s">
        <v>489</v>
      </c>
      <c r="E1" s="160" t="s">
        <v>490</v>
      </c>
      <c r="F1" s="160" t="s">
        <v>491</v>
      </c>
      <c r="G1" s="160" t="s">
        <v>492</v>
      </c>
      <c r="H1" s="160" t="s">
        <v>487</v>
      </c>
      <c r="I1" s="160" t="s">
        <v>488</v>
      </c>
      <c r="J1" s="160" t="s">
        <v>489</v>
      </c>
      <c r="K1" s="160" t="s">
        <v>490</v>
      </c>
      <c r="L1" s="160" t="s">
        <v>491</v>
      </c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ht="15.75" customHeight="1">
      <c r="A2" s="161" t="s">
        <v>493</v>
      </c>
      <c r="B2" s="145">
        <v>53.0</v>
      </c>
      <c r="C2" s="145">
        <v>3.0</v>
      </c>
      <c r="D2" s="145">
        <v>2.5</v>
      </c>
      <c r="E2" s="145">
        <v>4.7</v>
      </c>
      <c r="F2" s="162">
        <v>0.0</v>
      </c>
      <c r="G2" s="163">
        <v>150.0</v>
      </c>
      <c r="H2" s="164">
        <f t="shared" ref="H2:H11" si="1">G2/100*B2</f>
        <v>79.5</v>
      </c>
      <c r="I2" s="164">
        <f t="shared" ref="I2:I11" si="2">G2/100*C2</f>
        <v>4.5</v>
      </c>
      <c r="J2" s="164">
        <f t="shared" ref="J2:J11" si="3">G2/100*D2</f>
        <v>3.75</v>
      </c>
      <c r="K2" s="164">
        <f t="shared" ref="K2:K11" si="4">G2/100*E2</f>
        <v>7.05</v>
      </c>
      <c r="L2" s="165">
        <f t="shared" ref="L2:L11" si="5">G2/100*F2</f>
        <v>0</v>
      </c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ht="15.75" customHeight="1">
      <c r="A3" s="161" t="s">
        <v>494</v>
      </c>
      <c r="B3" s="145">
        <v>0.0</v>
      </c>
      <c r="C3" s="145">
        <v>0.0</v>
      </c>
      <c r="D3" s="145">
        <v>0.0</v>
      </c>
      <c r="E3" s="145">
        <v>0.0</v>
      </c>
      <c r="F3" s="145">
        <v>0.0</v>
      </c>
      <c r="G3" s="166">
        <v>35.0</v>
      </c>
      <c r="H3" s="164">
        <f t="shared" si="1"/>
        <v>0</v>
      </c>
      <c r="I3" s="164">
        <f t="shared" si="2"/>
        <v>0</v>
      </c>
      <c r="J3" s="164">
        <f t="shared" si="3"/>
        <v>0</v>
      </c>
      <c r="K3" s="164">
        <f t="shared" si="4"/>
        <v>0</v>
      </c>
      <c r="L3" s="165">
        <f t="shared" si="5"/>
        <v>0</v>
      </c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 ht="15.75" customHeight="1">
      <c r="A4" s="161" t="s">
        <v>495</v>
      </c>
      <c r="B4" s="145">
        <v>351.7</v>
      </c>
      <c r="C4" s="145">
        <v>0.1</v>
      </c>
      <c r="D4" s="145">
        <v>0.1</v>
      </c>
      <c r="E4" s="145">
        <v>87.6</v>
      </c>
      <c r="F4" s="145">
        <v>0.0</v>
      </c>
      <c r="G4" s="166">
        <v>5.0</v>
      </c>
      <c r="H4" s="164">
        <f t="shared" si="1"/>
        <v>17.585</v>
      </c>
      <c r="I4" s="164">
        <f t="shared" si="2"/>
        <v>0.005</v>
      </c>
      <c r="J4" s="164">
        <f t="shared" si="3"/>
        <v>0.005</v>
      </c>
      <c r="K4" s="164">
        <f t="shared" si="4"/>
        <v>4.38</v>
      </c>
      <c r="L4" s="165">
        <f t="shared" si="5"/>
        <v>0</v>
      </c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</row>
    <row r="5" ht="15.75" customHeight="1">
      <c r="A5" s="161" t="s">
        <v>496</v>
      </c>
      <c r="B5" s="145">
        <v>665.3</v>
      </c>
      <c r="C5" s="145">
        <v>1.8</v>
      </c>
      <c r="D5" s="145">
        <v>72.5</v>
      </c>
      <c r="E5" s="145">
        <v>1.4</v>
      </c>
      <c r="F5" s="145">
        <v>0.0</v>
      </c>
      <c r="G5" s="166">
        <v>100.0</v>
      </c>
      <c r="H5" s="164">
        <f t="shared" si="1"/>
        <v>665.3</v>
      </c>
      <c r="I5" s="164">
        <f t="shared" si="2"/>
        <v>1.8</v>
      </c>
      <c r="J5" s="164">
        <f t="shared" si="3"/>
        <v>72.5</v>
      </c>
      <c r="K5" s="164">
        <f t="shared" si="4"/>
        <v>1.4</v>
      </c>
      <c r="L5" s="165">
        <f t="shared" si="5"/>
        <v>0</v>
      </c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</row>
    <row r="6" ht="15.75" customHeight="1">
      <c r="A6" s="161" t="s">
        <v>497</v>
      </c>
      <c r="B6" s="145">
        <v>399.4</v>
      </c>
      <c r="C6" s="145">
        <v>25.6</v>
      </c>
      <c r="D6" s="145">
        <v>12.0</v>
      </c>
      <c r="E6" s="145">
        <v>29.6</v>
      </c>
      <c r="F6" s="145">
        <v>35.3</v>
      </c>
      <c r="G6" s="166">
        <v>60.0</v>
      </c>
      <c r="H6" s="164">
        <f t="shared" si="1"/>
        <v>239.64</v>
      </c>
      <c r="I6" s="164">
        <f t="shared" si="2"/>
        <v>15.36</v>
      </c>
      <c r="J6" s="164">
        <f t="shared" si="3"/>
        <v>7.2</v>
      </c>
      <c r="K6" s="164">
        <f t="shared" si="4"/>
        <v>17.76</v>
      </c>
      <c r="L6" s="165">
        <f t="shared" si="5"/>
        <v>21.18</v>
      </c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</row>
    <row r="7" ht="15.75" customHeight="1">
      <c r="A7" s="167" t="s">
        <v>498</v>
      </c>
      <c r="B7" s="145">
        <v>500.0</v>
      </c>
      <c r="C7" s="145">
        <v>26.0</v>
      </c>
      <c r="D7" s="145">
        <v>26.0</v>
      </c>
      <c r="E7" s="145">
        <v>40.0</v>
      </c>
      <c r="F7" s="145">
        <v>0.0</v>
      </c>
      <c r="G7" s="166">
        <v>200.0</v>
      </c>
      <c r="H7" s="164">
        <f t="shared" si="1"/>
        <v>1000</v>
      </c>
      <c r="I7" s="164">
        <f t="shared" si="2"/>
        <v>52</v>
      </c>
      <c r="J7" s="164">
        <f t="shared" si="3"/>
        <v>52</v>
      </c>
      <c r="K7" s="164">
        <f t="shared" si="4"/>
        <v>80</v>
      </c>
      <c r="L7" s="165">
        <f t="shared" si="5"/>
        <v>0</v>
      </c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</row>
    <row r="8" ht="15.75" customHeight="1">
      <c r="A8" s="106"/>
      <c r="B8" s="145"/>
      <c r="C8" s="145"/>
      <c r="D8" s="145"/>
      <c r="E8" s="145"/>
      <c r="F8" s="162"/>
      <c r="G8" s="168"/>
      <c r="H8" s="164">
        <f t="shared" si="1"/>
        <v>0</v>
      </c>
      <c r="I8" s="164">
        <f t="shared" si="2"/>
        <v>0</v>
      </c>
      <c r="J8" s="164">
        <f t="shared" si="3"/>
        <v>0</v>
      </c>
      <c r="K8" s="164">
        <f t="shared" si="4"/>
        <v>0</v>
      </c>
      <c r="L8" s="165">
        <f t="shared" si="5"/>
        <v>0</v>
      </c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</row>
    <row r="9" ht="15.75" customHeight="1">
      <c r="A9" s="106"/>
      <c r="B9" s="145"/>
      <c r="C9" s="145"/>
      <c r="D9" s="145"/>
      <c r="E9" s="145"/>
      <c r="F9" s="162"/>
      <c r="G9" s="168"/>
      <c r="H9" s="164">
        <f t="shared" si="1"/>
        <v>0</v>
      </c>
      <c r="I9" s="164">
        <f t="shared" si="2"/>
        <v>0</v>
      </c>
      <c r="J9" s="164">
        <f t="shared" si="3"/>
        <v>0</v>
      </c>
      <c r="K9" s="164">
        <f t="shared" si="4"/>
        <v>0</v>
      </c>
      <c r="L9" s="169">
        <f t="shared" si="5"/>
        <v>0</v>
      </c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</row>
    <row r="10" ht="15.75" customHeight="1">
      <c r="A10" s="106"/>
      <c r="B10" s="145"/>
      <c r="C10" s="145"/>
      <c r="D10" s="145"/>
      <c r="E10" s="145"/>
      <c r="F10" s="162"/>
      <c r="G10" s="168"/>
      <c r="H10" s="164">
        <f t="shared" si="1"/>
        <v>0</v>
      </c>
      <c r="I10" s="164">
        <f t="shared" si="2"/>
        <v>0</v>
      </c>
      <c r="J10" s="164">
        <f t="shared" si="3"/>
        <v>0</v>
      </c>
      <c r="K10" s="164">
        <f t="shared" si="4"/>
        <v>0</v>
      </c>
      <c r="L10" s="165">
        <f t="shared" si="5"/>
        <v>0</v>
      </c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</row>
    <row r="11" ht="15.75" customHeight="1">
      <c r="A11" s="106"/>
      <c r="B11" s="145"/>
      <c r="C11" s="145"/>
      <c r="D11" s="145"/>
      <c r="E11" s="145"/>
      <c r="F11" s="162"/>
      <c r="G11" s="168"/>
      <c r="H11" s="164">
        <f t="shared" si="1"/>
        <v>0</v>
      </c>
      <c r="I11" s="164">
        <f t="shared" si="2"/>
        <v>0</v>
      </c>
      <c r="J11" s="170">
        <f t="shared" si="3"/>
        <v>0</v>
      </c>
      <c r="K11" s="170">
        <f t="shared" si="4"/>
        <v>0</v>
      </c>
      <c r="L11" s="171">
        <f t="shared" si="5"/>
        <v>0</v>
      </c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</row>
    <row r="12" ht="15.75" customHeight="1">
      <c r="A12" s="172" t="s">
        <v>499</v>
      </c>
      <c r="B12" s="173">
        <f t="shared" ref="B12:F12" si="6">100/$G12*H12</f>
        <v>364.0045455</v>
      </c>
      <c r="C12" s="173">
        <f t="shared" si="6"/>
        <v>13.39363636</v>
      </c>
      <c r="D12" s="173">
        <f t="shared" si="6"/>
        <v>24.62818182</v>
      </c>
      <c r="E12" s="173">
        <f t="shared" si="6"/>
        <v>20.10727273</v>
      </c>
      <c r="F12" s="173">
        <f t="shared" si="6"/>
        <v>3.850909091</v>
      </c>
      <c r="G12" s="174">
        <f t="shared" ref="G12:L12" si="7">SUM(G2:G11)</f>
        <v>550</v>
      </c>
      <c r="H12" s="174">
        <f t="shared" si="7"/>
        <v>2002.025</v>
      </c>
      <c r="I12" s="174">
        <f t="shared" si="7"/>
        <v>73.665</v>
      </c>
      <c r="J12" s="174">
        <f t="shared" si="7"/>
        <v>135.455</v>
      </c>
      <c r="K12" s="174">
        <f t="shared" si="7"/>
        <v>110.59</v>
      </c>
      <c r="L12" s="174">
        <f t="shared" si="7"/>
        <v>21.18</v>
      </c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</row>
    <row r="13" ht="15.75" customHeight="1">
      <c r="A13" s="175" t="s">
        <v>500</v>
      </c>
      <c r="B13" s="176" t="str">
        <f t="shared" ref="B13:F13" si="8">100/$G13*H13</f>
        <v>#DIV/0!</v>
      </c>
      <c r="C13" s="176" t="str">
        <f t="shared" si="8"/>
        <v>#DIV/0!</v>
      </c>
      <c r="D13" s="176" t="str">
        <f t="shared" si="8"/>
        <v>#DIV/0!</v>
      </c>
      <c r="E13" s="176" t="str">
        <f t="shared" si="8"/>
        <v>#DIV/0!</v>
      </c>
      <c r="F13" s="176" t="str">
        <f t="shared" si="8"/>
        <v>#DIV/0!</v>
      </c>
      <c r="G13" s="177">
        <v>0.0</v>
      </c>
      <c r="H13" s="177">
        <f t="shared" ref="H13:L13" si="9">H12</f>
        <v>2002.025</v>
      </c>
      <c r="I13" s="177">
        <f t="shared" si="9"/>
        <v>73.665</v>
      </c>
      <c r="J13" s="177">
        <f t="shared" si="9"/>
        <v>135.455</v>
      </c>
      <c r="K13" s="177">
        <f t="shared" si="9"/>
        <v>110.59</v>
      </c>
      <c r="L13" s="177">
        <f t="shared" si="9"/>
        <v>21.18</v>
      </c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 ht="15.75" customHeight="1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 ht="15.75" customHeight="1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 ht="15.75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</row>
    <row r="17" ht="15.75" customHeight="1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 ht="15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 ht="15.75" customHeight="1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 ht="15.75" customHeight="1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 ht="15.75" customHeight="1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 ht="15.75" customHeight="1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 ht="15.75" customHeight="1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</row>
    <row r="24" ht="15.75" customHeight="1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ht="15.75" customHeight="1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 ht="15.75" customHeight="1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</row>
    <row r="27" ht="15.75" customHeight="1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</row>
    <row r="28" ht="15.75" customHeight="1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</row>
    <row r="29" ht="15.75" customHeight="1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</row>
    <row r="30" ht="15.75" customHeight="1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</row>
    <row r="31" ht="15.75" customHeight="1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</row>
    <row r="32" ht="15.75" customHeigh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</row>
    <row r="33" ht="15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</row>
    <row r="34" ht="15.7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</row>
    <row r="35" ht="15.75" customHeight="1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</row>
    <row r="36" ht="15.75" customHeight="1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</row>
    <row r="37" ht="15.75" customHeight="1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</row>
    <row r="38" ht="15.75" customHeight="1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</row>
    <row r="39" ht="15.75" customHeigh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</row>
    <row r="40" ht="15.75" customHeight="1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</row>
    <row r="41" ht="15.75" customHeight="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</row>
    <row r="42" ht="15.75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</row>
    <row r="43" ht="15.7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</row>
    <row r="44" ht="15.7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</row>
    <row r="45" ht="15.7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</row>
    <row r="46" ht="15.7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</row>
    <row r="47" ht="15.7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</row>
    <row r="48" ht="15.7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</row>
    <row r="49" ht="15.7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</row>
    <row r="50" ht="15.7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</row>
    <row r="51" ht="15.7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 ht="15.7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</row>
    <row r="53" ht="15.7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 ht="15.7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</row>
    <row r="55" ht="15.7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</row>
    <row r="56" ht="15.7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</row>
    <row r="57" ht="15.7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</row>
    <row r="58" ht="15.7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</row>
    <row r="59" ht="15.7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</row>
    <row r="60" ht="15.7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</row>
    <row r="61" ht="15.7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</row>
    <row r="62" ht="15.7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</row>
    <row r="63" ht="15.7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</row>
    <row r="64" ht="15.7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</row>
    <row r="65" ht="15.7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</row>
    <row r="66" ht="15.7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</row>
    <row r="67" ht="15.7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</row>
    <row r="68" ht="15.7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</row>
    <row r="69" ht="15.7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</row>
    <row r="70" ht="15.7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</row>
    <row r="71" ht="15.7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</row>
    <row r="72" ht="15.7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</row>
    <row r="73" ht="15.7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</row>
    <row r="74" ht="15.7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</row>
    <row r="75" ht="15.7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</row>
    <row r="76" ht="15.7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</row>
    <row r="77" ht="15.7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</row>
    <row r="78" ht="15.7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</row>
    <row r="79" ht="15.7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</row>
    <row r="80" ht="15.7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</row>
    <row r="81" ht="15.7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</row>
    <row r="82" ht="15.7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</row>
    <row r="83" ht="15.7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</row>
    <row r="84" ht="15.7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</row>
    <row r="85" ht="15.7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</row>
    <row r="86" ht="15.7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</row>
    <row r="87" ht="15.7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</row>
    <row r="88" ht="15.7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</row>
    <row r="89" ht="15.7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</row>
    <row r="90" ht="15.7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</row>
    <row r="91" ht="15.7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</row>
    <row r="92" ht="15.7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</row>
    <row r="93" ht="15.7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</row>
    <row r="94" ht="15.7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</row>
    <row r="95" ht="15.7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</row>
    <row r="96" ht="15.7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</row>
    <row r="97" ht="15.7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</row>
    <row r="98" ht="15.7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</row>
    <row r="99" ht="15.7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</row>
    <row r="100" ht="15.7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</row>
    <row r="101" ht="15.7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</row>
    <row r="102" ht="15.7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</row>
    <row r="103" ht="15.7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</row>
    <row r="104" ht="15.7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</row>
    <row r="105" ht="15.7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</row>
    <row r="106" ht="15.7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</row>
    <row r="107" ht="15.7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</row>
    <row r="108" ht="15.7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</row>
    <row r="109" ht="15.7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</row>
    <row r="110" ht="15.7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</row>
    <row r="111" ht="15.7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</row>
    <row r="112" ht="15.7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</row>
    <row r="113" ht="15.7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</row>
    <row r="114" ht="15.7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</row>
    <row r="115" ht="15.7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</row>
    <row r="116" ht="15.7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</row>
    <row r="117" ht="15.7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</row>
    <row r="118" ht="15.7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</row>
    <row r="119" ht="15.7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</row>
    <row r="120" ht="15.7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</row>
    <row r="121" ht="15.7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</row>
    <row r="122" ht="15.7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</row>
    <row r="123" ht="15.7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</row>
    <row r="124" ht="15.7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 ht="15.7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 ht="15.7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 ht="15.7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 ht="15.7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ht="15.7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ht="15.7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 ht="15.7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</row>
    <row r="132" ht="15.7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</row>
    <row r="133" ht="15.7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</row>
    <row r="134" ht="15.7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 ht="15.7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</row>
    <row r="136" ht="15.7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</row>
    <row r="137" ht="15.7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</row>
    <row r="138" ht="15.7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</row>
    <row r="139" ht="15.7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</row>
    <row r="140" ht="15.7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</row>
    <row r="141" ht="15.7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</row>
    <row r="142" ht="15.7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</row>
    <row r="143" ht="15.7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</row>
    <row r="144" ht="15.7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</row>
    <row r="145" ht="15.7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</row>
    <row r="146" ht="15.7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</row>
    <row r="147" ht="15.7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</row>
    <row r="148" ht="15.7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</row>
    <row r="149" ht="15.7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</row>
    <row r="150" ht="15.7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</row>
    <row r="151" ht="15.7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</row>
    <row r="152" ht="15.7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</row>
    <row r="153" ht="15.7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</row>
    <row r="154" ht="15.7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</row>
    <row r="155" ht="15.7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</row>
    <row r="156" ht="15.7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</row>
    <row r="157" ht="15.7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</row>
    <row r="158" ht="15.7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</row>
    <row r="159" ht="15.7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</row>
    <row r="160" ht="15.7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</row>
    <row r="161" ht="15.7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</row>
    <row r="162" ht="15.7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</row>
    <row r="163" ht="15.7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</row>
    <row r="164" ht="15.7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</row>
    <row r="165" ht="15.7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</row>
    <row r="166" ht="15.7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</row>
    <row r="167" ht="15.7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</row>
    <row r="168" ht="15.7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</row>
    <row r="169" ht="15.7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</row>
    <row r="170" ht="15.7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</row>
    <row r="171" ht="15.7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</row>
    <row r="172" ht="15.7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</row>
    <row r="173" ht="15.7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</row>
    <row r="174" ht="15.7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</row>
    <row r="175" ht="15.7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</row>
    <row r="176" ht="15.7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</row>
    <row r="177" ht="15.7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</row>
    <row r="178" ht="15.7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</row>
    <row r="179" ht="15.7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</row>
    <row r="180" ht="15.7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</row>
    <row r="181" ht="15.7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</row>
    <row r="182" ht="15.7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</row>
    <row r="183" ht="15.7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</row>
    <row r="184" ht="15.7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</row>
    <row r="185" ht="15.7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</row>
    <row r="186" ht="15.7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  <row r="187" ht="15.7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</row>
    <row r="188" ht="15.7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</row>
    <row r="189" ht="15.7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</row>
    <row r="190" ht="15.7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</row>
    <row r="191" ht="15.7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</row>
    <row r="192" ht="15.7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</row>
    <row r="193" ht="15.7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</row>
    <row r="194" ht="15.7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</row>
    <row r="195" ht="15.7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</row>
    <row r="196" ht="15.7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</row>
    <row r="197" ht="15.7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</row>
    <row r="198" ht="15.7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</row>
    <row r="199" ht="15.7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</row>
    <row r="200" ht="15.7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</row>
    <row r="201" ht="15.7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</row>
    <row r="202" ht="15.7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</row>
    <row r="203" ht="15.7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</row>
    <row r="204" ht="15.7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</row>
    <row r="205" ht="15.7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</row>
    <row r="206" ht="15.7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</row>
    <row r="207" ht="15.7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</row>
    <row r="208" ht="15.7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</row>
    <row r="209" ht="15.7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</row>
    <row r="210" ht="15.7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</row>
    <row r="211" ht="15.7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</row>
    <row r="212" ht="15.7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</row>
    <row r="213" ht="15.7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</row>
    <row r="214" ht="15.7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</row>
    <row r="215" ht="15.7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</row>
    <row r="216" ht="15.7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</row>
    <row r="217" ht="15.7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</row>
    <row r="218" ht="15.7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</row>
    <row r="219" ht="15.7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</row>
    <row r="220" ht="15.7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</row>
    <row r="221" ht="15.7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</row>
    <row r="222" ht="15.7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</row>
    <row r="223" ht="15.7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</row>
    <row r="224" ht="15.7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</row>
    <row r="225" ht="15.7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</row>
    <row r="226" ht="15.7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</row>
    <row r="227" ht="15.7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</row>
    <row r="228" ht="15.7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</row>
    <row r="229" ht="15.7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</row>
    <row r="230" ht="15.7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</row>
    <row r="231" ht="15.7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</row>
    <row r="232" ht="15.7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</row>
    <row r="233" ht="15.7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</row>
    <row r="234" ht="15.7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</row>
    <row r="235" ht="15.7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</row>
    <row r="236" ht="15.7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</row>
    <row r="237" ht="15.7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</row>
    <row r="238" ht="15.7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</row>
    <row r="239" ht="15.7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</row>
    <row r="240" ht="15.7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</row>
    <row r="241" ht="15.7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</row>
    <row r="242" ht="15.7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</row>
    <row r="243" ht="15.7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</row>
    <row r="244" ht="15.7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</row>
    <row r="245" ht="15.7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</row>
    <row r="246" ht="15.7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</row>
    <row r="247" ht="15.7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</row>
    <row r="248" ht="15.7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</row>
    <row r="249" ht="15.7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</row>
    <row r="250" ht="15.7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</row>
    <row r="251" ht="15.7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</row>
    <row r="252" ht="15.7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</row>
    <row r="253" ht="15.7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</row>
    <row r="254" ht="15.7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</row>
    <row r="255" ht="15.7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</row>
    <row r="256" ht="15.7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</row>
    <row r="257" ht="15.7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</row>
    <row r="258" ht="15.7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</row>
    <row r="259" ht="15.7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</row>
    <row r="260" ht="15.7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</row>
    <row r="261" ht="15.7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</row>
    <row r="262" ht="15.7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</row>
    <row r="263" ht="15.7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</row>
    <row r="264" ht="15.7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</row>
    <row r="265" ht="15.7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</row>
    <row r="266" ht="15.7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</row>
    <row r="267" ht="15.7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</row>
    <row r="268" ht="15.7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</row>
    <row r="269" ht="15.7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</row>
    <row r="270" ht="15.7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</row>
    <row r="271" ht="15.7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</row>
    <row r="272" ht="15.7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</row>
    <row r="273" ht="15.7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</row>
    <row r="274" ht="15.7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</row>
    <row r="275" ht="15.7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</row>
    <row r="276" ht="15.7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</row>
    <row r="277" ht="15.7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</row>
    <row r="278" ht="15.7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</row>
    <row r="279" ht="15.7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</row>
    <row r="280" ht="15.7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</row>
    <row r="281" ht="15.7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</row>
    <row r="282" ht="15.7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</row>
    <row r="283" ht="15.7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</row>
    <row r="284" ht="15.7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</row>
    <row r="285" ht="15.7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</row>
    <row r="286" ht="15.7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</row>
    <row r="287" ht="15.7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</row>
    <row r="288" ht="15.7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</row>
    <row r="289" ht="15.7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</row>
    <row r="290" ht="15.7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</row>
    <row r="291" ht="15.7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</row>
    <row r="292" ht="15.7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</row>
    <row r="293" ht="15.7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</row>
    <row r="294" ht="15.7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</row>
    <row r="295" ht="15.7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</row>
    <row r="296" ht="15.7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</row>
    <row r="297" ht="15.7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</row>
    <row r="298" ht="15.7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</row>
    <row r="299" ht="15.7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</row>
    <row r="300" ht="15.7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</row>
    <row r="301" ht="15.7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</row>
    <row r="302" ht="15.7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</row>
    <row r="303" ht="15.7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</row>
    <row r="304" ht="15.7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</row>
    <row r="305" ht="15.7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</row>
    <row r="306" ht="15.7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</row>
    <row r="307" ht="15.7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</row>
    <row r="308" ht="15.7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</row>
    <row r="309" ht="15.7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</row>
    <row r="310" ht="15.7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</row>
    <row r="311" ht="15.7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</row>
    <row r="312" ht="15.7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</row>
    <row r="313" ht="15.7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</row>
    <row r="314" ht="15.7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</row>
    <row r="315" ht="15.7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</row>
    <row r="316" ht="15.7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</row>
    <row r="317" ht="15.7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</row>
    <row r="318" ht="15.7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</row>
    <row r="319" ht="15.7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</row>
    <row r="320" ht="15.7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</row>
    <row r="321" ht="15.7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</row>
    <row r="322" ht="15.7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</row>
    <row r="323" ht="15.7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</row>
    <row r="324" ht="15.7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</row>
    <row r="325" ht="15.7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</row>
    <row r="326" ht="15.7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</row>
    <row r="327" ht="15.7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</row>
    <row r="328" ht="15.7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</row>
    <row r="329" ht="15.7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</row>
    <row r="330" ht="15.7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</row>
    <row r="331" ht="15.7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</row>
    <row r="332" ht="15.7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</row>
    <row r="333" ht="15.7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</row>
    <row r="334" ht="15.7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</row>
    <row r="335" ht="15.7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</row>
    <row r="336" ht="15.7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</row>
    <row r="337" ht="15.7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</row>
    <row r="338" ht="15.7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</row>
    <row r="339" ht="15.7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</row>
    <row r="340" ht="15.7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</row>
    <row r="341" ht="15.7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</row>
    <row r="342" ht="15.7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</row>
    <row r="343" ht="15.7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</row>
    <row r="344" ht="15.7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</row>
    <row r="345" ht="15.7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</row>
    <row r="346" ht="15.7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</row>
    <row r="347" ht="15.7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</row>
    <row r="348" ht="15.7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</row>
    <row r="349" ht="15.7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</row>
    <row r="350" ht="15.7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</row>
    <row r="351" ht="15.7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</row>
    <row r="352" ht="15.7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</row>
    <row r="353" ht="15.7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</row>
    <row r="354" ht="15.7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</row>
    <row r="355" ht="15.7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</row>
    <row r="356" ht="15.7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</row>
    <row r="357" ht="15.7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</row>
    <row r="358" ht="15.7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</row>
    <row r="359" ht="15.7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</row>
    <row r="360" ht="15.7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</row>
    <row r="361" ht="15.7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</row>
    <row r="362" ht="15.7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</row>
    <row r="363" ht="15.7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</row>
    <row r="364" ht="15.7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</row>
    <row r="365" ht="15.7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</row>
    <row r="366" ht="15.7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</row>
    <row r="367" ht="15.7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</row>
    <row r="368" ht="15.7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</row>
    <row r="369" ht="15.7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</row>
    <row r="370" ht="15.7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</row>
    <row r="371" ht="15.7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</row>
    <row r="372" ht="15.7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</row>
    <row r="373" ht="15.7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</row>
    <row r="374" ht="15.7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</row>
    <row r="375" ht="15.7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</row>
    <row r="376" ht="15.7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</row>
    <row r="377" ht="15.7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</row>
    <row r="378" ht="15.7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</row>
    <row r="379" ht="15.7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</row>
    <row r="380" ht="15.7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</row>
    <row r="381" ht="15.7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</row>
    <row r="382" ht="15.7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</row>
    <row r="383" ht="15.7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</row>
    <row r="384" ht="15.7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</row>
    <row r="385" ht="15.7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</row>
    <row r="386" ht="15.7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</row>
    <row r="387" ht="15.7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</row>
    <row r="388" ht="15.7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</row>
    <row r="389" ht="15.7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</row>
    <row r="390" ht="15.7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</row>
    <row r="391" ht="15.7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</row>
    <row r="392" ht="15.7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</row>
    <row r="393" ht="15.7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</row>
    <row r="394" ht="15.7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</row>
    <row r="395" ht="15.7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</row>
    <row r="396" ht="15.7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</row>
    <row r="397" ht="15.7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</row>
    <row r="398" ht="15.7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</row>
    <row r="399" ht="15.7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</row>
    <row r="400" ht="15.7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</row>
    <row r="401" ht="15.7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</row>
    <row r="402" ht="15.7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</row>
    <row r="403" ht="15.7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</row>
    <row r="404" ht="15.7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</row>
    <row r="405" ht="15.7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</row>
    <row r="406" ht="15.7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</row>
    <row r="407" ht="15.7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</row>
    <row r="408" ht="15.7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</row>
    <row r="409" ht="15.7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</row>
    <row r="410" ht="15.7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</row>
    <row r="411" ht="15.7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</row>
    <row r="412" ht="15.7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</row>
    <row r="413" ht="15.7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</row>
    <row r="414" ht="15.7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</row>
    <row r="415" ht="15.7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</row>
    <row r="416" ht="15.7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</row>
    <row r="417" ht="15.7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</row>
    <row r="418" ht="15.7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</row>
    <row r="419" ht="15.7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</row>
    <row r="420" ht="15.7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</row>
    <row r="421" ht="15.7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</row>
    <row r="422" ht="15.7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</row>
    <row r="423" ht="15.7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</row>
    <row r="424" ht="15.7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</row>
    <row r="425" ht="15.7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</row>
    <row r="426" ht="15.7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</row>
    <row r="427" ht="15.7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</row>
    <row r="428" ht="15.7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</row>
    <row r="429" ht="15.7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</row>
    <row r="430" ht="15.7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</row>
    <row r="431" ht="15.7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</row>
    <row r="432" ht="15.7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</row>
    <row r="433" ht="15.7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</row>
    <row r="434" ht="15.7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</row>
    <row r="435" ht="15.7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</row>
    <row r="436" ht="15.7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</row>
    <row r="437" ht="15.7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</row>
    <row r="438" ht="15.7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</row>
    <row r="439" ht="15.7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</row>
    <row r="440" ht="15.7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</row>
    <row r="441" ht="15.7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</row>
    <row r="442" ht="15.7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</row>
    <row r="443" ht="15.7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</row>
    <row r="444" ht="15.7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</row>
    <row r="445" ht="15.7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</row>
    <row r="446" ht="15.7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</row>
    <row r="447" ht="15.7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</row>
    <row r="448" ht="15.7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</row>
    <row r="449" ht="15.7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</row>
    <row r="450" ht="15.7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</row>
    <row r="451" ht="15.7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</row>
    <row r="452" ht="15.7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</row>
    <row r="453" ht="15.7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</row>
    <row r="454" ht="15.7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</row>
    <row r="455" ht="15.7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</row>
    <row r="456" ht="15.7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</row>
    <row r="457" ht="15.7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</row>
    <row r="458" ht="15.7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</row>
    <row r="459" ht="15.7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</row>
    <row r="460" ht="15.7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</row>
    <row r="461" ht="15.7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</row>
    <row r="462" ht="15.7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</row>
    <row r="463" ht="15.7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</row>
    <row r="464" ht="15.7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</row>
    <row r="465" ht="15.7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</row>
    <row r="466" ht="15.7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</row>
    <row r="467" ht="15.7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</row>
    <row r="468" ht="15.7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</row>
    <row r="469" ht="15.7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</row>
    <row r="470" ht="15.7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</row>
    <row r="471" ht="15.7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</row>
    <row r="472" ht="15.7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</row>
    <row r="473" ht="15.7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</row>
    <row r="474" ht="15.7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</row>
    <row r="475" ht="15.7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</row>
    <row r="476" ht="15.7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</row>
    <row r="477" ht="15.7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</row>
    <row r="478" ht="15.7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</row>
    <row r="479" ht="15.7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</row>
    <row r="480" ht="15.7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</row>
    <row r="481" ht="15.7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</row>
    <row r="482" ht="15.7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</row>
    <row r="483" ht="15.7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</row>
    <row r="484" ht="15.7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</row>
    <row r="485" ht="15.7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</row>
    <row r="486" ht="15.7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</row>
    <row r="487" ht="15.7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</row>
    <row r="488" ht="15.7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</row>
    <row r="489" ht="15.7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</row>
    <row r="490" ht="15.7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</row>
    <row r="491" ht="15.7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</row>
    <row r="492" ht="15.7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</row>
    <row r="493" ht="15.7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</row>
    <row r="494" ht="15.7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</row>
    <row r="495" ht="15.7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</row>
    <row r="496" ht="15.7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</row>
    <row r="497" ht="15.7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</row>
    <row r="498" ht="15.7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</row>
    <row r="499" ht="15.7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</row>
    <row r="500" ht="15.7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</row>
    <row r="501" ht="15.7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</row>
    <row r="502" ht="15.7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</row>
    <row r="503" ht="15.7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</row>
    <row r="504" ht="15.7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</row>
    <row r="505" ht="15.7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</row>
    <row r="506" ht="15.7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 ht="15.7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</row>
    <row r="508" ht="15.7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</row>
    <row r="509" ht="15.7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</row>
    <row r="510" ht="15.7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</row>
    <row r="511" ht="15.7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</row>
    <row r="512" ht="15.7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</row>
    <row r="513" ht="15.7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</row>
    <row r="514" ht="15.7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</row>
    <row r="515" ht="15.7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</row>
    <row r="516" ht="15.7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</row>
    <row r="517" ht="15.7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</row>
    <row r="518" ht="15.7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</row>
    <row r="519" ht="15.7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</row>
    <row r="520" ht="15.7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</row>
    <row r="521" ht="15.7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</row>
    <row r="522" ht="15.7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</row>
    <row r="523" ht="15.7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</row>
    <row r="524" ht="15.7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</row>
    <row r="525" ht="15.7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</row>
    <row r="526" ht="15.7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</row>
    <row r="527" ht="15.7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</row>
    <row r="528" ht="15.7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</row>
    <row r="529" ht="15.7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 ht="15.7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 ht="15.7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</row>
    <row r="532" ht="15.7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</row>
    <row r="533" ht="15.7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</row>
    <row r="534" ht="15.7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</row>
    <row r="535" ht="15.7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</row>
    <row r="536" ht="15.7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</row>
    <row r="537" ht="15.7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</row>
    <row r="538" ht="15.7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</row>
    <row r="539" ht="15.7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</row>
    <row r="540" ht="15.7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</row>
    <row r="541" ht="15.7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</row>
    <row r="542" ht="15.7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</row>
    <row r="543" ht="15.7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</row>
    <row r="544" ht="15.7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</row>
    <row r="545" ht="15.7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</row>
    <row r="546" ht="15.7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</row>
    <row r="547" ht="15.7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</row>
    <row r="548" ht="15.7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</row>
    <row r="549" ht="15.7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</row>
    <row r="550" ht="15.7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</row>
    <row r="551" ht="15.7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</row>
    <row r="552" ht="15.7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</row>
    <row r="553" ht="15.7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</row>
    <row r="554" ht="15.7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</row>
    <row r="555" ht="15.7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</row>
    <row r="556" ht="15.7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</row>
    <row r="557" ht="15.7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</row>
    <row r="558" ht="15.7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</row>
    <row r="559" ht="15.7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</row>
    <row r="560" ht="15.7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</row>
    <row r="561" ht="15.7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</row>
    <row r="562" ht="15.7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</row>
    <row r="563" ht="15.7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</row>
    <row r="564" ht="15.7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</row>
    <row r="565" ht="15.7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</row>
    <row r="566" ht="15.7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</row>
    <row r="567" ht="15.7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</row>
    <row r="568" ht="15.7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</row>
    <row r="569" ht="15.7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</row>
    <row r="570" ht="15.7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</row>
    <row r="571" ht="15.7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</row>
    <row r="572" ht="15.7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</row>
    <row r="573" ht="15.7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</row>
    <row r="574" ht="15.7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</row>
    <row r="575" ht="15.7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</row>
    <row r="576" ht="15.7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</row>
    <row r="577" ht="15.7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</row>
    <row r="578" ht="15.7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</row>
    <row r="579" ht="15.7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</row>
    <row r="580" ht="15.7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</row>
    <row r="581" ht="15.7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</row>
    <row r="582" ht="15.7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</row>
    <row r="583" ht="15.7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</row>
    <row r="584" ht="15.7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</row>
    <row r="585" ht="15.7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</row>
    <row r="586" ht="15.7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</row>
    <row r="587" ht="15.7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</row>
    <row r="588" ht="15.7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</row>
    <row r="589" ht="15.7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</row>
    <row r="590" ht="15.7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</row>
    <row r="591" ht="15.7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</row>
    <row r="592" ht="15.7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</row>
    <row r="593" ht="15.7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</row>
    <row r="594" ht="15.7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</row>
    <row r="595" ht="15.7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</row>
    <row r="596" ht="15.7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</row>
    <row r="597" ht="15.7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</row>
    <row r="598" ht="15.7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</row>
    <row r="599" ht="15.7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</row>
    <row r="600" ht="15.7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</row>
    <row r="601" ht="15.7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</row>
    <row r="602" ht="15.7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</row>
    <row r="603" ht="15.7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</row>
    <row r="604" ht="15.7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</row>
    <row r="605" ht="15.7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</row>
    <row r="606" ht="15.7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</row>
    <row r="607" ht="15.7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</row>
    <row r="608" ht="15.7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</row>
    <row r="609" ht="15.7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</row>
    <row r="610" ht="15.7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</row>
    <row r="611" ht="15.7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</row>
    <row r="612" ht="15.7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</row>
    <row r="613" ht="15.7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</row>
    <row r="614" ht="15.7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</row>
    <row r="615" ht="15.7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</row>
    <row r="616" ht="15.7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</row>
    <row r="617" ht="15.7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</row>
    <row r="618" ht="15.7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</row>
    <row r="619" ht="15.7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</row>
    <row r="620" ht="15.7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</row>
    <row r="621" ht="15.7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</row>
    <row r="622" ht="15.7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</row>
    <row r="623" ht="15.7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</row>
    <row r="624" ht="15.7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</row>
    <row r="625" ht="15.7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</row>
    <row r="626" ht="15.7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</row>
    <row r="627" ht="15.7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</row>
    <row r="628" ht="15.7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</row>
    <row r="629" ht="15.7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</row>
    <row r="630" ht="15.7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</row>
    <row r="631" ht="15.7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</row>
    <row r="632" ht="15.7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</row>
    <row r="633" ht="15.7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</row>
    <row r="634" ht="15.7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</row>
    <row r="635" ht="15.7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</row>
    <row r="636" ht="15.7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</row>
    <row r="637" ht="15.7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</row>
    <row r="638" ht="15.7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</row>
    <row r="639" ht="15.7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</row>
    <row r="640" ht="15.7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</row>
    <row r="641" ht="15.7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</row>
    <row r="642" ht="15.7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</row>
    <row r="643" ht="15.7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</row>
    <row r="644" ht="15.7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</row>
    <row r="645" ht="15.7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</row>
    <row r="646" ht="15.7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</row>
    <row r="647" ht="15.7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</row>
    <row r="648" ht="15.7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</row>
    <row r="649" ht="15.7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</row>
    <row r="650" ht="15.7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</row>
    <row r="651" ht="15.7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</row>
    <row r="652" ht="15.7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</row>
    <row r="653" ht="15.7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</row>
    <row r="654" ht="15.7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</row>
    <row r="655" ht="15.7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</row>
    <row r="656" ht="15.7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</row>
    <row r="657" ht="15.7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</row>
    <row r="658" ht="15.7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</row>
    <row r="659" ht="15.7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</row>
    <row r="660" ht="15.7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</row>
    <row r="661" ht="15.7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</row>
    <row r="662" ht="15.7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</row>
    <row r="663" ht="15.7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</row>
    <row r="664" ht="15.7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</row>
    <row r="665" ht="15.7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</row>
    <row r="666" ht="15.7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</row>
    <row r="667" ht="15.7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</row>
    <row r="668" ht="15.7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</row>
    <row r="669" ht="15.7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</row>
    <row r="670" ht="15.7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</row>
    <row r="671" ht="15.7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</row>
    <row r="672" ht="15.7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</row>
    <row r="673" ht="15.7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</row>
    <row r="674" ht="15.7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</row>
    <row r="675" ht="15.7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</row>
    <row r="676" ht="15.7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</row>
    <row r="677" ht="15.7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</row>
    <row r="678" ht="15.7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</row>
    <row r="679" ht="15.7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</row>
    <row r="680" ht="15.7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</row>
    <row r="681" ht="15.7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</row>
    <row r="682" ht="15.7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</row>
    <row r="683" ht="15.7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</row>
    <row r="684" ht="15.7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</row>
    <row r="685" ht="15.75" customHeight="1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</row>
    <row r="686" ht="15.75" customHeight="1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</row>
    <row r="687" ht="15.75" customHeight="1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</row>
    <row r="688" ht="15.75" customHeight="1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</row>
    <row r="689" ht="15.75" customHeight="1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</row>
    <row r="690" ht="15.75" customHeight="1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</row>
    <row r="691" ht="15.75" customHeight="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</row>
    <row r="692" ht="15.75" customHeight="1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</row>
    <row r="693" ht="15.75" customHeight="1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</row>
    <row r="694" ht="15.75" customHeight="1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</row>
    <row r="695" ht="15.75" customHeight="1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</row>
    <row r="696" ht="15.75" customHeight="1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</row>
    <row r="697" ht="15.75" customHeight="1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</row>
    <row r="698" ht="15.75" customHeight="1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</row>
    <row r="699" ht="15.75" customHeight="1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</row>
    <row r="700" ht="15.75" customHeight="1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</row>
    <row r="701" ht="15.75" customHeight="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</row>
    <row r="702" ht="15.75" customHeight="1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</row>
    <row r="703" ht="15.75" customHeight="1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</row>
    <row r="704" ht="15.75" customHeight="1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</row>
    <row r="705" ht="15.75" customHeight="1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</row>
    <row r="706" ht="15.75" customHeight="1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</row>
    <row r="707" ht="15.75" customHeight="1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</row>
    <row r="708" ht="15.75" customHeight="1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</row>
    <row r="709" ht="15.75" customHeight="1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</row>
    <row r="710" ht="15.75" customHeight="1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</row>
    <row r="711" ht="15.75" customHeight="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</row>
    <row r="712" ht="15.75" customHeight="1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</row>
    <row r="713" ht="15.75" customHeight="1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</row>
    <row r="714" ht="15.75" customHeight="1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</row>
    <row r="715" ht="15.75" customHeight="1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</row>
    <row r="716" ht="15.75" customHeight="1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</row>
    <row r="717" ht="15.75" customHeight="1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</row>
    <row r="718" ht="15.75" customHeight="1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</row>
    <row r="719" ht="15.75" customHeight="1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</row>
    <row r="720" ht="15.75" customHeight="1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</row>
    <row r="721" ht="15.75" customHeight="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</row>
    <row r="722" ht="15.75" customHeight="1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</row>
    <row r="723" ht="15.75" customHeight="1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</row>
    <row r="724" ht="15.75" customHeight="1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</row>
    <row r="725" ht="15.75" customHeight="1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</row>
    <row r="726" ht="15.75" customHeight="1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</row>
    <row r="727" ht="15.75" customHeight="1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</row>
    <row r="728" ht="15.75" customHeight="1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</row>
    <row r="729" ht="15.75" customHeight="1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</row>
    <row r="730" ht="15.75" customHeight="1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</row>
    <row r="731" ht="15.75" customHeight="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</row>
    <row r="732" ht="15.75" customHeight="1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</row>
    <row r="733" ht="15.75" customHeight="1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</row>
    <row r="734" ht="15.75" customHeight="1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</row>
    <row r="735" ht="15.75" customHeight="1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</row>
    <row r="736" ht="15.75" customHeight="1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</row>
    <row r="737" ht="15.75" customHeight="1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</row>
    <row r="738" ht="15.75" customHeight="1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</row>
    <row r="739" ht="15.75" customHeight="1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</row>
    <row r="740" ht="15.75" customHeight="1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</row>
    <row r="741" ht="15.75" customHeight="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</row>
    <row r="742" ht="15.75" customHeight="1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</row>
    <row r="743" ht="15.75" customHeight="1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</row>
    <row r="744" ht="15.75" customHeight="1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</row>
    <row r="745" ht="15.75" customHeight="1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</row>
    <row r="746" ht="15.75" customHeight="1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</row>
    <row r="747" ht="15.75" customHeight="1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</row>
    <row r="748" ht="15.75" customHeight="1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</row>
    <row r="749" ht="15.75" customHeight="1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</row>
    <row r="750" ht="15.75" customHeight="1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</row>
    <row r="751" ht="15.75" customHeight="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</row>
    <row r="752" ht="15.75" customHeight="1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</row>
    <row r="753" ht="15.75" customHeight="1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</row>
    <row r="754" ht="15.75" customHeight="1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</row>
    <row r="755" ht="15.75" customHeight="1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</row>
    <row r="756" ht="15.75" customHeight="1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</row>
    <row r="757" ht="15.75" customHeight="1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</row>
    <row r="758" ht="15.75" customHeight="1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</row>
    <row r="759" ht="15.75" customHeight="1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</row>
    <row r="760" ht="15.75" customHeight="1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</row>
    <row r="761" ht="15.75" customHeight="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</row>
    <row r="762" ht="15.75" customHeight="1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</row>
    <row r="763" ht="15.75" customHeight="1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</row>
    <row r="764" ht="15.75" customHeight="1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</row>
    <row r="765" ht="15.75" customHeight="1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</row>
    <row r="766" ht="15.75" customHeight="1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</row>
    <row r="767" ht="15.75" customHeight="1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</row>
    <row r="768" ht="15.75" customHeight="1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</row>
    <row r="769" ht="15.75" customHeight="1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</row>
    <row r="770" ht="15.75" customHeight="1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</row>
    <row r="771" ht="15.75" customHeight="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</row>
    <row r="772" ht="15.75" customHeight="1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</row>
    <row r="773" ht="15.75" customHeight="1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</row>
    <row r="774" ht="15.75" customHeight="1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</row>
    <row r="775" ht="15.75" customHeight="1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</row>
    <row r="776" ht="15.75" customHeight="1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</row>
    <row r="777" ht="15.75" customHeight="1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</row>
    <row r="778" ht="15.75" customHeight="1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</row>
    <row r="779" ht="15.75" customHeight="1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</row>
    <row r="780" ht="15.75" customHeight="1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</row>
    <row r="781" ht="15.75" customHeight="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</row>
    <row r="782" ht="15.75" customHeight="1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</row>
    <row r="783" ht="15.75" customHeight="1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</row>
    <row r="784" ht="15.75" customHeight="1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</row>
    <row r="785" ht="15.75" customHeight="1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</row>
    <row r="786" ht="15.75" customHeight="1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</row>
    <row r="787" ht="15.75" customHeight="1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</row>
    <row r="788" ht="15.75" customHeight="1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</row>
    <row r="789" ht="15.75" customHeight="1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</row>
    <row r="790" ht="15.75" customHeight="1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</row>
    <row r="791" ht="15.75" customHeight="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</row>
    <row r="792" ht="15.75" customHeight="1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</row>
    <row r="793" ht="15.75" customHeight="1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</row>
    <row r="794" ht="15.75" customHeight="1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</row>
    <row r="795" ht="15.75" customHeight="1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</row>
    <row r="796" ht="15.75" customHeight="1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</row>
    <row r="797" ht="15.75" customHeight="1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</row>
    <row r="798" ht="15.75" customHeight="1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</row>
    <row r="799" ht="15.75" customHeight="1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</row>
    <row r="800" ht="15.75" customHeight="1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</row>
    <row r="801" ht="15.75" customHeight="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</row>
    <row r="802" ht="15.75" customHeight="1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</row>
    <row r="803" ht="15.75" customHeight="1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</row>
    <row r="804" ht="15.75" customHeight="1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</row>
    <row r="805" ht="15.75" customHeight="1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</row>
    <row r="806" ht="15.75" customHeight="1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</row>
    <row r="807" ht="15.75" customHeight="1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</row>
    <row r="808" ht="15.75" customHeight="1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</row>
    <row r="809" ht="15.75" customHeight="1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</row>
    <row r="810" ht="15.75" customHeight="1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</row>
    <row r="811" ht="15.75" customHeight="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</row>
    <row r="812" ht="15.75" customHeight="1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</row>
    <row r="813" ht="15.75" customHeight="1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</row>
    <row r="814" ht="15.75" customHeight="1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</row>
    <row r="815" ht="15.75" customHeight="1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</row>
    <row r="816" ht="15.75" customHeight="1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</row>
    <row r="817" ht="15.75" customHeight="1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</row>
    <row r="818" ht="15.75" customHeight="1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</row>
    <row r="819" ht="15.75" customHeight="1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</row>
    <row r="820" ht="15.75" customHeight="1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</row>
    <row r="821" ht="15.75" customHeight="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</row>
    <row r="822" ht="15.75" customHeight="1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</row>
    <row r="823" ht="15.75" customHeight="1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</row>
    <row r="824" ht="15.75" customHeight="1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</row>
    <row r="825" ht="15.75" customHeight="1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</row>
    <row r="826" ht="15.75" customHeight="1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</row>
    <row r="827" ht="15.75" customHeight="1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</row>
    <row r="828" ht="15.75" customHeight="1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</row>
    <row r="829" ht="15.75" customHeight="1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</row>
    <row r="830" ht="15.75" customHeight="1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</row>
    <row r="831" ht="15.75" customHeight="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</row>
    <row r="832" ht="15.75" customHeight="1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</row>
    <row r="833" ht="15.75" customHeight="1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</row>
    <row r="834" ht="15.75" customHeight="1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</row>
    <row r="835" ht="15.75" customHeight="1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</row>
    <row r="836" ht="15.75" customHeight="1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</row>
    <row r="837" ht="15.75" customHeight="1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</row>
    <row r="838" ht="15.75" customHeight="1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</row>
    <row r="839" ht="15.75" customHeight="1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</row>
    <row r="840" ht="15.75" customHeight="1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</row>
    <row r="841" ht="15.75" customHeight="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</row>
    <row r="842" ht="15.75" customHeight="1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</row>
    <row r="843" ht="15.75" customHeight="1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</row>
    <row r="844" ht="15.75" customHeight="1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</row>
    <row r="845" ht="15.75" customHeight="1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</row>
    <row r="846" ht="15.75" customHeight="1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</row>
    <row r="847" ht="15.75" customHeight="1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</row>
    <row r="848" ht="15.75" customHeight="1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</row>
    <row r="849" ht="15.75" customHeight="1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</row>
    <row r="850" ht="15.75" customHeight="1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</row>
    <row r="851" ht="15.75" customHeight="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</row>
    <row r="852" ht="15.75" customHeight="1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</row>
    <row r="853" ht="15.75" customHeight="1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</row>
    <row r="854" ht="15.75" customHeight="1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</row>
    <row r="855" ht="15.75" customHeight="1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</row>
    <row r="856" ht="15.75" customHeight="1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</row>
    <row r="857" ht="15.75" customHeight="1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</row>
    <row r="858" ht="15.75" customHeight="1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</row>
    <row r="859" ht="15.75" customHeight="1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</row>
    <row r="860" ht="15.75" customHeight="1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</row>
    <row r="861" ht="15.75" customHeight="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</row>
    <row r="862" ht="15.75" customHeight="1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</row>
    <row r="863" ht="15.75" customHeight="1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</row>
    <row r="864" ht="15.75" customHeight="1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</row>
    <row r="865" ht="15.75" customHeight="1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</row>
    <row r="866" ht="15.75" customHeight="1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</row>
    <row r="867" ht="15.75" customHeight="1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</row>
    <row r="868" ht="15.75" customHeight="1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</row>
    <row r="869" ht="15.75" customHeight="1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</row>
    <row r="870" ht="15.75" customHeight="1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</row>
    <row r="871" ht="15.75" customHeight="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</row>
    <row r="872" ht="15.75" customHeight="1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</row>
    <row r="873" ht="15.75" customHeight="1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</row>
    <row r="874" ht="15.75" customHeight="1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</row>
    <row r="875" ht="15.75" customHeight="1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</row>
    <row r="876" ht="15.75" customHeight="1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</row>
    <row r="877" ht="15.75" customHeight="1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</row>
    <row r="878" ht="15.75" customHeight="1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</row>
    <row r="879" ht="15.75" customHeight="1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</row>
    <row r="880" ht="15.75" customHeight="1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</row>
    <row r="881" ht="15.75" customHeight="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</row>
    <row r="882" ht="15.75" customHeight="1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</row>
    <row r="883" ht="15.75" customHeight="1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</row>
    <row r="884" ht="15.75" customHeight="1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</row>
    <row r="885" ht="15.75" customHeight="1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</row>
    <row r="886" ht="15.75" customHeight="1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</row>
    <row r="887" ht="15.75" customHeight="1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</row>
    <row r="888" ht="15.75" customHeight="1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</row>
    <row r="889" ht="15.75" customHeight="1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</row>
    <row r="890" ht="15.75" customHeight="1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</row>
    <row r="891" ht="15.75" customHeight="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</row>
    <row r="892" ht="15.75" customHeight="1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</row>
    <row r="893" ht="15.75" customHeight="1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</row>
    <row r="894" ht="15.75" customHeight="1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</row>
    <row r="895" ht="15.75" customHeight="1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</row>
    <row r="896" ht="15.75" customHeight="1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</row>
    <row r="897" ht="15.75" customHeight="1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</row>
    <row r="898" ht="15.75" customHeight="1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</row>
    <row r="899" ht="15.75" customHeight="1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</row>
    <row r="900" ht="15.75" customHeight="1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</row>
    <row r="901" ht="15.75" customHeight="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</row>
    <row r="902" ht="15.75" customHeight="1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</row>
    <row r="903" ht="15.75" customHeight="1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</row>
    <row r="904" ht="15.75" customHeight="1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</row>
    <row r="905" ht="15.75" customHeight="1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</row>
    <row r="906" ht="15.75" customHeight="1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</row>
    <row r="907" ht="15.75" customHeight="1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</row>
    <row r="908" ht="15.75" customHeight="1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</row>
    <row r="909" ht="15.75" customHeight="1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</row>
    <row r="910" ht="15.75" customHeight="1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</row>
    <row r="911" ht="15.75" customHeight="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</row>
    <row r="912" ht="15.75" customHeight="1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</row>
    <row r="913" ht="15.75" customHeight="1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</row>
    <row r="914" ht="15.75" customHeight="1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</row>
    <row r="915" ht="15.75" customHeight="1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</row>
    <row r="916" ht="15.75" customHeight="1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</row>
    <row r="917" ht="15.75" customHeight="1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</row>
    <row r="918" ht="15.75" customHeight="1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</row>
    <row r="919" ht="15.75" customHeight="1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</row>
    <row r="920" ht="15.75" customHeight="1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</row>
    <row r="921" ht="15.75" customHeight="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</row>
    <row r="922" ht="15.75" customHeight="1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</row>
    <row r="923" ht="15.75" customHeight="1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</row>
    <row r="924" ht="15.75" customHeight="1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</row>
    <row r="925" ht="15.75" customHeight="1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</row>
    <row r="926" ht="15.75" customHeight="1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</row>
    <row r="927" ht="15.75" customHeight="1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</row>
    <row r="928" ht="15.75" customHeight="1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</row>
    <row r="929" ht="15.75" customHeight="1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</row>
    <row r="930" ht="15.75" customHeight="1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</row>
    <row r="931" ht="15.75" customHeight="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</row>
    <row r="932" ht="15.75" customHeight="1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</row>
    <row r="933" ht="15.75" customHeight="1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</row>
    <row r="934" ht="15.75" customHeight="1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</row>
    <row r="935" ht="15.75" customHeight="1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</row>
    <row r="936" ht="15.75" customHeight="1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</row>
    <row r="937" ht="15.75" customHeight="1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</row>
    <row r="938" ht="15.75" customHeight="1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</row>
    <row r="939" ht="15.75" customHeight="1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</row>
    <row r="940" ht="15.75" customHeight="1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</row>
    <row r="941" ht="15.75" customHeight="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</row>
    <row r="942" ht="15.75" customHeight="1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</row>
    <row r="943" ht="15.75" customHeight="1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</row>
    <row r="944" ht="15.75" customHeight="1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</row>
    <row r="945" ht="15.75" customHeight="1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</row>
    <row r="946" ht="15.75" customHeight="1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</row>
    <row r="947" ht="15.75" customHeight="1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</row>
    <row r="948" ht="15.75" customHeight="1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</row>
    <row r="949" ht="15.75" customHeight="1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</row>
    <row r="950" ht="15.75" customHeight="1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</row>
    <row r="951" ht="15.75" customHeight="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</row>
    <row r="952" ht="15.75" customHeight="1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</row>
    <row r="953" ht="15.75" customHeight="1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</row>
    <row r="954" ht="15.75" customHeight="1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</row>
    <row r="955" ht="15.75" customHeight="1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</row>
    <row r="956" ht="15.75" customHeight="1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</row>
    <row r="957" ht="15.75" customHeight="1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</row>
    <row r="958" ht="15.75" customHeight="1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</row>
    <row r="959" ht="15.75" customHeight="1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</row>
    <row r="960" ht="15.75" customHeight="1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</row>
    <row r="961" ht="15.75" customHeight="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</row>
    <row r="962" ht="15.75" customHeight="1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</row>
    <row r="963" ht="15.75" customHeight="1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</row>
    <row r="964" ht="15.75" customHeight="1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</row>
    <row r="965" ht="15.75" customHeight="1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</row>
    <row r="966" ht="15.75" customHeight="1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</row>
    <row r="967" ht="15.75" customHeight="1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</row>
    <row r="968" ht="15.75" customHeight="1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</row>
    <row r="969" ht="15.75" customHeight="1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</row>
    <row r="970" ht="15.75" customHeight="1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</row>
    <row r="971" ht="15.75" customHeight="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</row>
    <row r="972" ht="15.75" customHeight="1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</row>
    <row r="973" ht="15.75" customHeight="1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</row>
    <row r="974" ht="15.75" customHeight="1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</row>
    <row r="975" ht="15.75" customHeight="1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</row>
    <row r="976" ht="15.75" customHeight="1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</row>
    <row r="977" ht="15.75" customHeight="1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</row>
    <row r="978" ht="15.75" customHeight="1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</row>
    <row r="979" ht="15.75" customHeight="1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</row>
    <row r="980" ht="15.75" customHeight="1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</row>
    <row r="981" ht="15.75" customHeight="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</row>
    <row r="982" ht="15.75" customHeight="1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</row>
    <row r="983" ht="15.75" customHeight="1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</row>
    <row r="984" ht="15.75" customHeight="1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</row>
    <row r="985" ht="15.75" customHeight="1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</row>
    <row r="986" ht="15.75" customHeight="1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</row>
    <row r="987" ht="15.75" customHeight="1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</row>
    <row r="988" ht="15.75" customHeight="1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</row>
    <row r="989" ht="15.75" customHeight="1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</row>
    <row r="990" ht="15.75" customHeight="1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</row>
    <row r="991" ht="15.75" customHeight="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</row>
    <row r="992" ht="15.75" customHeight="1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</row>
    <row r="993" ht="15.75" customHeight="1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</row>
    <row r="994" ht="15.75" customHeight="1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</row>
    <row r="995" ht="15.75" customHeight="1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</row>
    <row r="996" ht="15.75" customHeight="1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</row>
    <row r="997" ht="15.75" customHeight="1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</row>
    <row r="998" ht="15.75" customHeight="1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</row>
    <row r="999" ht="15.75" customHeight="1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</row>
    <row r="1000" ht="15.75" customHeight="1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331.6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501</v>
      </c>
      <c r="B2" s="183" t="s">
        <v>502</v>
      </c>
      <c r="C2" s="183" t="s">
        <v>154</v>
      </c>
      <c r="D2" s="183" t="s">
        <v>156</v>
      </c>
      <c r="E2" s="183" t="s">
        <v>503</v>
      </c>
      <c r="F2" s="183" t="s">
        <v>158</v>
      </c>
      <c r="G2" s="183" t="s">
        <v>162</v>
      </c>
      <c r="H2" s="184" t="s">
        <v>504</v>
      </c>
      <c r="I2" s="184" t="str">
        <f>TEXT(I1*C1/$H$1," 0.00%") &amp; " protein"</f>
        <v> 24,02% protein</v>
      </c>
      <c r="J2" s="184" t="str">
        <f>TEXT(J1*D1 /$H$1,"0.00%") &amp; " fat"</f>
        <v>1,38% fat</v>
      </c>
      <c r="K2" s="184" t="str">
        <f>TEXT((K1-L1)*E1 /$H$1,"0.00%") &amp; " carbohydrate"</f>
        <v>59,71% carbohydrate</v>
      </c>
      <c r="L2" s="184" t="str">
        <f>TEXT(L1*F1/$H$1 ,"0.00%") &amp; " fiber"</f>
        <v>7,73% fiber</v>
      </c>
      <c r="M2" s="183" t="s">
        <v>505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506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508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510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512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514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516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517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518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520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519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521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522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524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525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527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528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5">$G16/100*B16</f>
        <v>2.6</v>
      </c>
      <c r="I16" s="145">
        <f t="shared" si="15"/>
        <v>0.015</v>
      </c>
      <c r="J16" s="145">
        <f t="shared" si="15"/>
        <v>0.01</v>
      </c>
      <c r="K16" s="145">
        <f t="shared" si="15"/>
        <v>0.69</v>
      </c>
      <c r="L16" s="162">
        <f t="shared" si="15"/>
        <v>0.12</v>
      </c>
      <c r="M16" s="158" t="s">
        <v>509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529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509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530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513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531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533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523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534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523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535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509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536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538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523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539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509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540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541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526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542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543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545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547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548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523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549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523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550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551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552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509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553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509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554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544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555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544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556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511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557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558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523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559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523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560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523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561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526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562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563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526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564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523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565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537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566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567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568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523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569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570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537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571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509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572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515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573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544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574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575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509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576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511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577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578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544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579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580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581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523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582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523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583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523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584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585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586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585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587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585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588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585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589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585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590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585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591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592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511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593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594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595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596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597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598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517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599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517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600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515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601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507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602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585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603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511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604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605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544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606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519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607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519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608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519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609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519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610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519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611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523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612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526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613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537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614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526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615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532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616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526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617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618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585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619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585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620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585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621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523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622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509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623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624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523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625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523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626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523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627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509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628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523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629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597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630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513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631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544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632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523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633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597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634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597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635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597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636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637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523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638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517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639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523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640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641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595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642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537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643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544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644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526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645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526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646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515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647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526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648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523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649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523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650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509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651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597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652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509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653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509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654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523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655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509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656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523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657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509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658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659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660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526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661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662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544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663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664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515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665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509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666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523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667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517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668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585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669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544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670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671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523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672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532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673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519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674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519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675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676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519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677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678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519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679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519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680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681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519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682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683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519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684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519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685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519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686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519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687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523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688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523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689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526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690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513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691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517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692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517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693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509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694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523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695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526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696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697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509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698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532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699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532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700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546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701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537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702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523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703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509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704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523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705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517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706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517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707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523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708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523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709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523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710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523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711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517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712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509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713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509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714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507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715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523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716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595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717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509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718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511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719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544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720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509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6" t="s">
        <v>721</v>
      </c>
      <c r="B201" s="145">
        <v>354.0</v>
      </c>
      <c r="C201" s="145">
        <v>0.1</v>
      </c>
      <c r="D201" s="145">
        <v>0.2</v>
      </c>
      <c r="E201" s="145">
        <v>90.9</v>
      </c>
      <c r="F201" s="162">
        <v>0.0</v>
      </c>
      <c r="G201" s="185"/>
      <c r="H201" s="145">
        <f t="shared" ref="H201:L201" si="200">$G201/100*B201</f>
        <v>0</v>
      </c>
      <c r="I201" s="145">
        <f t="shared" si="200"/>
        <v>0</v>
      </c>
      <c r="J201" s="145">
        <f t="shared" si="200"/>
        <v>0</v>
      </c>
      <c r="K201" s="145">
        <f t="shared" si="200"/>
        <v>0</v>
      </c>
      <c r="L201" s="162">
        <f t="shared" si="200"/>
        <v>0</v>
      </c>
      <c r="M201" s="158" t="s">
        <v>515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6" t="s">
        <v>722</v>
      </c>
      <c r="B202" s="145">
        <v>717.0</v>
      </c>
      <c r="C202" s="145">
        <v>0.2</v>
      </c>
      <c r="D202" s="145">
        <v>80.7</v>
      </c>
      <c r="E202" s="145">
        <v>0.7</v>
      </c>
      <c r="F202" s="162">
        <v>0.0</v>
      </c>
      <c r="G202" s="185"/>
      <c r="H202" s="145">
        <f t="shared" ref="H202:L202" si="201">$G202/100*B202</f>
        <v>0</v>
      </c>
      <c r="I202" s="145">
        <f t="shared" si="201"/>
        <v>0</v>
      </c>
      <c r="J202" s="145">
        <f t="shared" si="201"/>
        <v>0</v>
      </c>
      <c r="K202" s="145">
        <f t="shared" si="201"/>
        <v>0</v>
      </c>
      <c r="L202" s="162">
        <f t="shared" si="201"/>
        <v>0</v>
      </c>
      <c r="M202" s="158" t="s">
        <v>537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6" t="s">
        <v>723</v>
      </c>
      <c r="B203" s="145">
        <v>688.0</v>
      </c>
      <c r="C203" s="145">
        <v>0.0</v>
      </c>
      <c r="D203" s="145">
        <v>77.8</v>
      </c>
      <c r="E203" s="145">
        <v>0.3</v>
      </c>
      <c r="F203" s="162">
        <v>0.0</v>
      </c>
      <c r="G203" s="185"/>
      <c r="H203" s="145">
        <f t="shared" ref="H203:L203" si="202">$G203/100*B203</f>
        <v>0</v>
      </c>
      <c r="I203" s="145">
        <f t="shared" si="202"/>
        <v>0</v>
      </c>
      <c r="J203" s="145">
        <f t="shared" si="202"/>
        <v>0</v>
      </c>
      <c r="K203" s="145">
        <f t="shared" si="202"/>
        <v>0</v>
      </c>
      <c r="L203" s="162">
        <f t="shared" si="202"/>
        <v>0</v>
      </c>
      <c r="M203" s="158" t="s">
        <v>580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6" t="s">
        <v>724</v>
      </c>
      <c r="B204" s="145">
        <v>40.0</v>
      </c>
      <c r="C204" s="145">
        <v>3.3</v>
      </c>
      <c r="D204" s="145">
        <v>0.9</v>
      </c>
      <c r="E204" s="145">
        <v>4.8</v>
      </c>
      <c r="F204" s="162">
        <v>0.0</v>
      </c>
      <c r="G204" s="185"/>
      <c r="H204" s="145">
        <f t="shared" ref="H204:L204" si="203">$G204/100*B204</f>
        <v>0</v>
      </c>
      <c r="I204" s="145">
        <f t="shared" si="203"/>
        <v>0</v>
      </c>
      <c r="J204" s="145">
        <f t="shared" si="203"/>
        <v>0</v>
      </c>
      <c r="K204" s="145">
        <f t="shared" si="203"/>
        <v>0</v>
      </c>
      <c r="L204" s="162">
        <f t="shared" si="203"/>
        <v>0</v>
      </c>
      <c r="M204" s="158" t="s">
        <v>585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6" t="s">
        <v>725</v>
      </c>
      <c r="B205" s="145">
        <v>321.0</v>
      </c>
      <c r="C205" s="145">
        <v>7.9</v>
      </c>
      <c r="D205" s="145">
        <v>8.7</v>
      </c>
      <c r="E205" s="145">
        <v>54.4</v>
      </c>
      <c r="F205" s="162">
        <v>0.0</v>
      </c>
      <c r="G205" s="185"/>
      <c r="H205" s="145">
        <f t="shared" ref="H205:L205" si="204">$G205/100*B205</f>
        <v>0</v>
      </c>
      <c r="I205" s="145">
        <f t="shared" si="204"/>
        <v>0</v>
      </c>
      <c r="J205" s="145">
        <f t="shared" si="204"/>
        <v>0</v>
      </c>
      <c r="K205" s="145">
        <f t="shared" si="204"/>
        <v>0</v>
      </c>
      <c r="L205" s="162">
        <f t="shared" si="204"/>
        <v>0</v>
      </c>
      <c r="M205" s="158" t="s">
        <v>585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6" t="s">
        <v>726</v>
      </c>
      <c r="B206" s="145">
        <v>69.0</v>
      </c>
      <c r="C206" s="145">
        <v>3.6</v>
      </c>
      <c r="D206" s="145">
        <v>4.1</v>
      </c>
      <c r="E206" s="145">
        <v>4.5</v>
      </c>
      <c r="F206" s="162">
        <v>0.0</v>
      </c>
      <c r="G206" s="185"/>
      <c r="H206" s="145">
        <f t="shared" ref="H206:L206" si="205">$G206/100*B206</f>
        <v>0</v>
      </c>
      <c r="I206" s="145">
        <f t="shared" si="205"/>
        <v>0</v>
      </c>
      <c r="J206" s="145">
        <f t="shared" si="205"/>
        <v>0</v>
      </c>
      <c r="K206" s="145">
        <f t="shared" si="205"/>
        <v>0</v>
      </c>
      <c r="L206" s="162">
        <f t="shared" si="205"/>
        <v>0</v>
      </c>
      <c r="M206" s="158" t="s">
        <v>585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6" t="s">
        <v>727</v>
      </c>
      <c r="B207" s="145">
        <v>70.0</v>
      </c>
      <c r="C207" s="145">
        <v>1.0</v>
      </c>
      <c r="D207" s="145">
        <v>4.4</v>
      </c>
      <c r="E207" s="145">
        <v>6.9</v>
      </c>
      <c r="F207" s="162">
        <v>0.0</v>
      </c>
      <c r="G207" s="185"/>
      <c r="H207" s="145">
        <f t="shared" ref="H207:L207" si="206">$G207/100*B207</f>
        <v>0</v>
      </c>
      <c r="I207" s="145">
        <f t="shared" si="206"/>
        <v>0</v>
      </c>
      <c r="J207" s="145">
        <f t="shared" si="206"/>
        <v>0</v>
      </c>
      <c r="K207" s="145">
        <f t="shared" si="206"/>
        <v>0</v>
      </c>
      <c r="L207" s="162">
        <f t="shared" si="206"/>
        <v>0</v>
      </c>
      <c r="M207" s="158" t="s">
        <v>585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6" t="s">
        <v>728</v>
      </c>
      <c r="B208" s="145">
        <v>50.0</v>
      </c>
      <c r="C208" s="145">
        <v>3.3</v>
      </c>
      <c r="D208" s="145">
        <v>2.0</v>
      </c>
      <c r="E208" s="145">
        <v>4.8</v>
      </c>
      <c r="F208" s="162">
        <v>0.0</v>
      </c>
      <c r="G208" s="185"/>
      <c r="H208" s="145">
        <f t="shared" ref="H208:L208" si="207">$G208/100*B208</f>
        <v>0</v>
      </c>
      <c r="I208" s="145">
        <f t="shared" si="207"/>
        <v>0</v>
      </c>
      <c r="J208" s="145">
        <f t="shared" si="207"/>
        <v>0</v>
      </c>
      <c r="K208" s="145">
        <f t="shared" si="207"/>
        <v>0</v>
      </c>
      <c r="L208" s="162">
        <f t="shared" si="207"/>
        <v>0</v>
      </c>
      <c r="M208" s="158" t="s">
        <v>585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6" t="s">
        <v>729</v>
      </c>
      <c r="B209" s="145">
        <v>61.0</v>
      </c>
      <c r="C209" s="145">
        <v>3.2</v>
      </c>
      <c r="D209" s="145">
        <v>3.2</v>
      </c>
      <c r="E209" s="145">
        <v>4.8</v>
      </c>
      <c r="F209" s="162">
        <v>0.0</v>
      </c>
      <c r="G209" s="185"/>
      <c r="H209" s="145">
        <f t="shared" ref="H209:L209" si="208">$G209/100*B209</f>
        <v>0</v>
      </c>
      <c r="I209" s="145">
        <f t="shared" si="208"/>
        <v>0</v>
      </c>
      <c r="J209" s="145">
        <f t="shared" si="208"/>
        <v>0</v>
      </c>
      <c r="K209" s="145">
        <f t="shared" si="208"/>
        <v>0</v>
      </c>
      <c r="L209" s="162">
        <f t="shared" si="208"/>
        <v>0</v>
      </c>
      <c r="M209" s="158" t="s">
        <v>585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6" t="s">
        <v>729</v>
      </c>
      <c r="B210" s="145">
        <v>61.0</v>
      </c>
      <c r="C210" s="145">
        <v>3.2</v>
      </c>
      <c r="D210" s="145">
        <v>3.2</v>
      </c>
      <c r="E210" s="145">
        <v>4.8</v>
      </c>
      <c r="F210" s="162">
        <v>0.0</v>
      </c>
      <c r="G210" s="185"/>
      <c r="H210" s="145">
        <f t="shared" ref="H210:L210" si="209">$G210/100*B210</f>
        <v>0</v>
      </c>
      <c r="I210" s="145">
        <f t="shared" si="209"/>
        <v>0</v>
      </c>
      <c r="J210" s="145">
        <f t="shared" si="209"/>
        <v>0</v>
      </c>
      <c r="K210" s="145">
        <f t="shared" si="209"/>
        <v>0</v>
      </c>
      <c r="L210" s="162">
        <f t="shared" si="209"/>
        <v>0</v>
      </c>
      <c r="M210" s="158" t="s">
        <v>585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6" t="s">
        <v>729</v>
      </c>
      <c r="B211" s="145">
        <v>61.0</v>
      </c>
      <c r="C211" s="145">
        <v>3.2</v>
      </c>
      <c r="D211" s="145">
        <v>3.2</v>
      </c>
      <c r="E211" s="145">
        <v>4.8</v>
      </c>
      <c r="F211" s="162">
        <v>0.0</v>
      </c>
      <c r="G211" s="185"/>
      <c r="H211" s="145">
        <f t="shared" ref="H211:L211" si="210">$G211/100*B211</f>
        <v>0</v>
      </c>
      <c r="I211" s="145">
        <f t="shared" si="210"/>
        <v>0</v>
      </c>
      <c r="J211" s="145">
        <f t="shared" si="210"/>
        <v>0</v>
      </c>
      <c r="K211" s="145">
        <f t="shared" si="210"/>
        <v>0</v>
      </c>
      <c r="L211" s="162">
        <f t="shared" si="210"/>
        <v>0</v>
      </c>
      <c r="M211" s="158" t="s">
        <v>585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6" t="s">
        <v>730</v>
      </c>
      <c r="B212" s="145">
        <v>366.0</v>
      </c>
      <c r="C212" s="145">
        <v>10.6</v>
      </c>
      <c r="D212" s="145">
        <v>1.7</v>
      </c>
      <c r="E212" s="145">
        <v>72.1</v>
      </c>
      <c r="F212" s="162">
        <v>1.7</v>
      </c>
      <c r="G212" s="185"/>
      <c r="H212" s="145">
        <f t="shared" ref="H212:L212" si="211">$G212/100*B212</f>
        <v>0</v>
      </c>
      <c r="I212" s="145">
        <f t="shared" si="211"/>
        <v>0</v>
      </c>
      <c r="J212" s="145">
        <f t="shared" si="211"/>
        <v>0</v>
      </c>
      <c r="K212" s="145">
        <f t="shared" si="211"/>
        <v>0</v>
      </c>
      <c r="L212" s="162">
        <f t="shared" si="211"/>
        <v>0</v>
      </c>
      <c r="M212" s="158" t="s">
        <v>526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6" t="s">
        <v>731</v>
      </c>
      <c r="B213" s="145">
        <v>378.0</v>
      </c>
      <c r="C213" s="145">
        <v>11.0</v>
      </c>
      <c r="D213" s="145">
        <v>4.2</v>
      </c>
      <c r="E213" s="145">
        <v>72.9</v>
      </c>
      <c r="F213" s="162">
        <v>8.5</v>
      </c>
      <c r="G213" s="185"/>
      <c r="H213" s="145">
        <f t="shared" ref="H213:L213" si="212">$G213/100*B213</f>
        <v>0</v>
      </c>
      <c r="I213" s="145">
        <f t="shared" si="212"/>
        <v>0</v>
      </c>
      <c r="J213" s="145">
        <f t="shared" si="212"/>
        <v>0</v>
      </c>
      <c r="K213" s="145">
        <f t="shared" si="212"/>
        <v>0</v>
      </c>
      <c r="L213" s="162">
        <f t="shared" si="212"/>
        <v>0</v>
      </c>
      <c r="M213" s="158" t="s">
        <v>526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6" t="s">
        <v>732</v>
      </c>
      <c r="B214" s="145">
        <v>373.0</v>
      </c>
      <c r="C214" s="145">
        <v>10.8</v>
      </c>
      <c r="D214" s="145">
        <v>4.3</v>
      </c>
      <c r="E214" s="145">
        <v>73.1</v>
      </c>
      <c r="F214" s="162">
        <v>3.5</v>
      </c>
      <c r="G214" s="185"/>
      <c r="H214" s="145">
        <f t="shared" ref="H214:L214" si="213">$G214/100*B214</f>
        <v>0</v>
      </c>
      <c r="I214" s="145">
        <f t="shared" si="213"/>
        <v>0</v>
      </c>
      <c r="J214" s="145">
        <f t="shared" si="213"/>
        <v>0</v>
      </c>
      <c r="K214" s="145">
        <f t="shared" si="213"/>
        <v>0</v>
      </c>
      <c r="L214" s="162">
        <f t="shared" si="213"/>
        <v>0</v>
      </c>
      <c r="M214" s="158" t="s">
        <v>526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6" t="s">
        <v>733</v>
      </c>
      <c r="B215" s="145">
        <v>241.0</v>
      </c>
      <c r="C215" s="145">
        <v>0.3</v>
      </c>
      <c r="D215" s="145">
        <v>0.0</v>
      </c>
      <c r="E215" s="145">
        <v>43.2</v>
      </c>
      <c r="F215" s="162">
        <v>0.0</v>
      </c>
      <c r="G215" s="185"/>
      <c r="H215" s="145">
        <f t="shared" ref="H215:L215" si="214">$G215/100*B215</f>
        <v>0</v>
      </c>
      <c r="I215" s="145">
        <f t="shared" si="214"/>
        <v>0</v>
      </c>
      <c r="J215" s="145">
        <f t="shared" si="214"/>
        <v>0</v>
      </c>
      <c r="K215" s="145">
        <f t="shared" si="214"/>
        <v>0</v>
      </c>
      <c r="L215" s="162">
        <f t="shared" si="214"/>
        <v>0</v>
      </c>
      <c r="M215" s="158" t="s">
        <v>580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6" t="s">
        <v>734</v>
      </c>
      <c r="B216" s="145">
        <v>199.0</v>
      </c>
      <c r="C216" s="145">
        <v>11.7</v>
      </c>
      <c r="D216" s="145">
        <v>6.0</v>
      </c>
      <c r="E216" s="145">
        <v>26.5</v>
      </c>
      <c r="F216" s="162">
        <v>5.4</v>
      </c>
      <c r="G216" s="185"/>
      <c r="H216" s="145">
        <f t="shared" ref="H216:L216" si="215">$G216/100*B216</f>
        <v>0</v>
      </c>
      <c r="I216" s="145">
        <f t="shared" si="215"/>
        <v>0</v>
      </c>
      <c r="J216" s="145">
        <f t="shared" si="215"/>
        <v>0</v>
      </c>
      <c r="K216" s="145">
        <f t="shared" si="215"/>
        <v>0</v>
      </c>
      <c r="L216" s="162">
        <f t="shared" si="215"/>
        <v>0</v>
      </c>
      <c r="M216" s="158" t="s">
        <v>517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6" t="s">
        <v>735</v>
      </c>
      <c r="B217" s="145">
        <v>235.0</v>
      </c>
      <c r="C217" s="145">
        <v>4.2</v>
      </c>
      <c r="D217" s="145">
        <v>0.8</v>
      </c>
      <c r="E217" s="145">
        <v>50.3</v>
      </c>
      <c r="F217" s="162">
        <v>0.8</v>
      </c>
      <c r="G217" s="185"/>
      <c r="H217" s="145">
        <f t="shared" ref="H217:L217" si="216">$G217/100*B217</f>
        <v>0</v>
      </c>
      <c r="I217" s="145">
        <f t="shared" si="216"/>
        <v>0</v>
      </c>
      <c r="J217" s="145">
        <f t="shared" si="216"/>
        <v>0</v>
      </c>
      <c r="K217" s="145">
        <f t="shared" si="216"/>
        <v>0</v>
      </c>
      <c r="L217" s="162">
        <f t="shared" si="216"/>
        <v>0</v>
      </c>
      <c r="M217" s="158" t="s">
        <v>526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6" t="s">
        <v>736</v>
      </c>
      <c r="B218" s="145">
        <v>290.0</v>
      </c>
      <c r="C218" s="145">
        <v>0.0</v>
      </c>
      <c r="D218" s="145">
        <v>0.1</v>
      </c>
      <c r="E218" s="145">
        <v>74.7</v>
      </c>
      <c r="F218" s="162">
        <v>0.0</v>
      </c>
      <c r="G218" s="185"/>
      <c r="H218" s="145">
        <f t="shared" ref="H218:L218" si="217">$G218/100*B218</f>
        <v>0</v>
      </c>
      <c r="I218" s="145">
        <f t="shared" si="217"/>
        <v>0</v>
      </c>
      <c r="J218" s="145">
        <f t="shared" si="217"/>
        <v>0</v>
      </c>
      <c r="K218" s="145">
        <f t="shared" si="217"/>
        <v>0</v>
      </c>
      <c r="L218" s="162">
        <f t="shared" si="217"/>
        <v>0</v>
      </c>
      <c r="M218" s="158" t="s">
        <v>515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6" t="s">
        <v>737</v>
      </c>
      <c r="B219" s="145">
        <v>117.0</v>
      </c>
      <c r="C219" s="145">
        <v>19.4</v>
      </c>
      <c r="D219" s="145">
        <v>3.8</v>
      </c>
      <c r="E219" s="145">
        <v>0.0</v>
      </c>
      <c r="F219" s="162">
        <v>0.0</v>
      </c>
      <c r="G219" s="185"/>
      <c r="H219" s="145">
        <f t="shared" ref="H219:L219" si="218">$G219/100*B219</f>
        <v>0</v>
      </c>
      <c r="I219" s="145">
        <f t="shared" si="218"/>
        <v>0</v>
      </c>
      <c r="J219" s="145">
        <f t="shared" si="218"/>
        <v>0</v>
      </c>
      <c r="K219" s="145">
        <f t="shared" si="218"/>
        <v>0</v>
      </c>
      <c r="L219" s="162">
        <f t="shared" si="218"/>
        <v>0</v>
      </c>
      <c r="M219" s="158" t="s">
        <v>544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6" t="s">
        <v>738</v>
      </c>
      <c r="B220" s="145">
        <v>347.0</v>
      </c>
      <c r="C220" s="145">
        <v>23.9</v>
      </c>
      <c r="D220" s="145">
        <v>1.2</v>
      </c>
      <c r="E220" s="145">
        <v>62.6</v>
      </c>
      <c r="F220" s="162">
        <v>16.3</v>
      </c>
      <c r="G220" s="185"/>
      <c r="H220" s="145">
        <f t="shared" ref="H220:L220" si="219">$G220/100*B220</f>
        <v>0</v>
      </c>
      <c r="I220" s="145">
        <f t="shared" si="219"/>
        <v>0</v>
      </c>
      <c r="J220" s="145">
        <f t="shared" si="219"/>
        <v>0</v>
      </c>
      <c r="K220" s="145">
        <f t="shared" si="219"/>
        <v>0</v>
      </c>
      <c r="L220" s="162">
        <f t="shared" si="219"/>
        <v>0</v>
      </c>
      <c r="M220" s="158" t="s">
        <v>517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6" t="s">
        <v>739</v>
      </c>
      <c r="B221" s="145">
        <v>38.0</v>
      </c>
      <c r="C221" s="145">
        <v>1.5</v>
      </c>
      <c r="D221" s="145">
        <v>0.5</v>
      </c>
      <c r="E221" s="145">
        <v>6.9</v>
      </c>
      <c r="F221" s="162">
        <v>3.8</v>
      </c>
      <c r="G221" s="185"/>
      <c r="H221" s="145">
        <f t="shared" ref="H221:L221" si="220">$G221/100*B221</f>
        <v>0</v>
      </c>
      <c r="I221" s="145">
        <f t="shared" si="220"/>
        <v>0</v>
      </c>
      <c r="J221" s="145">
        <f t="shared" si="220"/>
        <v>0</v>
      </c>
      <c r="K221" s="145">
        <f t="shared" si="220"/>
        <v>0</v>
      </c>
      <c r="L221" s="162">
        <f t="shared" si="220"/>
        <v>0</v>
      </c>
      <c r="M221" s="158" t="s">
        <v>523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6" t="s">
        <v>740</v>
      </c>
      <c r="B222" s="145">
        <v>22.0</v>
      </c>
      <c r="C222" s="145">
        <v>2.5</v>
      </c>
      <c r="D222" s="145">
        <v>0.1</v>
      </c>
      <c r="E222" s="145">
        <v>4.3</v>
      </c>
      <c r="F222" s="162">
        <v>0.6</v>
      </c>
      <c r="G222" s="185"/>
      <c r="H222" s="145">
        <f t="shared" ref="H222:L222" si="221">$G222/100*B222</f>
        <v>0</v>
      </c>
      <c r="I222" s="145">
        <f t="shared" si="221"/>
        <v>0</v>
      </c>
      <c r="J222" s="145">
        <f t="shared" si="221"/>
        <v>0</v>
      </c>
      <c r="K222" s="145">
        <f t="shared" si="221"/>
        <v>0</v>
      </c>
      <c r="L222" s="162">
        <f t="shared" si="221"/>
        <v>0</v>
      </c>
      <c r="M222" s="158" t="s">
        <v>523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6" t="s">
        <v>741</v>
      </c>
      <c r="B223" s="145">
        <v>37.0</v>
      </c>
      <c r="C223" s="145">
        <v>2.7</v>
      </c>
      <c r="D223" s="145">
        <v>0.3</v>
      </c>
      <c r="E223" s="145">
        <v>7.8</v>
      </c>
      <c r="F223" s="162">
        <v>2.7</v>
      </c>
      <c r="G223" s="185"/>
      <c r="H223" s="145">
        <f t="shared" ref="H223:L223" si="222">$G223/100*B223</f>
        <v>0</v>
      </c>
      <c r="I223" s="145">
        <f t="shared" si="222"/>
        <v>0</v>
      </c>
      <c r="J223" s="145">
        <f t="shared" si="222"/>
        <v>0</v>
      </c>
      <c r="K223" s="145">
        <f t="shared" si="222"/>
        <v>0</v>
      </c>
      <c r="L223" s="162">
        <f t="shared" si="222"/>
        <v>0</v>
      </c>
      <c r="M223" s="158" t="s">
        <v>523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6" t="s">
        <v>742</v>
      </c>
      <c r="B224" s="145">
        <v>31.0</v>
      </c>
      <c r="C224" s="145">
        <v>1.9</v>
      </c>
      <c r="D224" s="145">
        <v>0.2</v>
      </c>
      <c r="E224" s="145">
        <v>7.0</v>
      </c>
      <c r="F224" s="162">
        <v>2.7</v>
      </c>
      <c r="G224" s="185"/>
      <c r="H224" s="145">
        <f t="shared" ref="H224:L224" si="223">$G224/100*B224</f>
        <v>0</v>
      </c>
      <c r="I224" s="145">
        <f t="shared" si="223"/>
        <v>0</v>
      </c>
      <c r="J224" s="145">
        <f t="shared" si="223"/>
        <v>0</v>
      </c>
      <c r="K224" s="145">
        <f t="shared" si="223"/>
        <v>0</v>
      </c>
      <c r="L224" s="162">
        <f t="shared" si="223"/>
        <v>0</v>
      </c>
      <c r="M224" s="158" t="s">
        <v>523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6" t="s">
        <v>743</v>
      </c>
      <c r="B225" s="145">
        <v>31.0</v>
      </c>
      <c r="C225" s="145">
        <v>3.1</v>
      </c>
      <c r="D225" s="145">
        <v>0.6</v>
      </c>
      <c r="E225" s="145">
        <v>5.1</v>
      </c>
      <c r="F225" s="162">
        <v>2.8</v>
      </c>
      <c r="G225" s="185"/>
      <c r="H225" s="145">
        <f t="shared" ref="H225:L225" si="224">$G225/100*B225</f>
        <v>0</v>
      </c>
      <c r="I225" s="145">
        <f t="shared" si="224"/>
        <v>0</v>
      </c>
      <c r="J225" s="145">
        <f t="shared" si="224"/>
        <v>0</v>
      </c>
      <c r="K225" s="145">
        <f t="shared" si="224"/>
        <v>0</v>
      </c>
      <c r="L225" s="162">
        <f t="shared" si="224"/>
        <v>0</v>
      </c>
      <c r="M225" s="158" t="s">
        <v>523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6" t="s">
        <v>744</v>
      </c>
      <c r="B226" s="145">
        <v>33.0</v>
      </c>
      <c r="C226" s="145">
        <v>3.3</v>
      </c>
      <c r="D226" s="145">
        <v>0.4</v>
      </c>
      <c r="E226" s="145">
        <v>6.1</v>
      </c>
      <c r="F226" s="162">
        <v>2.3</v>
      </c>
      <c r="G226" s="185"/>
      <c r="H226" s="145">
        <f t="shared" ref="H226:L226" si="225">$G226/100*B226</f>
        <v>0</v>
      </c>
      <c r="I226" s="145">
        <f t="shared" si="225"/>
        <v>0</v>
      </c>
      <c r="J226" s="145">
        <f t="shared" si="225"/>
        <v>0</v>
      </c>
      <c r="K226" s="145">
        <f t="shared" si="225"/>
        <v>0</v>
      </c>
      <c r="L226" s="162">
        <f t="shared" si="225"/>
        <v>0</v>
      </c>
      <c r="M226" s="158" t="s">
        <v>523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6" t="s">
        <v>745</v>
      </c>
      <c r="B227" s="145">
        <v>22.0</v>
      </c>
      <c r="C227" s="145">
        <v>2.1</v>
      </c>
      <c r="D227" s="145">
        <v>0.4</v>
      </c>
      <c r="E227" s="145">
        <v>3.9</v>
      </c>
      <c r="F227" s="162">
        <v>1.3</v>
      </c>
      <c r="G227" s="185"/>
      <c r="H227" s="145">
        <f t="shared" ref="H227:L227" si="226">$G227/100*B227</f>
        <v>0</v>
      </c>
      <c r="I227" s="145">
        <f t="shared" si="226"/>
        <v>0</v>
      </c>
      <c r="J227" s="145">
        <f t="shared" si="226"/>
        <v>0</v>
      </c>
      <c r="K227" s="145">
        <f t="shared" si="226"/>
        <v>0</v>
      </c>
      <c r="L227" s="162">
        <f t="shared" si="226"/>
        <v>0</v>
      </c>
      <c r="M227" s="158" t="s">
        <v>523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6" t="s">
        <v>746</v>
      </c>
      <c r="B228" s="145">
        <v>296.0</v>
      </c>
      <c r="C228" s="145">
        <v>9.6</v>
      </c>
      <c r="D228" s="145">
        <v>1.0</v>
      </c>
      <c r="E228" s="145">
        <v>75.4</v>
      </c>
      <c r="F228" s="162">
        <v>11.5</v>
      </c>
      <c r="G228" s="185"/>
      <c r="H228" s="145">
        <f t="shared" ref="H228:L228" si="227">$G228/100*B228</f>
        <v>0</v>
      </c>
      <c r="I228" s="145">
        <f t="shared" si="227"/>
        <v>0</v>
      </c>
      <c r="J228" s="145">
        <f t="shared" si="227"/>
        <v>0</v>
      </c>
      <c r="K228" s="145">
        <f t="shared" si="227"/>
        <v>0</v>
      </c>
      <c r="L228" s="162">
        <f t="shared" si="227"/>
        <v>0</v>
      </c>
      <c r="M228" s="158" t="s">
        <v>523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6" t="s">
        <v>747</v>
      </c>
      <c r="B229" s="145">
        <v>34.0</v>
      </c>
      <c r="C229" s="145">
        <v>2.2</v>
      </c>
      <c r="D229" s="145">
        <v>0.5</v>
      </c>
      <c r="E229" s="145">
        <v>68.0</v>
      </c>
      <c r="F229" s="162">
        <v>2.5</v>
      </c>
      <c r="G229" s="185"/>
      <c r="H229" s="145">
        <f t="shared" ref="H229:L229" si="228">$G229/100*B229</f>
        <v>0</v>
      </c>
      <c r="I229" s="145">
        <f t="shared" si="228"/>
        <v>0</v>
      </c>
      <c r="J229" s="145">
        <f t="shared" si="228"/>
        <v>0</v>
      </c>
      <c r="K229" s="145">
        <f t="shared" si="228"/>
        <v>0</v>
      </c>
      <c r="L229" s="162">
        <f t="shared" si="228"/>
        <v>0</v>
      </c>
      <c r="M229" s="158" t="s">
        <v>523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6" t="s">
        <v>748</v>
      </c>
      <c r="B230" s="145">
        <v>22.0</v>
      </c>
      <c r="C230" s="145">
        <v>3.1</v>
      </c>
      <c r="D230" s="145">
        <v>0.3</v>
      </c>
      <c r="E230" s="145">
        <v>3.3</v>
      </c>
      <c r="F230" s="162">
        <v>1.0</v>
      </c>
      <c r="G230" s="185"/>
      <c r="H230" s="145">
        <f t="shared" ref="H230:L230" si="229">$G230/100*B230</f>
        <v>0</v>
      </c>
      <c r="I230" s="145">
        <f t="shared" si="229"/>
        <v>0</v>
      </c>
      <c r="J230" s="145">
        <f t="shared" si="229"/>
        <v>0</v>
      </c>
      <c r="K230" s="145">
        <f t="shared" si="229"/>
        <v>0</v>
      </c>
      <c r="L230" s="162">
        <f t="shared" si="229"/>
        <v>0</v>
      </c>
      <c r="M230" s="158" t="s">
        <v>523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6" t="s">
        <v>749</v>
      </c>
      <c r="B231" s="145">
        <v>86.0</v>
      </c>
      <c r="C231" s="145">
        <v>11.9</v>
      </c>
      <c r="D231" s="145">
        <v>2.2</v>
      </c>
      <c r="E231" s="145">
        <v>3.7</v>
      </c>
      <c r="F231" s="162">
        <v>0.0</v>
      </c>
      <c r="G231" s="185"/>
      <c r="H231" s="145">
        <f t="shared" ref="H231:L231" si="230">$G231/100*B231</f>
        <v>0</v>
      </c>
      <c r="I231" s="145">
        <f t="shared" si="230"/>
        <v>0</v>
      </c>
      <c r="J231" s="145">
        <f t="shared" si="230"/>
        <v>0</v>
      </c>
      <c r="K231" s="145">
        <f t="shared" si="230"/>
        <v>0</v>
      </c>
      <c r="L231" s="162">
        <f t="shared" si="230"/>
        <v>0</v>
      </c>
      <c r="M231" s="158" t="s">
        <v>507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6" t="s">
        <v>750</v>
      </c>
      <c r="B232" s="145">
        <v>67.0</v>
      </c>
      <c r="C232" s="145">
        <v>4.4</v>
      </c>
      <c r="D232" s="145">
        <v>4.0</v>
      </c>
      <c r="E232" s="145">
        <v>3.6</v>
      </c>
      <c r="F232" s="162">
        <v>3.3</v>
      </c>
      <c r="G232" s="185"/>
      <c r="H232" s="145">
        <f t="shared" ref="H232:L232" si="231">$G232/100*B232</f>
        <v>0</v>
      </c>
      <c r="I232" s="145">
        <f t="shared" si="231"/>
        <v>0</v>
      </c>
      <c r="J232" s="145">
        <f t="shared" si="231"/>
        <v>0</v>
      </c>
      <c r="K232" s="145">
        <f t="shared" si="231"/>
        <v>0</v>
      </c>
      <c r="L232" s="162">
        <f t="shared" si="231"/>
        <v>0</v>
      </c>
      <c r="M232" s="158" t="s">
        <v>580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6" t="s">
        <v>751</v>
      </c>
      <c r="B233" s="145">
        <v>26.0</v>
      </c>
      <c r="C233" s="145">
        <v>2.7</v>
      </c>
      <c r="D233" s="145">
        <v>0.2</v>
      </c>
      <c r="E233" s="145">
        <v>4.9</v>
      </c>
      <c r="F233" s="162">
        <v>3.3</v>
      </c>
      <c r="G233" s="185"/>
      <c r="H233" s="145">
        <f t="shared" ref="H233:L233" si="232">$G233/100*B233</f>
        <v>0</v>
      </c>
      <c r="I233" s="145">
        <f t="shared" si="232"/>
        <v>0</v>
      </c>
      <c r="J233" s="145">
        <f t="shared" si="232"/>
        <v>0</v>
      </c>
      <c r="K233" s="145">
        <f t="shared" si="232"/>
        <v>0</v>
      </c>
      <c r="L233" s="162">
        <f t="shared" si="232"/>
        <v>0</v>
      </c>
      <c r="M233" s="158" t="s">
        <v>523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6" t="s">
        <v>752</v>
      </c>
      <c r="B234" s="145">
        <v>109.0</v>
      </c>
      <c r="C234" s="145">
        <v>20.6</v>
      </c>
      <c r="D234" s="145">
        <v>2.3</v>
      </c>
      <c r="E234" s="145">
        <v>0.0</v>
      </c>
      <c r="F234" s="162">
        <v>0.0</v>
      </c>
      <c r="G234" s="185"/>
      <c r="H234" s="145">
        <f t="shared" ref="H234:L234" si="233">$G234/100*B234</f>
        <v>0</v>
      </c>
      <c r="I234" s="145">
        <f t="shared" si="233"/>
        <v>0</v>
      </c>
      <c r="J234" s="145">
        <f t="shared" si="233"/>
        <v>0</v>
      </c>
      <c r="K234" s="145">
        <f t="shared" si="233"/>
        <v>0</v>
      </c>
      <c r="L234" s="162">
        <f t="shared" si="233"/>
        <v>0</v>
      </c>
      <c r="M234" s="158" t="s">
        <v>546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6" t="s">
        <v>753</v>
      </c>
      <c r="B235" s="145">
        <v>212.0</v>
      </c>
      <c r="C235" s="145">
        <v>17.7</v>
      </c>
      <c r="D235" s="145">
        <v>5.4</v>
      </c>
      <c r="E235" s="145">
        <v>14.4</v>
      </c>
      <c r="F235" s="162">
        <v>5.4</v>
      </c>
      <c r="G235" s="185"/>
      <c r="H235" s="145">
        <f t="shared" ref="H235:L235" si="234">$G235/100*B235</f>
        <v>0</v>
      </c>
      <c r="I235" s="145">
        <f t="shared" si="234"/>
        <v>0</v>
      </c>
      <c r="J235" s="145">
        <f t="shared" si="234"/>
        <v>0</v>
      </c>
      <c r="K235" s="145">
        <f t="shared" si="234"/>
        <v>0</v>
      </c>
      <c r="L235" s="162">
        <f t="shared" si="234"/>
        <v>0</v>
      </c>
      <c r="M235" s="158" t="s">
        <v>517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6" t="s">
        <v>754</v>
      </c>
      <c r="B236" s="145">
        <v>337.0</v>
      </c>
      <c r="C236" s="145">
        <v>22.3</v>
      </c>
      <c r="D236" s="145">
        <v>1.5</v>
      </c>
      <c r="E236" s="145">
        <v>60.8</v>
      </c>
      <c r="F236" s="162">
        <v>24.4</v>
      </c>
      <c r="G236" s="185"/>
      <c r="H236" s="145">
        <f t="shared" ref="H236:L236" si="235">$G236/100*B236</f>
        <v>0</v>
      </c>
      <c r="I236" s="145">
        <f t="shared" si="235"/>
        <v>0</v>
      </c>
      <c r="J236" s="145">
        <f t="shared" si="235"/>
        <v>0</v>
      </c>
      <c r="K236" s="145">
        <f t="shared" si="235"/>
        <v>0</v>
      </c>
      <c r="L236" s="162">
        <f t="shared" si="235"/>
        <v>0</v>
      </c>
      <c r="M236" s="158" t="s">
        <v>517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6" t="s">
        <v>755</v>
      </c>
      <c r="B237" s="145">
        <v>44.0</v>
      </c>
      <c r="C237" s="145">
        <v>1.1</v>
      </c>
      <c r="D237" s="145">
        <v>0.3</v>
      </c>
      <c r="E237" s="145">
        <v>10.6</v>
      </c>
      <c r="F237" s="162">
        <v>1.7</v>
      </c>
      <c r="G237" s="185"/>
      <c r="H237" s="145">
        <f t="shared" ref="H237:L237" si="236">$G237/100*B237</f>
        <v>0</v>
      </c>
      <c r="I237" s="145">
        <f t="shared" si="236"/>
        <v>0</v>
      </c>
      <c r="J237" s="145">
        <f t="shared" si="236"/>
        <v>0</v>
      </c>
      <c r="K237" s="145">
        <f t="shared" si="236"/>
        <v>0</v>
      </c>
      <c r="L237" s="162">
        <f t="shared" si="236"/>
        <v>0</v>
      </c>
      <c r="M237" s="158" t="s">
        <v>509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6" t="s">
        <v>756</v>
      </c>
      <c r="B238" s="145">
        <v>436.0</v>
      </c>
      <c r="C238" s="145">
        <v>10.5</v>
      </c>
      <c r="D238" s="145">
        <v>15.6</v>
      </c>
      <c r="E238" s="145">
        <v>63.4</v>
      </c>
      <c r="F238" s="162">
        <v>2.3</v>
      </c>
      <c r="G238" s="185"/>
      <c r="H238" s="145">
        <f t="shared" ref="H238:L238" si="237">$G238/100*B238</f>
        <v>0</v>
      </c>
      <c r="I238" s="145">
        <f t="shared" si="237"/>
        <v>0</v>
      </c>
      <c r="J238" s="145">
        <f t="shared" si="237"/>
        <v>0</v>
      </c>
      <c r="K238" s="145">
        <f t="shared" si="237"/>
        <v>0</v>
      </c>
      <c r="L238" s="162">
        <f t="shared" si="237"/>
        <v>0</v>
      </c>
      <c r="M238" s="158" t="s">
        <v>526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6" t="s">
        <v>757</v>
      </c>
      <c r="B239" s="145">
        <v>338.0</v>
      </c>
      <c r="C239" s="145">
        <v>14.4</v>
      </c>
      <c r="D239" s="145">
        <v>0.7</v>
      </c>
      <c r="E239" s="145">
        <v>74.6</v>
      </c>
      <c r="F239" s="162">
        <v>0.0</v>
      </c>
      <c r="G239" s="185"/>
      <c r="H239" s="145">
        <f t="shared" ref="H239:L239" si="238">$G239/100*B239</f>
        <v>0</v>
      </c>
      <c r="I239" s="145">
        <f t="shared" si="238"/>
        <v>0</v>
      </c>
      <c r="J239" s="145">
        <f t="shared" si="238"/>
        <v>0</v>
      </c>
      <c r="K239" s="145">
        <f t="shared" si="238"/>
        <v>0</v>
      </c>
      <c r="L239" s="162">
        <f t="shared" si="238"/>
        <v>0</v>
      </c>
      <c r="M239" s="158" t="s">
        <v>526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6" t="s">
        <v>758</v>
      </c>
      <c r="B240" s="145">
        <v>356.0</v>
      </c>
      <c r="C240" s="145">
        <v>11.4</v>
      </c>
      <c r="D240" s="145">
        <v>0.8</v>
      </c>
      <c r="E240" s="145">
        <v>74.1</v>
      </c>
      <c r="F240" s="162">
        <v>4.3</v>
      </c>
      <c r="G240" s="185"/>
      <c r="H240" s="145">
        <f t="shared" ref="H240:L240" si="239">$G240/100*B240</f>
        <v>0</v>
      </c>
      <c r="I240" s="145">
        <f t="shared" si="239"/>
        <v>0</v>
      </c>
      <c r="J240" s="145">
        <f t="shared" si="239"/>
        <v>0</v>
      </c>
      <c r="K240" s="145">
        <f t="shared" si="239"/>
        <v>0</v>
      </c>
      <c r="L240" s="162">
        <f t="shared" si="239"/>
        <v>0</v>
      </c>
      <c r="M240" s="158" t="s">
        <v>526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6" t="s">
        <v>759</v>
      </c>
      <c r="B241" s="145">
        <v>270.0</v>
      </c>
      <c r="C241" s="145">
        <v>6.1</v>
      </c>
      <c r="D241" s="145">
        <v>0.6</v>
      </c>
      <c r="E241" s="145">
        <v>56.8</v>
      </c>
      <c r="F241" s="162">
        <v>1.2</v>
      </c>
      <c r="G241" s="185"/>
      <c r="H241" s="145">
        <f t="shared" ref="H241:L241" si="240">$G241/100*B241</f>
        <v>0</v>
      </c>
      <c r="I241" s="145">
        <f t="shared" si="240"/>
        <v>0</v>
      </c>
      <c r="J241" s="145">
        <f t="shared" si="240"/>
        <v>0</v>
      </c>
      <c r="K241" s="145">
        <f t="shared" si="240"/>
        <v>0</v>
      </c>
      <c r="L241" s="162">
        <f t="shared" si="240"/>
        <v>0</v>
      </c>
      <c r="M241" s="158" t="s">
        <v>526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6" t="s">
        <v>760</v>
      </c>
      <c r="B242" s="145">
        <v>35.0</v>
      </c>
      <c r="C242" s="145">
        <v>5.8</v>
      </c>
      <c r="D242" s="145">
        <v>0.3</v>
      </c>
      <c r="E242" s="145">
        <v>5.1</v>
      </c>
      <c r="F242" s="162">
        <v>0.3</v>
      </c>
      <c r="G242" s="185"/>
      <c r="H242" s="145">
        <f t="shared" ref="H242:L242" si="241">$G242/100*B242</f>
        <v>0</v>
      </c>
      <c r="I242" s="145">
        <f t="shared" si="241"/>
        <v>0</v>
      </c>
      <c r="J242" s="145">
        <f t="shared" si="241"/>
        <v>0</v>
      </c>
      <c r="K242" s="145">
        <f t="shared" si="241"/>
        <v>0</v>
      </c>
      <c r="L242" s="162">
        <f t="shared" si="241"/>
        <v>0</v>
      </c>
      <c r="M242" s="158" t="s">
        <v>513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6" t="s">
        <v>761</v>
      </c>
      <c r="B243" s="145">
        <v>380.0</v>
      </c>
      <c r="C243" s="145">
        <v>13.7</v>
      </c>
      <c r="D243" s="145">
        <v>5.7</v>
      </c>
      <c r="E243" s="145">
        <v>69.1</v>
      </c>
      <c r="F243" s="162">
        <v>9.4</v>
      </c>
      <c r="G243" s="185"/>
      <c r="H243" s="145">
        <f t="shared" ref="H243:L243" si="242">$G243/100*B243</f>
        <v>0</v>
      </c>
      <c r="I243" s="145">
        <f t="shared" si="242"/>
        <v>0</v>
      </c>
      <c r="J243" s="145">
        <f t="shared" si="242"/>
        <v>0</v>
      </c>
      <c r="K243" s="145">
        <f t="shared" si="242"/>
        <v>0</v>
      </c>
      <c r="L243" s="162">
        <f t="shared" si="242"/>
        <v>0</v>
      </c>
      <c r="M243" s="158" t="s">
        <v>526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6" t="s">
        <v>762</v>
      </c>
      <c r="B244" s="145">
        <v>389.0</v>
      </c>
      <c r="C244" s="145">
        <v>16.9</v>
      </c>
      <c r="D244" s="145">
        <v>6.9</v>
      </c>
      <c r="E244" s="145">
        <v>66.3</v>
      </c>
      <c r="F244" s="162">
        <v>10.6</v>
      </c>
      <c r="G244" s="185"/>
      <c r="H244" s="145">
        <f t="shared" ref="H244:L244" si="243">$G244/100*B244</f>
        <v>0</v>
      </c>
      <c r="I244" s="145">
        <f t="shared" si="243"/>
        <v>0</v>
      </c>
      <c r="J244" s="145">
        <f t="shared" si="243"/>
        <v>0</v>
      </c>
      <c r="K244" s="145">
        <f t="shared" si="243"/>
        <v>0</v>
      </c>
      <c r="L244" s="162">
        <f t="shared" si="243"/>
        <v>0</v>
      </c>
      <c r="M244" s="158" t="s">
        <v>526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6" t="s">
        <v>763</v>
      </c>
      <c r="B245" s="145">
        <v>82.0</v>
      </c>
      <c r="C245" s="145">
        <v>14.9</v>
      </c>
      <c r="D245" s="145">
        <v>1.0</v>
      </c>
      <c r="E245" s="145">
        <v>1.6</v>
      </c>
      <c r="F245" s="162">
        <v>0.0</v>
      </c>
      <c r="G245" s="185"/>
      <c r="H245" s="145">
        <f t="shared" ref="H245:L245" si="244">$G245/100*B245</f>
        <v>0</v>
      </c>
      <c r="I245" s="145">
        <f t="shared" si="244"/>
        <v>0</v>
      </c>
      <c r="J245" s="145">
        <f t="shared" si="244"/>
        <v>0</v>
      </c>
      <c r="K245" s="145">
        <f t="shared" si="244"/>
        <v>0</v>
      </c>
      <c r="L245" s="162">
        <f t="shared" si="244"/>
        <v>0</v>
      </c>
      <c r="M245" s="158" t="s">
        <v>507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6" t="s">
        <v>764</v>
      </c>
      <c r="B246" s="145">
        <v>77.0</v>
      </c>
      <c r="C246" s="145">
        <v>3.2</v>
      </c>
      <c r="D246" s="145">
        <v>1.7</v>
      </c>
      <c r="E246" s="145">
        <v>12.5</v>
      </c>
      <c r="F246" s="162">
        <v>0.0</v>
      </c>
      <c r="G246" s="185"/>
      <c r="H246" s="145">
        <f t="shared" ref="H246:L246" si="245">$G246/100*B246</f>
        <v>0</v>
      </c>
      <c r="I246" s="145">
        <f t="shared" si="245"/>
        <v>0</v>
      </c>
      <c r="J246" s="145">
        <f t="shared" si="245"/>
        <v>0</v>
      </c>
      <c r="K246" s="145">
        <f t="shared" si="245"/>
        <v>0</v>
      </c>
      <c r="L246" s="162">
        <f t="shared" si="245"/>
        <v>0</v>
      </c>
      <c r="M246" s="158" t="s">
        <v>517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6" t="s">
        <v>765</v>
      </c>
      <c r="B247" s="145">
        <v>31.0</v>
      </c>
      <c r="C247" s="145">
        <v>2.0</v>
      </c>
      <c r="D247" s="145">
        <v>0.1</v>
      </c>
      <c r="E247" s="145">
        <v>7.0</v>
      </c>
      <c r="F247" s="162">
        <v>3.2</v>
      </c>
      <c r="G247" s="185"/>
      <c r="H247" s="145">
        <f t="shared" ref="H247:L247" si="246">$G247/100*B247</f>
        <v>0</v>
      </c>
      <c r="I247" s="145">
        <f t="shared" si="246"/>
        <v>0</v>
      </c>
      <c r="J247" s="145">
        <f t="shared" si="246"/>
        <v>0</v>
      </c>
      <c r="K247" s="145">
        <f t="shared" si="246"/>
        <v>0</v>
      </c>
      <c r="L247" s="162">
        <f t="shared" si="246"/>
        <v>0</v>
      </c>
      <c r="M247" s="158" t="s">
        <v>523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6" t="s">
        <v>766</v>
      </c>
      <c r="B248" s="145">
        <v>115.0</v>
      </c>
      <c r="C248" s="145">
        <v>0.8</v>
      </c>
      <c r="D248" s="145">
        <v>10.7</v>
      </c>
      <c r="E248" s="145">
        <v>6.3</v>
      </c>
      <c r="F248" s="162">
        <v>3.2</v>
      </c>
      <c r="G248" s="185"/>
      <c r="H248" s="145">
        <f t="shared" ref="H248:L248" si="247">$G248/100*B248</f>
        <v>0</v>
      </c>
      <c r="I248" s="145">
        <f t="shared" si="247"/>
        <v>0</v>
      </c>
      <c r="J248" s="145">
        <f t="shared" si="247"/>
        <v>0</v>
      </c>
      <c r="K248" s="145">
        <f t="shared" si="247"/>
        <v>0</v>
      </c>
      <c r="L248" s="162">
        <f t="shared" si="247"/>
        <v>0</v>
      </c>
      <c r="M248" s="158" t="s">
        <v>509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6" t="s">
        <v>767</v>
      </c>
      <c r="B249" s="145">
        <v>884.0</v>
      </c>
      <c r="C249" s="145">
        <v>0.0</v>
      </c>
      <c r="D249" s="145">
        <v>100.0</v>
      </c>
      <c r="E249" s="145">
        <v>0.0</v>
      </c>
      <c r="F249" s="162">
        <v>0.0</v>
      </c>
      <c r="G249" s="185"/>
      <c r="H249" s="145">
        <f t="shared" ref="H249:L249" si="248">$G249/100*B249</f>
        <v>0</v>
      </c>
      <c r="I249" s="145">
        <f t="shared" si="248"/>
        <v>0</v>
      </c>
      <c r="J249" s="145">
        <f t="shared" si="248"/>
        <v>0</v>
      </c>
      <c r="K249" s="145">
        <f t="shared" si="248"/>
        <v>0</v>
      </c>
      <c r="L249" s="162">
        <f t="shared" si="248"/>
        <v>0</v>
      </c>
      <c r="M249" s="158" t="s">
        <v>537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6" t="s">
        <v>768</v>
      </c>
      <c r="B250" s="145">
        <v>40.0</v>
      </c>
      <c r="C250" s="145">
        <v>1.1</v>
      </c>
      <c r="D250" s="145">
        <v>0.1</v>
      </c>
      <c r="E250" s="145">
        <v>9.3</v>
      </c>
      <c r="F250" s="162">
        <v>1.7</v>
      </c>
      <c r="G250" s="185"/>
      <c r="H250" s="145">
        <f t="shared" ref="H250:L250" si="249">$G250/100*B250</f>
        <v>0</v>
      </c>
      <c r="I250" s="145">
        <f t="shared" si="249"/>
        <v>0</v>
      </c>
      <c r="J250" s="145">
        <f t="shared" si="249"/>
        <v>0</v>
      </c>
      <c r="K250" s="145">
        <f t="shared" si="249"/>
        <v>0</v>
      </c>
      <c r="L250" s="162">
        <f t="shared" si="249"/>
        <v>0</v>
      </c>
      <c r="M250" s="158" t="s">
        <v>523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6" t="s">
        <v>769</v>
      </c>
      <c r="B251" s="145">
        <v>46.0</v>
      </c>
      <c r="C251" s="145">
        <v>0.7</v>
      </c>
      <c r="D251" s="145">
        <v>0.2</v>
      </c>
      <c r="E251" s="145">
        <v>11.5</v>
      </c>
      <c r="F251" s="162">
        <v>2.4</v>
      </c>
      <c r="G251" s="185"/>
      <c r="H251" s="145">
        <f t="shared" ref="H251:L251" si="250">$G251/100*B251</f>
        <v>0</v>
      </c>
      <c r="I251" s="145">
        <f t="shared" si="250"/>
        <v>0</v>
      </c>
      <c r="J251" s="145">
        <f t="shared" si="250"/>
        <v>0</v>
      </c>
      <c r="K251" s="145">
        <f t="shared" si="250"/>
        <v>0</v>
      </c>
      <c r="L251" s="162">
        <f t="shared" si="250"/>
        <v>0</v>
      </c>
      <c r="M251" s="158" t="s">
        <v>509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6" t="s">
        <v>770</v>
      </c>
      <c r="B252" s="145">
        <v>51.0</v>
      </c>
      <c r="C252" s="145">
        <v>5.7</v>
      </c>
      <c r="D252" s="145">
        <v>1.7</v>
      </c>
      <c r="E252" s="145">
        <v>2.7</v>
      </c>
      <c r="F252" s="162">
        <v>0.0</v>
      </c>
      <c r="G252" s="185"/>
      <c r="H252" s="145">
        <f t="shared" ref="H252:L252" si="251">$G252/100*B252</f>
        <v>0</v>
      </c>
      <c r="I252" s="145">
        <f t="shared" si="251"/>
        <v>0</v>
      </c>
      <c r="J252" s="145">
        <f t="shared" si="251"/>
        <v>0</v>
      </c>
      <c r="K252" s="145">
        <f t="shared" si="251"/>
        <v>0</v>
      </c>
      <c r="L252" s="162">
        <f t="shared" si="251"/>
        <v>0</v>
      </c>
      <c r="M252" s="158" t="s">
        <v>507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6" t="s">
        <v>771</v>
      </c>
      <c r="B253" s="145">
        <v>884.0</v>
      </c>
      <c r="C253" s="145">
        <v>0.0</v>
      </c>
      <c r="D253" s="145">
        <v>100.0</v>
      </c>
      <c r="E253" s="145">
        <v>0.0</v>
      </c>
      <c r="F253" s="162">
        <v>0.0</v>
      </c>
      <c r="G253" s="185"/>
      <c r="H253" s="145">
        <f t="shared" ref="H253:L253" si="252">$G253/100*B253</f>
        <v>0</v>
      </c>
      <c r="I253" s="145">
        <f t="shared" si="252"/>
        <v>0</v>
      </c>
      <c r="J253" s="145">
        <f t="shared" si="252"/>
        <v>0</v>
      </c>
      <c r="K253" s="145">
        <f t="shared" si="252"/>
        <v>0</v>
      </c>
      <c r="L253" s="162">
        <f t="shared" si="252"/>
        <v>0</v>
      </c>
      <c r="M253" s="158" t="s">
        <v>537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6" t="s">
        <v>772</v>
      </c>
      <c r="B254" s="145">
        <v>43.0</v>
      </c>
      <c r="C254" s="145">
        <v>0.5</v>
      </c>
      <c r="D254" s="145">
        <v>0.3</v>
      </c>
      <c r="E254" s="145">
        <v>10.8</v>
      </c>
      <c r="F254" s="162">
        <v>1.7</v>
      </c>
      <c r="G254" s="185"/>
      <c r="H254" s="145">
        <f t="shared" ref="H254:L254" si="253">$G254/100*B254</f>
        <v>0</v>
      </c>
      <c r="I254" s="145">
        <f t="shared" si="253"/>
        <v>0</v>
      </c>
      <c r="J254" s="145">
        <f t="shared" si="253"/>
        <v>0</v>
      </c>
      <c r="K254" s="145">
        <f t="shared" si="253"/>
        <v>0</v>
      </c>
      <c r="L254" s="162">
        <f t="shared" si="253"/>
        <v>0</v>
      </c>
      <c r="M254" s="158" t="s">
        <v>509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6" t="s">
        <v>773</v>
      </c>
      <c r="B255" s="145">
        <v>36.0</v>
      </c>
      <c r="C255" s="145">
        <v>3.0</v>
      </c>
      <c r="D255" s="145">
        <v>0.8</v>
      </c>
      <c r="E255" s="145">
        <v>6.3</v>
      </c>
      <c r="F255" s="162">
        <v>3.3</v>
      </c>
      <c r="G255" s="185"/>
      <c r="H255" s="145">
        <f t="shared" ref="H255:L255" si="254">$G255/100*B255</f>
        <v>0</v>
      </c>
      <c r="I255" s="145">
        <f t="shared" si="254"/>
        <v>0</v>
      </c>
      <c r="J255" s="145">
        <f t="shared" si="254"/>
        <v>0</v>
      </c>
      <c r="K255" s="145">
        <f t="shared" si="254"/>
        <v>0</v>
      </c>
      <c r="L255" s="162">
        <f t="shared" si="254"/>
        <v>0</v>
      </c>
      <c r="M255" s="158" t="s">
        <v>523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6" t="s">
        <v>774</v>
      </c>
      <c r="B256" s="145">
        <v>75.0</v>
      </c>
      <c r="C256" s="145">
        <v>1.2</v>
      </c>
      <c r="D256" s="145">
        <v>0.3</v>
      </c>
      <c r="E256" s="145">
        <v>18.0</v>
      </c>
      <c r="F256" s="162">
        <v>4.9</v>
      </c>
      <c r="G256" s="185"/>
      <c r="H256" s="145">
        <f t="shared" ref="H256:L256" si="255">$G256/100*B256</f>
        <v>0</v>
      </c>
      <c r="I256" s="145">
        <f t="shared" si="255"/>
        <v>0</v>
      </c>
      <c r="J256" s="145">
        <f t="shared" si="255"/>
        <v>0</v>
      </c>
      <c r="K256" s="145">
        <f t="shared" si="255"/>
        <v>0</v>
      </c>
      <c r="L256" s="162">
        <f t="shared" si="255"/>
        <v>0</v>
      </c>
      <c r="M256" s="158" t="s">
        <v>523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6" t="s">
        <v>775</v>
      </c>
      <c r="B257" s="145">
        <v>39.0</v>
      </c>
      <c r="C257" s="145">
        <v>0.9</v>
      </c>
      <c r="D257" s="145">
        <v>0.3</v>
      </c>
      <c r="E257" s="145">
        <v>9.5</v>
      </c>
      <c r="F257" s="162">
        <v>1.5</v>
      </c>
      <c r="G257" s="185"/>
      <c r="H257" s="145">
        <f t="shared" ref="H257:L257" si="256">$G257/100*B257</f>
        <v>0</v>
      </c>
      <c r="I257" s="145">
        <f t="shared" si="256"/>
        <v>0</v>
      </c>
      <c r="J257" s="145">
        <f t="shared" si="256"/>
        <v>0</v>
      </c>
      <c r="K257" s="145">
        <f t="shared" si="256"/>
        <v>0</v>
      </c>
      <c r="L257" s="162">
        <f t="shared" si="256"/>
        <v>0</v>
      </c>
      <c r="M257" s="158" t="s">
        <v>509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6" t="s">
        <v>776</v>
      </c>
      <c r="B258" s="145">
        <v>567.0</v>
      </c>
      <c r="C258" s="145">
        <v>25.8</v>
      </c>
      <c r="D258" s="145">
        <v>49.2</v>
      </c>
      <c r="E258" s="145">
        <v>16.1</v>
      </c>
      <c r="F258" s="162">
        <v>8.5</v>
      </c>
      <c r="G258" s="185"/>
      <c r="H258" s="145">
        <f t="shared" ref="H258:L258" si="257">$G258/100*B258</f>
        <v>0</v>
      </c>
      <c r="I258" s="145">
        <f t="shared" si="257"/>
        <v>0</v>
      </c>
      <c r="J258" s="145">
        <f t="shared" si="257"/>
        <v>0</v>
      </c>
      <c r="K258" s="145">
        <f t="shared" si="257"/>
        <v>0</v>
      </c>
      <c r="L258" s="162">
        <f t="shared" si="257"/>
        <v>0</v>
      </c>
      <c r="M258" s="158" t="s">
        <v>511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6" t="s">
        <v>777</v>
      </c>
      <c r="B259" s="145">
        <v>589.0</v>
      </c>
      <c r="C259" s="145">
        <v>24.1</v>
      </c>
      <c r="D259" s="145">
        <v>50.0</v>
      </c>
      <c r="E259" s="145">
        <v>21.6</v>
      </c>
      <c r="F259" s="162">
        <v>8.0</v>
      </c>
      <c r="G259" s="185"/>
      <c r="H259" s="145">
        <f t="shared" ref="H259:L259" si="258">$G259/100*B259</f>
        <v>0</v>
      </c>
      <c r="I259" s="145">
        <f t="shared" si="258"/>
        <v>0</v>
      </c>
      <c r="J259" s="145">
        <f t="shared" si="258"/>
        <v>0</v>
      </c>
      <c r="K259" s="145">
        <f t="shared" si="258"/>
        <v>0</v>
      </c>
      <c r="L259" s="162">
        <f t="shared" si="258"/>
        <v>0</v>
      </c>
      <c r="M259" s="158" t="s">
        <v>511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6" t="s">
        <v>778</v>
      </c>
      <c r="B260" s="145">
        <v>58.0</v>
      </c>
      <c r="C260" s="145">
        <v>0.4</v>
      </c>
      <c r="D260" s="145">
        <v>0.1</v>
      </c>
      <c r="E260" s="145">
        <v>15.5</v>
      </c>
      <c r="F260" s="162">
        <v>3.1</v>
      </c>
      <c r="G260" s="185"/>
      <c r="H260" s="145">
        <f t="shared" ref="H260:L260" si="259">$G260/100*B260</f>
        <v>0</v>
      </c>
      <c r="I260" s="145">
        <f t="shared" si="259"/>
        <v>0</v>
      </c>
      <c r="J260" s="145">
        <f t="shared" si="259"/>
        <v>0</v>
      </c>
      <c r="K260" s="145">
        <f t="shared" si="259"/>
        <v>0</v>
      </c>
      <c r="L260" s="162">
        <f t="shared" si="259"/>
        <v>0</v>
      </c>
      <c r="M260" s="158" t="s">
        <v>509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6" t="s">
        <v>779</v>
      </c>
      <c r="B261" s="145">
        <v>336.0</v>
      </c>
      <c r="C261" s="145">
        <v>23.5</v>
      </c>
      <c r="D261" s="145">
        <v>1.3</v>
      </c>
      <c r="E261" s="145">
        <v>60.0</v>
      </c>
      <c r="F261" s="162">
        <v>10.6</v>
      </c>
      <c r="G261" s="185"/>
      <c r="H261" s="145">
        <f t="shared" ref="H261:L261" si="260">$G261/100*B261</f>
        <v>0</v>
      </c>
      <c r="I261" s="145">
        <f t="shared" si="260"/>
        <v>0</v>
      </c>
      <c r="J261" s="145">
        <f t="shared" si="260"/>
        <v>0</v>
      </c>
      <c r="K261" s="145">
        <f t="shared" si="260"/>
        <v>0</v>
      </c>
      <c r="L261" s="162">
        <f t="shared" si="260"/>
        <v>0</v>
      </c>
      <c r="M261" s="158" t="s">
        <v>517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6" t="s">
        <v>780</v>
      </c>
      <c r="B262" s="145">
        <v>42.0</v>
      </c>
      <c r="C262" s="145">
        <v>2.8</v>
      </c>
      <c r="D262" s="145">
        <v>0.2</v>
      </c>
      <c r="E262" s="145">
        <v>7.6</v>
      </c>
      <c r="F262" s="162">
        <v>2.6</v>
      </c>
      <c r="G262" s="185"/>
      <c r="H262" s="145">
        <f t="shared" ref="H262:L262" si="261">$G262/100*B262</f>
        <v>0</v>
      </c>
      <c r="I262" s="145">
        <f t="shared" si="261"/>
        <v>0</v>
      </c>
      <c r="J262" s="145">
        <f t="shared" si="261"/>
        <v>0</v>
      </c>
      <c r="K262" s="145">
        <f t="shared" si="261"/>
        <v>0</v>
      </c>
      <c r="L262" s="162">
        <f t="shared" si="261"/>
        <v>0</v>
      </c>
      <c r="M262" s="158" t="s">
        <v>523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6" t="s">
        <v>781</v>
      </c>
      <c r="B263" s="145">
        <v>81.0</v>
      </c>
      <c r="C263" s="145">
        <v>5.4</v>
      </c>
      <c r="D263" s="145">
        <v>0.4</v>
      </c>
      <c r="E263" s="145">
        <v>14.5</v>
      </c>
      <c r="F263" s="162">
        <v>5.1</v>
      </c>
      <c r="G263" s="185"/>
      <c r="H263" s="145">
        <f t="shared" ref="H263:L263" si="262">$G263/100*B263</f>
        <v>0</v>
      </c>
      <c r="I263" s="145">
        <f t="shared" si="262"/>
        <v>0</v>
      </c>
      <c r="J263" s="145">
        <f t="shared" si="262"/>
        <v>0</v>
      </c>
      <c r="K263" s="145">
        <f t="shared" si="262"/>
        <v>0</v>
      </c>
      <c r="L263" s="162">
        <f t="shared" si="262"/>
        <v>0</v>
      </c>
      <c r="M263" s="158" t="s">
        <v>523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6" t="s">
        <v>782</v>
      </c>
      <c r="B264" s="145">
        <v>341.0</v>
      </c>
      <c r="C264" s="145">
        <v>24.6</v>
      </c>
      <c r="D264" s="145">
        <v>1.2</v>
      </c>
      <c r="E264" s="145">
        <v>60.4</v>
      </c>
      <c r="F264" s="162">
        <v>25.5</v>
      </c>
      <c r="G264" s="185"/>
      <c r="H264" s="145">
        <f t="shared" ref="H264:L264" si="263">$G264/100*B264</f>
        <v>0</v>
      </c>
      <c r="I264" s="145">
        <f t="shared" si="263"/>
        <v>0</v>
      </c>
      <c r="J264" s="145">
        <f t="shared" si="263"/>
        <v>0</v>
      </c>
      <c r="K264" s="145">
        <f t="shared" si="263"/>
        <v>0</v>
      </c>
      <c r="L264" s="162">
        <f t="shared" si="263"/>
        <v>0</v>
      </c>
      <c r="M264" s="158" t="s">
        <v>517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6" t="s">
        <v>783</v>
      </c>
      <c r="B265" s="145">
        <v>691.0</v>
      </c>
      <c r="C265" s="145">
        <v>9.1</v>
      </c>
      <c r="D265" s="145">
        <v>71.8</v>
      </c>
      <c r="E265" s="145">
        <v>13.9</v>
      </c>
      <c r="F265" s="162">
        <v>9.6</v>
      </c>
      <c r="G265" s="185"/>
      <c r="H265" s="145">
        <f t="shared" ref="H265:L265" si="264">$G265/100*B265</f>
        <v>0</v>
      </c>
      <c r="I265" s="145">
        <f t="shared" si="264"/>
        <v>0</v>
      </c>
      <c r="J265" s="145">
        <f t="shared" si="264"/>
        <v>0</v>
      </c>
      <c r="K265" s="145">
        <f t="shared" si="264"/>
        <v>0</v>
      </c>
      <c r="L265" s="162">
        <f t="shared" si="264"/>
        <v>0</v>
      </c>
      <c r="M265" s="158" t="s">
        <v>511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6" t="s">
        <v>784</v>
      </c>
      <c r="B266" s="145">
        <v>251.0</v>
      </c>
      <c r="C266" s="145">
        <v>10.4</v>
      </c>
      <c r="D266" s="145">
        <v>3.3</v>
      </c>
      <c r="E266" s="145">
        <v>64.0</v>
      </c>
      <c r="F266" s="162">
        <v>25.3</v>
      </c>
      <c r="G266" s="185"/>
      <c r="H266" s="145">
        <f t="shared" ref="H266:L266" si="265">$G266/100*B266</f>
        <v>0</v>
      </c>
      <c r="I266" s="145">
        <f t="shared" si="265"/>
        <v>0</v>
      </c>
      <c r="J266" s="145">
        <f t="shared" si="265"/>
        <v>0</v>
      </c>
      <c r="K266" s="145">
        <f t="shared" si="265"/>
        <v>0</v>
      </c>
      <c r="L266" s="162">
        <f t="shared" si="265"/>
        <v>0</v>
      </c>
      <c r="M266" s="158" t="s">
        <v>580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6" t="s">
        <v>785</v>
      </c>
      <c r="B267" s="145">
        <v>318.0</v>
      </c>
      <c r="C267" s="145">
        <v>12.0</v>
      </c>
      <c r="D267" s="145">
        <v>17.3</v>
      </c>
      <c r="E267" s="145">
        <v>56.6</v>
      </c>
      <c r="F267" s="162">
        <v>27.2</v>
      </c>
      <c r="G267" s="185"/>
      <c r="H267" s="145">
        <f t="shared" ref="H267:L267" si="266">$G267/100*B267</f>
        <v>0</v>
      </c>
      <c r="I267" s="145">
        <f t="shared" si="266"/>
        <v>0</v>
      </c>
      <c r="J267" s="145">
        <f t="shared" si="266"/>
        <v>0</v>
      </c>
      <c r="K267" s="145">
        <f t="shared" si="266"/>
        <v>0</v>
      </c>
      <c r="L267" s="162">
        <f t="shared" si="266"/>
        <v>0</v>
      </c>
      <c r="M267" s="158" t="s">
        <v>580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6" t="s">
        <v>786</v>
      </c>
      <c r="B268" s="145">
        <v>296.0</v>
      </c>
      <c r="C268" s="145">
        <v>10.4</v>
      </c>
      <c r="D268" s="145">
        <v>2.1</v>
      </c>
      <c r="E268" s="145">
        <v>68.6</v>
      </c>
      <c r="F268" s="162">
        <v>26.2</v>
      </c>
      <c r="G268" s="185"/>
      <c r="H268" s="145">
        <f t="shared" ref="H268:L268" si="267">$G268/100*B268</f>
        <v>0</v>
      </c>
      <c r="I268" s="145">
        <f t="shared" si="267"/>
        <v>0</v>
      </c>
      <c r="J268" s="145">
        <f t="shared" si="267"/>
        <v>0</v>
      </c>
      <c r="K268" s="145">
        <f t="shared" si="267"/>
        <v>0</v>
      </c>
      <c r="L268" s="162">
        <f t="shared" si="267"/>
        <v>0</v>
      </c>
      <c r="M268" s="158" t="s">
        <v>580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6" t="s">
        <v>787</v>
      </c>
      <c r="B269" s="145">
        <v>20.0</v>
      </c>
      <c r="C269" s="145">
        <v>0.9</v>
      </c>
      <c r="D269" s="145">
        <v>0.2</v>
      </c>
      <c r="E269" s="145">
        <v>4.6</v>
      </c>
      <c r="F269" s="162">
        <v>1.7</v>
      </c>
      <c r="G269" s="185"/>
      <c r="H269" s="145">
        <f t="shared" ref="H269:L269" si="268">$G269/100*B269</f>
        <v>0</v>
      </c>
      <c r="I269" s="145">
        <f t="shared" si="268"/>
        <v>0</v>
      </c>
      <c r="J269" s="145">
        <f t="shared" si="268"/>
        <v>0</v>
      </c>
      <c r="K269" s="145">
        <f t="shared" si="268"/>
        <v>0</v>
      </c>
      <c r="L269" s="162">
        <f t="shared" si="268"/>
        <v>0</v>
      </c>
      <c r="M269" s="158" t="s">
        <v>523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6" t="s">
        <v>788</v>
      </c>
      <c r="B270" s="145">
        <v>40.0</v>
      </c>
      <c r="C270" s="145">
        <v>1.9</v>
      </c>
      <c r="D270" s="145">
        <v>0.4</v>
      </c>
      <c r="E270" s="145">
        <v>8.8</v>
      </c>
      <c r="F270" s="162">
        <v>1.5</v>
      </c>
      <c r="G270" s="185"/>
      <c r="H270" s="145">
        <f t="shared" ref="H270:L270" si="269">$G270/100*B270</f>
        <v>0</v>
      </c>
      <c r="I270" s="145">
        <f t="shared" si="269"/>
        <v>0</v>
      </c>
      <c r="J270" s="145">
        <f t="shared" si="269"/>
        <v>0</v>
      </c>
      <c r="K270" s="145">
        <f t="shared" si="269"/>
        <v>0</v>
      </c>
      <c r="L270" s="162">
        <f t="shared" si="269"/>
        <v>0</v>
      </c>
      <c r="M270" s="158" t="s">
        <v>523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6" t="s">
        <v>789</v>
      </c>
      <c r="B271" s="145">
        <v>29.0</v>
      </c>
      <c r="C271" s="145">
        <v>0.9</v>
      </c>
      <c r="D271" s="145">
        <v>0.4</v>
      </c>
      <c r="E271" s="145">
        <v>6.5</v>
      </c>
      <c r="F271" s="162">
        <v>2.8</v>
      </c>
      <c r="G271" s="185"/>
      <c r="H271" s="145">
        <f t="shared" ref="H271:L271" si="270">$G271/100*B271</f>
        <v>0</v>
      </c>
      <c r="I271" s="145">
        <f t="shared" si="270"/>
        <v>0</v>
      </c>
      <c r="J271" s="145">
        <f t="shared" si="270"/>
        <v>0</v>
      </c>
      <c r="K271" s="145">
        <f t="shared" si="270"/>
        <v>0</v>
      </c>
      <c r="L271" s="162">
        <f t="shared" si="270"/>
        <v>0</v>
      </c>
      <c r="M271" s="158" t="s">
        <v>523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6" t="s">
        <v>790</v>
      </c>
      <c r="B272" s="145">
        <v>31.0</v>
      </c>
      <c r="C272" s="145">
        <v>1.0</v>
      </c>
      <c r="D272" s="145">
        <v>0.3</v>
      </c>
      <c r="E272" s="145">
        <v>6.0</v>
      </c>
      <c r="F272" s="162">
        <v>2.1</v>
      </c>
      <c r="G272" s="185"/>
      <c r="H272" s="145">
        <f t="shared" ref="H272:L272" si="271">$G272/100*B272</f>
        <v>0</v>
      </c>
      <c r="I272" s="145">
        <f t="shared" si="271"/>
        <v>0</v>
      </c>
      <c r="J272" s="145">
        <f t="shared" si="271"/>
        <v>0</v>
      </c>
      <c r="K272" s="145">
        <f t="shared" si="271"/>
        <v>0</v>
      </c>
      <c r="L272" s="162">
        <f t="shared" si="271"/>
        <v>0</v>
      </c>
      <c r="M272" s="158" t="s">
        <v>523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6" t="s">
        <v>791</v>
      </c>
      <c r="B273" s="145">
        <v>91.0</v>
      </c>
      <c r="C273" s="145">
        <v>19.4</v>
      </c>
      <c r="D273" s="145">
        <v>0.0</v>
      </c>
      <c r="E273" s="145">
        <v>0.0</v>
      </c>
      <c r="F273" s="162">
        <v>0.0</v>
      </c>
      <c r="G273" s="185"/>
      <c r="H273" s="145">
        <f t="shared" ref="H273:L273" si="272">$G273/100*B273</f>
        <v>0</v>
      </c>
      <c r="I273" s="145">
        <f t="shared" si="272"/>
        <v>0</v>
      </c>
      <c r="J273" s="145">
        <f t="shared" si="272"/>
        <v>0</v>
      </c>
      <c r="K273" s="145">
        <f t="shared" si="272"/>
        <v>0</v>
      </c>
      <c r="L273" s="162">
        <f t="shared" si="272"/>
        <v>0</v>
      </c>
      <c r="M273" s="158" t="s">
        <v>544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6" t="s">
        <v>792</v>
      </c>
      <c r="B274" s="145">
        <v>127.0</v>
      </c>
      <c r="C274" s="145">
        <v>0.8</v>
      </c>
      <c r="D274" s="145">
        <v>0.4</v>
      </c>
      <c r="E274" s="145">
        <v>33.5</v>
      </c>
      <c r="F274" s="162">
        <v>0.0</v>
      </c>
      <c r="G274" s="185"/>
      <c r="H274" s="145">
        <f t="shared" ref="H274:L274" si="273">$G274/100*B274</f>
        <v>0</v>
      </c>
      <c r="I274" s="145">
        <f t="shared" si="273"/>
        <v>0</v>
      </c>
      <c r="J274" s="145">
        <f t="shared" si="273"/>
        <v>0</v>
      </c>
      <c r="K274" s="145">
        <f t="shared" si="273"/>
        <v>0</v>
      </c>
      <c r="L274" s="162">
        <f t="shared" si="273"/>
        <v>0</v>
      </c>
      <c r="M274" s="158" t="s">
        <v>509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6" t="s">
        <v>793</v>
      </c>
      <c r="B275" s="145">
        <v>458.0</v>
      </c>
      <c r="C275" s="145">
        <v>11.6</v>
      </c>
      <c r="D275" s="145">
        <v>45.0</v>
      </c>
      <c r="E275" s="145">
        <v>0.7</v>
      </c>
      <c r="F275" s="162">
        <v>0.0</v>
      </c>
      <c r="G275" s="185"/>
      <c r="H275" s="145">
        <f t="shared" ref="H275:L275" si="274">$G275/100*B275</f>
        <v>0</v>
      </c>
      <c r="I275" s="145">
        <f t="shared" si="274"/>
        <v>0</v>
      </c>
      <c r="J275" s="145">
        <f t="shared" si="274"/>
        <v>0</v>
      </c>
      <c r="K275" s="145">
        <f t="shared" si="274"/>
        <v>0</v>
      </c>
      <c r="L275" s="162">
        <f t="shared" si="274"/>
        <v>0</v>
      </c>
      <c r="M275" s="158" t="s">
        <v>546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6" t="s">
        <v>794</v>
      </c>
      <c r="B276" s="145">
        <v>245.0</v>
      </c>
      <c r="C276" s="145">
        <v>17.4</v>
      </c>
      <c r="D276" s="145">
        <v>18.9</v>
      </c>
      <c r="E276" s="145">
        <v>0.0</v>
      </c>
      <c r="F276" s="162">
        <v>0.0</v>
      </c>
      <c r="G276" s="185"/>
      <c r="H276" s="145">
        <f t="shared" ref="H276:L276" si="275">$G276/100*B276</f>
        <v>0</v>
      </c>
      <c r="I276" s="145">
        <f t="shared" si="275"/>
        <v>0</v>
      </c>
      <c r="J276" s="145">
        <f t="shared" si="275"/>
        <v>0</v>
      </c>
      <c r="K276" s="145">
        <f t="shared" si="275"/>
        <v>0</v>
      </c>
      <c r="L276" s="162">
        <f t="shared" si="275"/>
        <v>0</v>
      </c>
      <c r="M276" s="158" t="s">
        <v>546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6" t="s">
        <v>795</v>
      </c>
      <c r="B277" s="145">
        <v>304.0</v>
      </c>
      <c r="C277" s="145">
        <v>15.1</v>
      </c>
      <c r="D277" s="145">
        <v>26.5</v>
      </c>
      <c r="E277" s="145">
        <v>0.0</v>
      </c>
      <c r="F277" s="162">
        <v>0.0</v>
      </c>
      <c r="G277" s="185"/>
      <c r="H277" s="145">
        <f t="shared" ref="H277:L277" si="276">$G277/100*B277</f>
        <v>0</v>
      </c>
      <c r="I277" s="145">
        <f t="shared" si="276"/>
        <v>0</v>
      </c>
      <c r="J277" s="145">
        <f t="shared" si="276"/>
        <v>0</v>
      </c>
      <c r="K277" s="145">
        <f t="shared" si="276"/>
        <v>0</v>
      </c>
      <c r="L277" s="162">
        <f t="shared" si="276"/>
        <v>0</v>
      </c>
      <c r="M277" s="158" t="s">
        <v>546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6" t="s">
        <v>796</v>
      </c>
      <c r="B278" s="145">
        <v>458.0</v>
      </c>
      <c r="C278" s="145">
        <v>11.6</v>
      </c>
      <c r="D278" s="145">
        <v>45.0</v>
      </c>
      <c r="E278" s="145">
        <v>0.0</v>
      </c>
      <c r="F278" s="162">
        <v>0.0</v>
      </c>
      <c r="G278" s="185"/>
      <c r="H278" s="145">
        <f t="shared" ref="H278:L278" si="277">$G278/100*B278</f>
        <v>0</v>
      </c>
      <c r="I278" s="145">
        <f t="shared" si="277"/>
        <v>0</v>
      </c>
      <c r="J278" s="145">
        <f t="shared" si="277"/>
        <v>0</v>
      </c>
      <c r="K278" s="145">
        <f t="shared" si="277"/>
        <v>0</v>
      </c>
      <c r="L278" s="162">
        <f t="shared" si="277"/>
        <v>0</v>
      </c>
      <c r="M278" s="158" t="s">
        <v>546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6" t="s">
        <v>797</v>
      </c>
      <c r="B279" s="145">
        <v>673.0</v>
      </c>
      <c r="C279" s="145">
        <v>13.7</v>
      </c>
      <c r="D279" s="145">
        <v>68.4</v>
      </c>
      <c r="E279" s="145">
        <v>13.1</v>
      </c>
      <c r="F279" s="162">
        <v>3.7</v>
      </c>
      <c r="G279" s="185"/>
      <c r="H279" s="145">
        <f t="shared" ref="H279:L279" si="278">$G279/100*B279</f>
        <v>0</v>
      </c>
      <c r="I279" s="145">
        <f t="shared" si="278"/>
        <v>0</v>
      </c>
      <c r="J279" s="145">
        <f t="shared" si="278"/>
        <v>0</v>
      </c>
      <c r="K279" s="145">
        <f t="shared" si="278"/>
        <v>0</v>
      </c>
      <c r="L279" s="162">
        <f t="shared" si="278"/>
        <v>0</v>
      </c>
      <c r="M279" s="158" t="s">
        <v>511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6" t="s">
        <v>798</v>
      </c>
      <c r="B280" s="145">
        <v>50.0</v>
      </c>
      <c r="C280" s="145">
        <v>0.5</v>
      </c>
      <c r="D280" s="145">
        <v>0.4</v>
      </c>
      <c r="E280" s="145">
        <v>11.6</v>
      </c>
      <c r="F280" s="162">
        <v>1.4</v>
      </c>
      <c r="G280" s="185"/>
      <c r="H280" s="145">
        <f t="shared" ref="H280:L280" si="279">$G280/100*B280</f>
        <v>0</v>
      </c>
      <c r="I280" s="145">
        <f t="shared" si="279"/>
        <v>0</v>
      </c>
      <c r="J280" s="145">
        <f t="shared" si="279"/>
        <v>0</v>
      </c>
      <c r="K280" s="145">
        <f t="shared" si="279"/>
        <v>0</v>
      </c>
      <c r="L280" s="162">
        <f t="shared" si="279"/>
        <v>0</v>
      </c>
      <c r="M280" s="158" t="s">
        <v>509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6" t="s">
        <v>799</v>
      </c>
      <c r="B281" s="145">
        <v>347.0</v>
      </c>
      <c r="C281" s="145">
        <v>21.4</v>
      </c>
      <c r="D281" s="145">
        <v>1.2</v>
      </c>
      <c r="E281" s="145">
        <v>62.6</v>
      </c>
      <c r="F281" s="162">
        <v>15.5</v>
      </c>
      <c r="G281" s="185"/>
      <c r="H281" s="145">
        <f t="shared" ref="H281:L281" si="280">$G281/100*B281</f>
        <v>0</v>
      </c>
      <c r="I281" s="145">
        <f t="shared" si="280"/>
        <v>0</v>
      </c>
      <c r="J281" s="145">
        <f t="shared" si="280"/>
        <v>0</v>
      </c>
      <c r="K281" s="145">
        <f t="shared" si="280"/>
        <v>0</v>
      </c>
      <c r="L281" s="162">
        <f t="shared" si="280"/>
        <v>0</v>
      </c>
      <c r="M281" s="158" t="s">
        <v>517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6" t="s">
        <v>800</v>
      </c>
      <c r="B282" s="145">
        <v>562.0</v>
      </c>
      <c r="C282" s="145">
        <v>20.3</v>
      </c>
      <c r="D282" s="145">
        <v>45.4</v>
      </c>
      <c r="E282" s="145">
        <v>27.5</v>
      </c>
      <c r="F282" s="162">
        <v>10.3</v>
      </c>
      <c r="G282" s="185"/>
      <c r="H282" s="145">
        <f t="shared" ref="H282:L282" si="281">$G282/100*B282</f>
        <v>0</v>
      </c>
      <c r="I282" s="145">
        <f t="shared" si="281"/>
        <v>0</v>
      </c>
      <c r="J282" s="145">
        <f t="shared" si="281"/>
        <v>0</v>
      </c>
      <c r="K282" s="145">
        <f t="shared" si="281"/>
        <v>0</v>
      </c>
      <c r="L282" s="162">
        <f t="shared" si="281"/>
        <v>0</v>
      </c>
      <c r="M282" s="158" t="s">
        <v>511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6" t="s">
        <v>801</v>
      </c>
      <c r="B283" s="145">
        <v>46.0</v>
      </c>
      <c r="C283" s="145">
        <v>0.7</v>
      </c>
      <c r="D283" s="145">
        <v>0.3</v>
      </c>
      <c r="E283" s="145">
        <v>11.4</v>
      </c>
      <c r="F283" s="162">
        <v>1.4</v>
      </c>
      <c r="G283" s="185"/>
      <c r="H283" s="145">
        <f t="shared" ref="H283:L283" si="282">$G283/100*B283</f>
        <v>0</v>
      </c>
      <c r="I283" s="145">
        <f t="shared" si="282"/>
        <v>0</v>
      </c>
      <c r="J283" s="145">
        <f t="shared" si="282"/>
        <v>0</v>
      </c>
      <c r="K283" s="145">
        <f t="shared" si="282"/>
        <v>0</v>
      </c>
      <c r="L283" s="162">
        <f t="shared" si="282"/>
        <v>0</v>
      </c>
      <c r="M283" s="158" t="s">
        <v>509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6" t="s">
        <v>802</v>
      </c>
      <c r="B284" s="145">
        <v>500.0</v>
      </c>
      <c r="C284" s="145">
        <v>9.0</v>
      </c>
      <c r="D284" s="145">
        <v>28.1</v>
      </c>
      <c r="E284" s="145">
        <v>57.2</v>
      </c>
      <c r="F284" s="162">
        <v>10.0</v>
      </c>
      <c r="G284" s="185"/>
      <c r="H284" s="145">
        <f t="shared" ref="H284:L284" si="283">$G284/100*B284</f>
        <v>0</v>
      </c>
      <c r="I284" s="145">
        <f t="shared" si="283"/>
        <v>0</v>
      </c>
      <c r="J284" s="145">
        <f t="shared" si="283"/>
        <v>0</v>
      </c>
      <c r="K284" s="145">
        <f t="shared" si="283"/>
        <v>0</v>
      </c>
      <c r="L284" s="162">
        <f t="shared" si="283"/>
        <v>0</v>
      </c>
      <c r="M284" s="158" t="s">
        <v>526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6" t="s">
        <v>803</v>
      </c>
      <c r="B285" s="145">
        <v>525.0</v>
      </c>
      <c r="C285" s="145">
        <v>18.0</v>
      </c>
      <c r="D285" s="145">
        <v>41.6</v>
      </c>
      <c r="E285" s="145">
        <v>28.1</v>
      </c>
      <c r="F285" s="162">
        <v>19.5</v>
      </c>
      <c r="G285" s="185"/>
      <c r="H285" s="145">
        <f t="shared" ref="H285:L285" si="284">$G285/100*B285</f>
        <v>0</v>
      </c>
      <c r="I285" s="145">
        <f t="shared" si="284"/>
        <v>0</v>
      </c>
      <c r="J285" s="145">
        <f t="shared" si="284"/>
        <v>0</v>
      </c>
      <c r="K285" s="145">
        <f t="shared" si="284"/>
        <v>0</v>
      </c>
      <c r="L285" s="162">
        <f t="shared" si="284"/>
        <v>0</v>
      </c>
      <c r="M285" s="158" t="s">
        <v>595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6" t="s">
        <v>804</v>
      </c>
      <c r="B286" s="145">
        <v>86.0</v>
      </c>
      <c r="C286" s="145">
        <v>1.6</v>
      </c>
      <c r="D286" s="145">
        <v>0.1</v>
      </c>
      <c r="E286" s="145">
        <v>20.1</v>
      </c>
      <c r="F286" s="162">
        <v>3.0</v>
      </c>
      <c r="G286" s="185"/>
      <c r="H286" s="145">
        <f t="shared" ref="H286:L286" si="285">$G286/100*B286</f>
        <v>0</v>
      </c>
      <c r="I286" s="145">
        <f t="shared" si="285"/>
        <v>0</v>
      </c>
      <c r="J286" s="145">
        <f t="shared" si="285"/>
        <v>0</v>
      </c>
      <c r="K286" s="145">
        <f t="shared" si="285"/>
        <v>0</v>
      </c>
      <c r="L286" s="162">
        <f t="shared" si="285"/>
        <v>0</v>
      </c>
      <c r="M286" s="158" t="s">
        <v>532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6" t="s">
        <v>805</v>
      </c>
      <c r="B287" s="145">
        <v>77.0</v>
      </c>
      <c r="C287" s="145">
        <v>2.0</v>
      </c>
      <c r="D287" s="145">
        <v>0.1</v>
      </c>
      <c r="E287" s="145">
        <v>17.5</v>
      </c>
      <c r="F287" s="162">
        <v>2.2</v>
      </c>
      <c r="G287" s="185"/>
      <c r="H287" s="145">
        <f t="shared" ref="H287:L287" si="286">$G287/100*B287</f>
        <v>0</v>
      </c>
      <c r="I287" s="145">
        <f t="shared" si="286"/>
        <v>0</v>
      </c>
      <c r="J287" s="145">
        <f t="shared" si="286"/>
        <v>0</v>
      </c>
      <c r="K287" s="145">
        <f t="shared" si="286"/>
        <v>0</v>
      </c>
      <c r="L287" s="162">
        <f t="shared" si="286"/>
        <v>0</v>
      </c>
      <c r="M287" s="158" t="s">
        <v>532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6" t="s">
        <v>806</v>
      </c>
      <c r="B288" s="145">
        <v>41.0</v>
      </c>
      <c r="C288" s="145">
        <v>0.7</v>
      </c>
      <c r="D288" s="145">
        <v>0.5</v>
      </c>
      <c r="E288" s="145">
        <v>6.0</v>
      </c>
      <c r="F288" s="162">
        <v>3.6</v>
      </c>
      <c r="G288" s="185"/>
      <c r="H288" s="145">
        <f t="shared" ref="H288:L288" si="287">$G288/100*B288</f>
        <v>0</v>
      </c>
      <c r="I288" s="145">
        <f t="shared" si="287"/>
        <v>0</v>
      </c>
      <c r="J288" s="145">
        <f t="shared" si="287"/>
        <v>0</v>
      </c>
      <c r="K288" s="145">
        <f t="shared" si="287"/>
        <v>0</v>
      </c>
      <c r="L288" s="162">
        <f t="shared" si="287"/>
        <v>0</v>
      </c>
      <c r="M288" s="158" t="s">
        <v>509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6" t="s">
        <v>807</v>
      </c>
      <c r="B289" s="145">
        <v>26.0</v>
      </c>
      <c r="C289" s="145">
        <v>1.0</v>
      </c>
      <c r="D289" s="145">
        <v>0.1</v>
      </c>
      <c r="E289" s="145">
        <v>6.5</v>
      </c>
      <c r="F289" s="162">
        <v>0.5</v>
      </c>
      <c r="G289" s="185"/>
      <c r="H289" s="145">
        <f t="shared" ref="H289:L289" si="288">$G289/100*B289</f>
        <v>0</v>
      </c>
      <c r="I289" s="145">
        <f t="shared" si="288"/>
        <v>0</v>
      </c>
      <c r="J289" s="145">
        <f t="shared" si="288"/>
        <v>0</v>
      </c>
      <c r="K289" s="145">
        <f t="shared" si="288"/>
        <v>0</v>
      </c>
      <c r="L289" s="162">
        <f t="shared" si="288"/>
        <v>0</v>
      </c>
      <c r="M289" s="158" t="s">
        <v>523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6" t="s">
        <v>808</v>
      </c>
      <c r="B290" s="145">
        <v>559.0</v>
      </c>
      <c r="C290" s="145">
        <v>30.2</v>
      </c>
      <c r="D290" s="145">
        <v>49.1</v>
      </c>
      <c r="E290" s="145">
        <v>10.7</v>
      </c>
      <c r="F290" s="162">
        <v>6.0</v>
      </c>
      <c r="G290" s="185"/>
      <c r="H290" s="145">
        <f t="shared" ref="H290:L290" si="289">$G290/100*B290</f>
        <v>0</v>
      </c>
      <c r="I290" s="145">
        <f t="shared" si="289"/>
        <v>0</v>
      </c>
      <c r="J290" s="145">
        <f t="shared" si="289"/>
        <v>0</v>
      </c>
      <c r="K290" s="145">
        <f t="shared" si="289"/>
        <v>0</v>
      </c>
      <c r="L290" s="162">
        <f t="shared" si="289"/>
        <v>0</v>
      </c>
      <c r="M290" s="158" t="s">
        <v>595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6" t="s">
        <v>809</v>
      </c>
      <c r="B291" s="145">
        <v>57.0</v>
      </c>
      <c r="C291" s="145">
        <v>0.4</v>
      </c>
      <c r="D291" s="145">
        <v>0.1</v>
      </c>
      <c r="E291" s="145">
        <v>15.3</v>
      </c>
      <c r="F291" s="162">
        <v>1.9</v>
      </c>
      <c r="G291" s="185"/>
      <c r="H291" s="145">
        <f t="shared" ref="H291:L291" si="290">$G291/100*B291</f>
        <v>0</v>
      </c>
      <c r="I291" s="145">
        <f t="shared" si="290"/>
        <v>0</v>
      </c>
      <c r="J291" s="145">
        <f t="shared" si="290"/>
        <v>0</v>
      </c>
      <c r="K291" s="145">
        <f t="shared" si="290"/>
        <v>0</v>
      </c>
      <c r="L291" s="162">
        <f t="shared" si="290"/>
        <v>0</v>
      </c>
      <c r="M291" s="158" t="s">
        <v>509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6" t="s">
        <v>810</v>
      </c>
      <c r="B292" s="145">
        <v>368.0</v>
      </c>
      <c r="C292" s="145">
        <v>14.1</v>
      </c>
      <c r="D292" s="145">
        <v>6.1</v>
      </c>
      <c r="E292" s="145">
        <v>64.2</v>
      </c>
      <c r="F292" s="162">
        <v>7.0</v>
      </c>
      <c r="G292" s="185"/>
      <c r="H292" s="145">
        <f t="shared" ref="H292:L292" si="291">$G292/100*B292</f>
        <v>0</v>
      </c>
      <c r="I292" s="145">
        <f t="shared" si="291"/>
        <v>0</v>
      </c>
      <c r="J292" s="145">
        <f t="shared" si="291"/>
        <v>0</v>
      </c>
      <c r="K292" s="145">
        <f t="shared" si="291"/>
        <v>0</v>
      </c>
      <c r="L292" s="162">
        <f t="shared" si="291"/>
        <v>0</v>
      </c>
      <c r="M292" s="158" t="s">
        <v>526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6" t="s">
        <v>811</v>
      </c>
      <c r="B293" s="145">
        <v>16.0</v>
      </c>
      <c r="C293" s="145">
        <v>0.7</v>
      </c>
      <c r="D293" s="145">
        <v>0.1</v>
      </c>
      <c r="E293" s="145">
        <v>3.4</v>
      </c>
      <c r="F293" s="162">
        <v>1.6</v>
      </c>
      <c r="G293" s="185"/>
      <c r="H293" s="145">
        <f t="shared" ref="H293:L293" si="292">$G293/100*B293</f>
        <v>0</v>
      </c>
      <c r="I293" s="145">
        <f t="shared" si="292"/>
        <v>0</v>
      </c>
      <c r="J293" s="145">
        <f t="shared" si="292"/>
        <v>0</v>
      </c>
      <c r="K293" s="145">
        <f t="shared" si="292"/>
        <v>0</v>
      </c>
      <c r="L293" s="162">
        <f t="shared" si="292"/>
        <v>0</v>
      </c>
      <c r="M293" s="158" t="s">
        <v>523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6" t="s">
        <v>812</v>
      </c>
      <c r="B294" s="145">
        <v>296.0</v>
      </c>
      <c r="C294" s="145">
        <v>2.5</v>
      </c>
      <c r="D294" s="145">
        <v>0.5</v>
      </c>
      <c r="E294" s="145">
        <v>78.5</v>
      </c>
      <c r="F294" s="162">
        <v>6.8</v>
      </c>
      <c r="G294" s="185"/>
      <c r="H294" s="145">
        <f t="shared" ref="H294:L294" si="293">$G294/100*B294</f>
        <v>0</v>
      </c>
      <c r="I294" s="145">
        <f t="shared" si="293"/>
        <v>0</v>
      </c>
      <c r="J294" s="145">
        <f t="shared" si="293"/>
        <v>0</v>
      </c>
      <c r="K294" s="145">
        <f t="shared" si="293"/>
        <v>0</v>
      </c>
      <c r="L294" s="162">
        <f t="shared" si="293"/>
        <v>0</v>
      </c>
      <c r="M294" s="158" t="s">
        <v>509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6" t="s">
        <v>813</v>
      </c>
      <c r="B295" s="145">
        <v>52.0</v>
      </c>
      <c r="C295" s="145">
        <v>1.2</v>
      </c>
      <c r="D295" s="145">
        <v>0.7</v>
      </c>
      <c r="E295" s="145">
        <v>11.9</v>
      </c>
      <c r="F295" s="162">
        <v>6.5</v>
      </c>
      <c r="G295" s="185"/>
      <c r="H295" s="145">
        <f t="shared" ref="H295:L295" si="294">$G295/100*B295</f>
        <v>0</v>
      </c>
      <c r="I295" s="145">
        <f t="shared" si="294"/>
        <v>0</v>
      </c>
      <c r="J295" s="145">
        <f t="shared" si="294"/>
        <v>0</v>
      </c>
      <c r="K295" s="145">
        <f t="shared" si="294"/>
        <v>0</v>
      </c>
      <c r="L295" s="162">
        <f t="shared" si="294"/>
        <v>0</v>
      </c>
      <c r="M295" s="158" t="s">
        <v>509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6" t="s">
        <v>814</v>
      </c>
      <c r="B296" s="145">
        <v>21.0</v>
      </c>
      <c r="C296" s="145">
        <v>0.9</v>
      </c>
      <c r="D296" s="145">
        <v>0.2</v>
      </c>
      <c r="E296" s="145">
        <v>4.5</v>
      </c>
      <c r="F296" s="162">
        <v>1.8</v>
      </c>
      <c r="G296" s="185"/>
      <c r="H296" s="145">
        <f t="shared" ref="H296:L296" si="295">$G296/100*B296</f>
        <v>0</v>
      </c>
      <c r="I296" s="145">
        <f t="shared" si="295"/>
        <v>0</v>
      </c>
      <c r="J296" s="145">
        <f t="shared" si="295"/>
        <v>0</v>
      </c>
      <c r="K296" s="145">
        <f t="shared" si="295"/>
        <v>0</v>
      </c>
      <c r="L296" s="162">
        <f t="shared" si="295"/>
        <v>0</v>
      </c>
      <c r="M296" s="158" t="s">
        <v>509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6" t="s">
        <v>815</v>
      </c>
      <c r="B297" s="145">
        <v>364.0</v>
      </c>
      <c r="C297" s="145">
        <v>3.4</v>
      </c>
      <c r="D297" s="145">
        <v>0.6</v>
      </c>
      <c r="E297" s="145">
        <v>83.2</v>
      </c>
      <c r="F297" s="162">
        <v>1.6</v>
      </c>
      <c r="G297" s="185"/>
      <c r="H297" s="145">
        <f t="shared" ref="H297:L297" si="296">$G297/100*B297</f>
        <v>0</v>
      </c>
      <c r="I297" s="145">
        <f t="shared" si="296"/>
        <v>0</v>
      </c>
      <c r="J297" s="145">
        <f t="shared" si="296"/>
        <v>0</v>
      </c>
      <c r="K297" s="145">
        <f t="shared" si="296"/>
        <v>0</v>
      </c>
      <c r="L297" s="162">
        <f t="shared" si="296"/>
        <v>0</v>
      </c>
      <c r="M297" s="158" t="s">
        <v>526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6" t="s">
        <v>816</v>
      </c>
      <c r="B298" s="145">
        <v>362.0</v>
      </c>
      <c r="C298" s="145">
        <v>7.5</v>
      </c>
      <c r="D298" s="145">
        <v>2.7</v>
      </c>
      <c r="E298" s="145">
        <v>76.2</v>
      </c>
      <c r="F298" s="162">
        <v>3.4</v>
      </c>
      <c r="G298" s="185"/>
      <c r="H298" s="145">
        <f t="shared" ref="H298:L298" si="297">$G298/100*B298</f>
        <v>0</v>
      </c>
      <c r="I298" s="145">
        <f t="shared" si="297"/>
        <v>0</v>
      </c>
      <c r="J298" s="145">
        <f t="shared" si="297"/>
        <v>0</v>
      </c>
      <c r="K298" s="145">
        <f t="shared" si="297"/>
        <v>0</v>
      </c>
      <c r="L298" s="162">
        <f t="shared" si="297"/>
        <v>0</v>
      </c>
      <c r="M298" s="158" t="s">
        <v>526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6" t="s">
        <v>817</v>
      </c>
      <c r="B299" s="145">
        <v>365.0</v>
      </c>
      <c r="C299" s="145">
        <v>7.1</v>
      </c>
      <c r="D299" s="145">
        <v>0.7</v>
      </c>
      <c r="E299" s="145">
        <v>80.0</v>
      </c>
      <c r="F299" s="162">
        <v>1.3</v>
      </c>
      <c r="G299" s="185"/>
      <c r="H299" s="145">
        <f t="shared" ref="H299:L299" si="298">$G299/100*B299</f>
        <v>0</v>
      </c>
      <c r="I299" s="145">
        <f t="shared" si="298"/>
        <v>0</v>
      </c>
      <c r="J299" s="145">
        <f t="shared" si="298"/>
        <v>0</v>
      </c>
      <c r="K299" s="145">
        <f t="shared" si="298"/>
        <v>0</v>
      </c>
      <c r="L299" s="162">
        <f t="shared" si="298"/>
        <v>0</v>
      </c>
      <c r="M299" s="158" t="s">
        <v>526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6" t="s">
        <v>818</v>
      </c>
      <c r="B300" s="145">
        <v>321.0</v>
      </c>
      <c r="C300" s="145">
        <v>0.0</v>
      </c>
      <c r="D300" s="145">
        <v>0.0</v>
      </c>
      <c r="E300" s="145">
        <v>83.0</v>
      </c>
      <c r="F300" s="162">
        <v>0.0</v>
      </c>
      <c r="G300" s="185"/>
      <c r="H300" s="145">
        <f t="shared" ref="H300:L300" si="299">$G300/100*B300</f>
        <v>0</v>
      </c>
      <c r="I300" s="145">
        <f t="shared" si="299"/>
        <v>0</v>
      </c>
      <c r="J300" s="145">
        <f t="shared" si="299"/>
        <v>0</v>
      </c>
      <c r="K300" s="145">
        <f t="shared" si="299"/>
        <v>0</v>
      </c>
      <c r="L300" s="162">
        <f t="shared" si="299"/>
        <v>0</v>
      </c>
      <c r="M300" s="158" t="s">
        <v>515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6" t="s">
        <v>819</v>
      </c>
      <c r="B301" s="145">
        <v>162.0</v>
      </c>
      <c r="C301" s="145">
        <v>0.6</v>
      </c>
      <c r="D301" s="145">
        <v>0.5</v>
      </c>
      <c r="E301" s="145">
        <v>8.6</v>
      </c>
      <c r="F301" s="162">
        <v>6.1</v>
      </c>
      <c r="G301" s="185"/>
      <c r="H301" s="145">
        <f t="shared" ref="H301:L301" si="300">$G301/100*B301</f>
        <v>0</v>
      </c>
      <c r="I301" s="145">
        <f t="shared" si="300"/>
        <v>0</v>
      </c>
      <c r="J301" s="145">
        <f t="shared" si="300"/>
        <v>0</v>
      </c>
      <c r="K301" s="145">
        <f t="shared" si="300"/>
        <v>0</v>
      </c>
      <c r="L301" s="162">
        <f t="shared" si="300"/>
        <v>0</v>
      </c>
      <c r="M301" s="158" t="s">
        <v>509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6" t="s">
        <v>820</v>
      </c>
      <c r="B302" s="145">
        <v>36.0</v>
      </c>
      <c r="C302" s="145">
        <v>1.2</v>
      </c>
      <c r="D302" s="145">
        <v>0.2</v>
      </c>
      <c r="E302" s="145">
        <v>8.1</v>
      </c>
      <c r="F302" s="162">
        <v>2.5</v>
      </c>
      <c r="G302" s="185"/>
      <c r="H302" s="145">
        <f t="shared" ref="H302:L302" si="301">$G302/100*B302</f>
        <v>0</v>
      </c>
      <c r="I302" s="145">
        <f t="shared" si="301"/>
        <v>0</v>
      </c>
      <c r="J302" s="145">
        <f t="shared" si="301"/>
        <v>0</v>
      </c>
      <c r="K302" s="145">
        <f t="shared" si="301"/>
        <v>0</v>
      </c>
      <c r="L302" s="162">
        <f t="shared" si="301"/>
        <v>0</v>
      </c>
      <c r="M302" s="158" t="s">
        <v>523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6" t="s">
        <v>821</v>
      </c>
      <c r="B303" s="145">
        <v>338.0</v>
      </c>
      <c r="C303" s="145">
        <v>10.3</v>
      </c>
      <c r="D303" s="145">
        <v>1.6</v>
      </c>
      <c r="E303" s="145">
        <v>75.9</v>
      </c>
      <c r="F303" s="162">
        <v>15.1</v>
      </c>
      <c r="G303" s="185"/>
      <c r="H303" s="145">
        <f t="shared" ref="H303:L303" si="302">$G303/100*B303</f>
        <v>0</v>
      </c>
      <c r="I303" s="145">
        <f t="shared" si="302"/>
        <v>0</v>
      </c>
      <c r="J303" s="145">
        <f t="shared" si="302"/>
        <v>0</v>
      </c>
      <c r="K303" s="145">
        <f t="shared" si="302"/>
        <v>0</v>
      </c>
      <c r="L303" s="162">
        <f t="shared" si="302"/>
        <v>0</v>
      </c>
      <c r="M303" s="158" t="s">
        <v>526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6" t="s">
        <v>822</v>
      </c>
      <c r="B304" s="145">
        <v>325.0</v>
      </c>
      <c r="C304" s="145">
        <v>15.9</v>
      </c>
      <c r="D304" s="145">
        <v>2.2</v>
      </c>
      <c r="E304" s="145">
        <v>68.6</v>
      </c>
      <c r="F304" s="162">
        <v>23.8</v>
      </c>
      <c r="G304" s="185"/>
      <c r="H304" s="145">
        <f t="shared" ref="H304:L304" si="303">$G304/100*B304</f>
        <v>0</v>
      </c>
      <c r="I304" s="145">
        <f t="shared" si="303"/>
        <v>0</v>
      </c>
      <c r="J304" s="145">
        <f t="shared" si="303"/>
        <v>0</v>
      </c>
      <c r="K304" s="145">
        <f t="shared" si="303"/>
        <v>0</v>
      </c>
      <c r="L304" s="162">
        <f t="shared" si="303"/>
        <v>0</v>
      </c>
      <c r="M304" s="158" t="s">
        <v>526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6" t="s">
        <v>823</v>
      </c>
      <c r="B305" s="145">
        <v>32.0</v>
      </c>
      <c r="C305" s="145">
        <v>0.7</v>
      </c>
      <c r="D305" s="145">
        <v>0.3</v>
      </c>
      <c r="E305" s="145">
        <v>7.7</v>
      </c>
      <c r="F305" s="162">
        <v>2.0</v>
      </c>
      <c r="G305" s="185"/>
      <c r="H305" s="145">
        <f t="shared" ref="H305:L305" si="304">$G305/100*B305</f>
        <v>0</v>
      </c>
      <c r="I305" s="145">
        <f t="shared" si="304"/>
        <v>0</v>
      </c>
      <c r="J305" s="145">
        <f t="shared" si="304"/>
        <v>0</v>
      </c>
      <c r="K305" s="145">
        <f t="shared" si="304"/>
        <v>0</v>
      </c>
      <c r="L305" s="162">
        <f t="shared" si="304"/>
        <v>0</v>
      </c>
      <c r="M305" s="158" t="s">
        <v>509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6" t="s">
        <v>824</v>
      </c>
      <c r="B306" s="145">
        <v>884.0</v>
      </c>
      <c r="C306" s="145">
        <v>0.0</v>
      </c>
      <c r="D306" s="145">
        <v>100.0</v>
      </c>
      <c r="E306" s="145">
        <v>0.0</v>
      </c>
      <c r="F306" s="162">
        <v>0.0</v>
      </c>
      <c r="G306" s="185"/>
      <c r="H306" s="145">
        <f t="shared" ref="H306:L306" si="305">$G306/100*B306</f>
        <v>0</v>
      </c>
      <c r="I306" s="145">
        <f t="shared" si="305"/>
        <v>0</v>
      </c>
      <c r="J306" s="145">
        <f t="shared" si="305"/>
        <v>0</v>
      </c>
      <c r="K306" s="145">
        <f t="shared" si="305"/>
        <v>0</v>
      </c>
      <c r="L306" s="162">
        <f t="shared" si="305"/>
        <v>0</v>
      </c>
      <c r="M306" s="158" t="s">
        <v>537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6" t="s">
        <v>825</v>
      </c>
      <c r="B307" s="145">
        <v>127.0</v>
      </c>
      <c r="C307" s="145">
        <v>20.5</v>
      </c>
      <c r="D307" s="145">
        <v>4.4</v>
      </c>
      <c r="E307" s="145">
        <v>0.0</v>
      </c>
      <c r="F307" s="162">
        <v>0.0</v>
      </c>
      <c r="G307" s="185"/>
      <c r="H307" s="145">
        <f t="shared" ref="H307:L307" si="306">$G307/100*B307</f>
        <v>0</v>
      </c>
      <c r="I307" s="145">
        <f t="shared" si="306"/>
        <v>0</v>
      </c>
      <c r="J307" s="145">
        <f t="shared" si="306"/>
        <v>0</v>
      </c>
      <c r="K307" s="145">
        <f t="shared" si="306"/>
        <v>0</v>
      </c>
      <c r="L307" s="162">
        <f t="shared" si="306"/>
        <v>0</v>
      </c>
      <c r="M307" s="158" t="s">
        <v>544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6" t="s">
        <v>826</v>
      </c>
      <c r="B308" s="145">
        <v>83.0</v>
      </c>
      <c r="C308" s="145">
        <v>3.3</v>
      </c>
      <c r="D308" s="145">
        <v>0.2</v>
      </c>
      <c r="E308" s="145">
        <v>18.6</v>
      </c>
      <c r="F308" s="162">
        <v>3.3</v>
      </c>
      <c r="G308" s="185"/>
      <c r="H308" s="145">
        <f t="shared" ref="H308:L308" si="307">$G308/100*B308</f>
        <v>0</v>
      </c>
      <c r="I308" s="145">
        <f t="shared" si="307"/>
        <v>0</v>
      </c>
      <c r="J308" s="145">
        <f t="shared" si="307"/>
        <v>0</v>
      </c>
      <c r="K308" s="145">
        <f t="shared" si="307"/>
        <v>0</v>
      </c>
      <c r="L308" s="162">
        <f t="shared" si="307"/>
        <v>0</v>
      </c>
      <c r="M308" s="158" t="s">
        <v>523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6" t="s">
        <v>827</v>
      </c>
      <c r="B309" s="145">
        <v>0.0</v>
      </c>
      <c r="C309" s="145">
        <v>0.0</v>
      </c>
      <c r="D309" s="145">
        <v>0.0</v>
      </c>
      <c r="E309" s="145">
        <v>0.0</v>
      </c>
      <c r="F309" s="162">
        <v>0.0</v>
      </c>
      <c r="G309" s="185"/>
      <c r="H309" s="145">
        <f t="shared" ref="H309:L309" si="308">$G309/100*B309</f>
        <v>0</v>
      </c>
      <c r="I309" s="145">
        <f t="shared" si="308"/>
        <v>0</v>
      </c>
      <c r="J309" s="145">
        <f t="shared" si="308"/>
        <v>0</v>
      </c>
      <c r="K309" s="145">
        <f t="shared" si="308"/>
        <v>0</v>
      </c>
      <c r="L309" s="162">
        <f t="shared" si="308"/>
        <v>0</v>
      </c>
      <c r="M309" s="158" t="s">
        <v>580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6" t="s">
        <v>828</v>
      </c>
      <c r="B310" s="145">
        <v>0.0</v>
      </c>
      <c r="C310" s="145">
        <v>0.0</v>
      </c>
      <c r="D310" s="145">
        <v>0.0</v>
      </c>
      <c r="E310" s="145">
        <v>0.0</v>
      </c>
      <c r="F310" s="162">
        <v>0.0</v>
      </c>
      <c r="G310" s="185"/>
      <c r="H310" s="145">
        <f t="shared" ref="H310:L310" si="309">$G310/100*B310</f>
        <v>0</v>
      </c>
      <c r="I310" s="145">
        <f t="shared" si="309"/>
        <v>0</v>
      </c>
      <c r="J310" s="145">
        <f t="shared" si="309"/>
        <v>0</v>
      </c>
      <c r="K310" s="145">
        <f t="shared" si="309"/>
        <v>0</v>
      </c>
      <c r="L310" s="162">
        <f t="shared" si="309"/>
        <v>0</v>
      </c>
      <c r="M310" s="158" t="s">
        <v>580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6" t="s">
        <v>829</v>
      </c>
      <c r="B311" s="145">
        <v>0.0</v>
      </c>
      <c r="C311" s="145">
        <v>0.0</v>
      </c>
      <c r="D311" s="145">
        <v>0.0</v>
      </c>
      <c r="E311" s="145">
        <v>0.0</v>
      </c>
      <c r="F311" s="162">
        <v>0.0</v>
      </c>
      <c r="G311" s="185"/>
      <c r="H311" s="145">
        <f t="shared" ref="H311:L311" si="310">$G311/100*B311</f>
        <v>0</v>
      </c>
      <c r="I311" s="145">
        <f t="shared" si="310"/>
        <v>0</v>
      </c>
      <c r="J311" s="145">
        <f t="shared" si="310"/>
        <v>0</v>
      </c>
      <c r="K311" s="145">
        <f t="shared" si="310"/>
        <v>0</v>
      </c>
      <c r="L311" s="162">
        <f t="shared" si="310"/>
        <v>0</v>
      </c>
      <c r="M311" s="158" t="s">
        <v>580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6" t="s">
        <v>830</v>
      </c>
      <c r="B312" s="145">
        <v>208.0</v>
      </c>
      <c r="C312" s="145">
        <v>24.6</v>
      </c>
      <c r="D312" s="145">
        <v>11.5</v>
      </c>
      <c r="E312" s="145">
        <v>0.0</v>
      </c>
      <c r="F312" s="162">
        <v>0.0</v>
      </c>
      <c r="G312" s="185"/>
      <c r="H312" s="145">
        <f t="shared" ref="H312:L312" si="311">$G312/100*B312</f>
        <v>0</v>
      </c>
      <c r="I312" s="145">
        <f t="shared" si="311"/>
        <v>0</v>
      </c>
      <c r="J312" s="145">
        <f t="shared" si="311"/>
        <v>0</v>
      </c>
      <c r="K312" s="145">
        <f t="shared" si="311"/>
        <v>0</v>
      </c>
      <c r="L312" s="162">
        <f t="shared" si="311"/>
        <v>0</v>
      </c>
      <c r="M312" s="158" t="s">
        <v>544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6" t="s">
        <v>831</v>
      </c>
      <c r="B313" s="145">
        <v>32.0</v>
      </c>
      <c r="C313" s="145">
        <v>1.8</v>
      </c>
      <c r="D313" s="145">
        <v>0.2</v>
      </c>
      <c r="E313" s="145">
        <v>7.3</v>
      </c>
      <c r="F313" s="162">
        <v>2.6</v>
      </c>
      <c r="G313" s="185"/>
      <c r="H313" s="145">
        <f t="shared" ref="H313:L313" si="312">$G313/100*B313</f>
        <v>0</v>
      </c>
      <c r="I313" s="145">
        <f t="shared" si="312"/>
        <v>0</v>
      </c>
      <c r="J313" s="145">
        <f t="shared" si="312"/>
        <v>0</v>
      </c>
      <c r="K313" s="145">
        <f t="shared" si="312"/>
        <v>0</v>
      </c>
      <c r="L313" s="162">
        <f t="shared" si="312"/>
        <v>0</v>
      </c>
      <c r="M313" s="158" t="s">
        <v>523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6" t="s">
        <v>832</v>
      </c>
      <c r="B314" s="145">
        <v>69.0</v>
      </c>
      <c r="C314" s="145">
        <v>12.1</v>
      </c>
      <c r="D314" s="145">
        <v>0.5</v>
      </c>
      <c r="E314" s="145">
        <v>3.2</v>
      </c>
      <c r="F314" s="162">
        <v>0.0</v>
      </c>
      <c r="G314" s="185"/>
      <c r="H314" s="145">
        <f t="shared" ref="H314:L314" si="313">$G314/100*B314</f>
        <v>0</v>
      </c>
      <c r="I314" s="145">
        <f t="shared" si="313"/>
        <v>0</v>
      </c>
      <c r="J314" s="145">
        <f t="shared" si="313"/>
        <v>0</v>
      </c>
      <c r="K314" s="145">
        <f t="shared" si="313"/>
        <v>0</v>
      </c>
      <c r="L314" s="162">
        <f t="shared" si="313"/>
        <v>0</v>
      </c>
      <c r="M314" s="158" t="s">
        <v>507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6" t="s">
        <v>833</v>
      </c>
      <c r="B315" s="145">
        <v>257.0</v>
      </c>
      <c r="C315" s="145">
        <v>10.5</v>
      </c>
      <c r="D315" s="145">
        <v>0.0</v>
      </c>
      <c r="E315" s="145">
        <v>57.1</v>
      </c>
      <c r="F315" s="162">
        <v>10.5</v>
      </c>
      <c r="G315" s="185"/>
      <c r="H315" s="145">
        <f t="shared" ref="H315:L315" si="314">$G315/100*B315</f>
        <v>0</v>
      </c>
      <c r="I315" s="145">
        <f t="shared" si="314"/>
        <v>0</v>
      </c>
      <c r="J315" s="145">
        <f t="shared" si="314"/>
        <v>0</v>
      </c>
      <c r="K315" s="145">
        <f t="shared" si="314"/>
        <v>0</v>
      </c>
      <c r="L315" s="162">
        <f t="shared" si="314"/>
        <v>0</v>
      </c>
      <c r="M315" s="158" t="s">
        <v>513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6" t="s">
        <v>834</v>
      </c>
      <c r="B316" s="145">
        <v>464.0</v>
      </c>
      <c r="C316" s="145">
        <v>20.0</v>
      </c>
      <c r="D316" s="145">
        <v>2.0</v>
      </c>
      <c r="E316" s="145">
        <v>1.8</v>
      </c>
      <c r="F316" s="162">
        <v>0.4</v>
      </c>
      <c r="G316" s="185"/>
      <c r="H316" s="145">
        <f t="shared" ref="H316:L316" si="315">$G316/100*B316</f>
        <v>0</v>
      </c>
      <c r="I316" s="145">
        <f t="shared" si="315"/>
        <v>0</v>
      </c>
      <c r="J316" s="145">
        <f t="shared" si="315"/>
        <v>0</v>
      </c>
      <c r="K316" s="145">
        <f t="shared" si="315"/>
        <v>0</v>
      </c>
      <c r="L316" s="162">
        <f t="shared" si="315"/>
        <v>0</v>
      </c>
      <c r="M316" s="158" t="s">
        <v>526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6" t="s">
        <v>835</v>
      </c>
      <c r="B317" s="145">
        <v>360.0</v>
      </c>
      <c r="C317" s="145">
        <v>9.2</v>
      </c>
      <c r="D317" s="145">
        <v>1.2</v>
      </c>
      <c r="E317" s="145">
        <v>75.0</v>
      </c>
      <c r="F317" s="162">
        <v>2.7</v>
      </c>
      <c r="G317" s="185"/>
      <c r="H317" s="145">
        <f t="shared" ref="H317:L317" si="316">$G317/100*B317</f>
        <v>0</v>
      </c>
      <c r="I317" s="145">
        <f t="shared" si="316"/>
        <v>0</v>
      </c>
      <c r="J317" s="145">
        <f t="shared" si="316"/>
        <v>0</v>
      </c>
      <c r="K317" s="145">
        <f t="shared" si="316"/>
        <v>0</v>
      </c>
      <c r="L317" s="162">
        <f t="shared" si="316"/>
        <v>0</v>
      </c>
      <c r="M317" s="158" t="s">
        <v>526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6" t="s">
        <v>836</v>
      </c>
      <c r="B318" s="145">
        <v>586.0</v>
      </c>
      <c r="C318" s="145">
        <v>18.1</v>
      </c>
      <c r="D318" s="145">
        <v>50.9</v>
      </c>
      <c r="E318" s="145">
        <v>24.1</v>
      </c>
      <c r="F318" s="162">
        <v>5.5</v>
      </c>
      <c r="G318" s="185"/>
      <c r="H318" s="145">
        <f t="shared" ref="H318:L318" si="317">$G318/100*B318</f>
        <v>0</v>
      </c>
      <c r="I318" s="145">
        <f t="shared" si="317"/>
        <v>0</v>
      </c>
      <c r="J318" s="145">
        <f t="shared" si="317"/>
        <v>0</v>
      </c>
      <c r="K318" s="145">
        <f t="shared" si="317"/>
        <v>0</v>
      </c>
      <c r="L318" s="162">
        <f t="shared" si="317"/>
        <v>0</v>
      </c>
      <c r="M318" s="158" t="s">
        <v>595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6" t="s">
        <v>837</v>
      </c>
      <c r="B319" s="145">
        <v>884.0</v>
      </c>
      <c r="C319" s="145">
        <v>0.0</v>
      </c>
      <c r="D319" s="145">
        <v>100.0</v>
      </c>
      <c r="E319" s="145">
        <v>0.0</v>
      </c>
      <c r="F319" s="162">
        <v>0.0</v>
      </c>
      <c r="G319" s="185"/>
      <c r="H319" s="145">
        <f t="shared" ref="H319:L319" si="318">$G319/100*B319</f>
        <v>0</v>
      </c>
      <c r="I319" s="145">
        <f t="shared" si="318"/>
        <v>0</v>
      </c>
      <c r="J319" s="145">
        <f t="shared" si="318"/>
        <v>0</v>
      </c>
      <c r="K319" s="145">
        <f t="shared" si="318"/>
        <v>0</v>
      </c>
      <c r="L319" s="162">
        <f t="shared" si="318"/>
        <v>0</v>
      </c>
      <c r="M319" s="158" t="s">
        <v>537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6" t="s">
        <v>838</v>
      </c>
      <c r="B320" s="145">
        <v>573.0</v>
      </c>
      <c r="C320" s="145">
        <v>17.7</v>
      </c>
      <c r="D320" s="145">
        <v>49.7</v>
      </c>
      <c r="E320" s="145">
        <v>23.5</v>
      </c>
      <c r="F320" s="162">
        <v>11.8</v>
      </c>
      <c r="G320" s="185"/>
      <c r="H320" s="145">
        <f t="shared" ref="H320:L320" si="319">$G320/100*B320</f>
        <v>0</v>
      </c>
      <c r="I320" s="145">
        <f t="shared" si="319"/>
        <v>0</v>
      </c>
      <c r="J320" s="145">
        <f t="shared" si="319"/>
        <v>0</v>
      </c>
      <c r="K320" s="145">
        <f t="shared" si="319"/>
        <v>0</v>
      </c>
      <c r="L320" s="162">
        <f t="shared" si="319"/>
        <v>0</v>
      </c>
      <c r="M320" s="158" t="s">
        <v>595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6" t="s">
        <v>839</v>
      </c>
      <c r="B321" s="145">
        <v>53.0</v>
      </c>
      <c r="C321" s="145">
        <v>5.2</v>
      </c>
      <c r="D321" s="145">
        <v>0.1</v>
      </c>
      <c r="E321" s="145">
        <v>8.5</v>
      </c>
      <c r="F321" s="162">
        <v>0.8</v>
      </c>
      <c r="G321" s="185"/>
      <c r="H321" s="145">
        <f t="shared" ref="H321:L321" si="320">$G321/100*B321</f>
        <v>0</v>
      </c>
      <c r="I321" s="145">
        <f t="shared" si="320"/>
        <v>0</v>
      </c>
      <c r="J321" s="145">
        <f t="shared" si="320"/>
        <v>0</v>
      </c>
      <c r="K321" s="145">
        <f t="shared" si="320"/>
        <v>0</v>
      </c>
      <c r="L321" s="162">
        <f t="shared" si="320"/>
        <v>0</v>
      </c>
      <c r="M321" s="158" t="s">
        <v>580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6" t="s">
        <v>840</v>
      </c>
      <c r="B322" s="145">
        <v>53.0</v>
      </c>
      <c r="C322" s="145">
        <v>6.3</v>
      </c>
      <c r="D322" s="145">
        <v>4.0</v>
      </c>
      <c r="E322" s="145">
        <v>7.6</v>
      </c>
      <c r="F322" s="162">
        <v>0.8</v>
      </c>
      <c r="G322" s="185"/>
      <c r="H322" s="145">
        <f t="shared" ref="H322:L322" si="321">$G322/100*B322</f>
        <v>0</v>
      </c>
      <c r="I322" s="145">
        <f t="shared" si="321"/>
        <v>0</v>
      </c>
      <c r="J322" s="145">
        <f t="shared" si="321"/>
        <v>0</v>
      </c>
      <c r="K322" s="145">
        <f t="shared" si="321"/>
        <v>0</v>
      </c>
      <c r="L322" s="162">
        <f t="shared" si="321"/>
        <v>0</v>
      </c>
      <c r="M322" s="158" t="s">
        <v>580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6" t="s">
        <v>841</v>
      </c>
      <c r="B323" s="145">
        <v>71.0</v>
      </c>
      <c r="C323" s="145">
        <v>13.6</v>
      </c>
      <c r="D323" s="145">
        <v>1.0</v>
      </c>
      <c r="E323" s="145">
        <v>0.9</v>
      </c>
      <c r="F323" s="162">
        <v>0.0</v>
      </c>
      <c r="G323" s="185"/>
      <c r="H323" s="145">
        <f t="shared" ref="H323:L323" si="322">$G323/100*B323</f>
        <v>0</v>
      </c>
      <c r="I323" s="145">
        <f t="shared" si="322"/>
        <v>0</v>
      </c>
      <c r="J323" s="145">
        <f t="shared" si="322"/>
        <v>0</v>
      </c>
      <c r="K323" s="145">
        <f t="shared" si="322"/>
        <v>0</v>
      </c>
      <c r="L323" s="162">
        <f t="shared" si="322"/>
        <v>0</v>
      </c>
      <c r="M323" s="158" t="s">
        <v>507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6" t="s">
        <v>842</v>
      </c>
      <c r="B324" s="145">
        <v>97.0</v>
      </c>
      <c r="C324" s="145">
        <v>17.6</v>
      </c>
      <c r="D324" s="145">
        <v>2.4</v>
      </c>
      <c r="E324" s="145">
        <v>0.0</v>
      </c>
      <c r="F324" s="162">
        <v>0.0</v>
      </c>
      <c r="G324" s="185"/>
      <c r="H324" s="145">
        <f t="shared" ref="H324:L324" si="323">$G324/100*B324</f>
        <v>0</v>
      </c>
      <c r="I324" s="145">
        <f t="shared" si="323"/>
        <v>0</v>
      </c>
      <c r="J324" s="145">
        <f t="shared" si="323"/>
        <v>0</v>
      </c>
      <c r="K324" s="145">
        <f t="shared" si="323"/>
        <v>0</v>
      </c>
      <c r="L324" s="162">
        <f t="shared" si="323"/>
        <v>0</v>
      </c>
      <c r="M324" s="158" t="s">
        <v>544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6" t="s">
        <v>843</v>
      </c>
      <c r="B325" s="145">
        <v>100.0</v>
      </c>
      <c r="C325" s="145">
        <v>20.5</v>
      </c>
      <c r="D325" s="145">
        <v>1.3</v>
      </c>
      <c r="E325" s="145">
        <v>0.0</v>
      </c>
      <c r="F325" s="162">
        <v>0.0</v>
      </c>
      <c r="G325" s="185"/>
      <c r="H325" s="145">
        <f t="shared" ref="H325:L325" si="324">$G325/100*B325</f>
        <v>0</v>
      </c>
      <c r="I325" s="145">
        <f t="shared" si="324"/>
        <v>0</v>
      </c>
      <c r="J325" s="145">
        <f t="shared" si="324"/>
        <v>0</v>
      </c>
      <c r="K325" s="145">
        <f t="shared" si="324"/>
        <v>0</v>
      </c>
      <c r="L325" s="162">
        <f t="shared" si="324"/>
        <v>0</v>
      </c>
      <c r="M325" s="158" t="s">
        <v>544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6" t="s">
        <v>844</v>
      </c>
      <c r="B326" s="145">
        <v>70.0</v>
      </c>
      <c r="C326" s="145">
        <v>12.4</v>
      </c>
      <c r="D326" s="145">
        <v>1.9</v>
      </c>
      <c r="E326" s="145">
        <v>0.0</v>
      </c>
      <c r="F326" s="162">
        <v>0.0</v>
      </c>
      <c r="G326" s="185"/>
      <c r="H326" s="145">
        <f t="shared" ref="H326:L326" si="325">$G326/100*B326</f>
        <v>0</v>
      </c>
      <c r="I326" s="145">
        <f t="shared" si="325"/>
        <v>0</v>
      </c>
      <c r="J326" s="145">
        <f t="shared" si="325"/>
        <v>0</v>
      </c>
      <c r="K326" s="145">
        <f t="shared" si="325"/>
        <v>0</v>
      </c>
      <c r="L326" s="162">
        <f t="shared" si="325"/>
        <v>0</v>
      </c>
      <c r="M326" s="158" t="s">
        <v>544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6" t="s">
        <v>845</v>
      </c>
      <c r="B327" s="145">
        <v>339.0</v>
      </c>
      <c r="C327" s="145">
        <v>11.3</v>
      </c>
      <c r="D327" s="145">
        <v>3.3</v>
      </c>
      <c r="E327" s="145">
        <v>74.6</v>
      </c>
      <c r="F327" s="162">
        <v>6.3</v>
      </c>
      <c r="G327" s="185"/>
      <c r="H327" s="145">
        <f t="shared" ref="H327:L327" si="326">$G327/100*B327</f>
        <v>0</v>
      </c>
      <c r="I327" s="145">
        <f t="shared" si="326"/>
        <v>0</v>
      </c>
      <c r="J327" s="145">
        <f t="shared" si="326"/>
        <v>0</v>
      </c>
      <c r="K327" s="145">
        <f t="shared" si="326"/>
        <v>0</v>
      </c>
      <c r="L327" s="162">
        <f t="shared" si="326"/>
        <v>0</v>
      </c>
      <c r="M327" s="158" t="s">
        <v>526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6" t="s">
        <v>846</v>
      </c>
      <c r="B328" s="145">
        <v>436.0</v>
      </c>
      <c r="C328" s="145">
        <v>34.5</v>
      </c>
      <c r="D328" s="145">
        <v>20.7</v>
      </c>
      <c r="E328" s="145">
        <v>35.2</v>
      </c>
      <c r="F328" s="162">
        <v>9.6</v>
      </c>
      <c r="G328" s="185"/>
      <c r="H328" s="145">
        <f t="shared" ref="H328:L328" si="327">$G328/100*B328</f>
        <v>0</v>
      </c>
      <c r="I328" s="145">
        <f t="shared" si="327"/>
        <v>0</v>
      </c>
      <c r="J328" s="145">
        <f t="shared" si="327"/>
        <v>0</v>
      </c>
      <c r="K328" s="145">
        <f t="shared" si="327"/>
        <v>0</v>
      </c>
      <c r="L328" s="162">
        <f t="shared" si="327"/>
        <v>0</v>
      </c>
      <c r="M328" s="158" t="s">
        <v>517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6" t="s">
        <v>847</v>
      </c>
      <c r="B329" s="145">
        <v>322.0</v>
      </c>
      <c r="C329" s="145">
        <v>6.0</v>
      </c>
      <c r="D329" s="145">
        <v>31.8</v>
      </c>
      <c r="E329" s="145">
        <v>3.1</v>
      </c>
      <c r="F329" s="162">
        <v>1.1</v>
      </c>
      <c r="G329" s="185"/>
      <c r="H329" s="145">
        <f t="shared" ref="H329:L329" si="328">$G329/100*B329</f>
        <v>0</v>
      </c>
      <c r="I329" s="145">
        <f t="shared" si="328"/>
        <v>0</v>
      </c>
      <c r="J329" s="145">
        <f t="shared" si="328"/>
        <v>0</v>
      </c>
      <c r="K329" s="145">
        <f t="shared" si="328"/>
        <v>0</v>
      </c>
      <c r="L329" s="162">
        <f t="shared" si="328"/>
        <v>0</v>
      </c>
      <c r="M329" s="158" t="s">
        <v>580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6" t="s">
        <v>848</v>
      </c>
      <c r="B330" s="145">
        <v>884.0</v>
      </c>
      <c r="C330" s="145">
        <v>0.0</v>
      </c>
      <c r="D330" s="145">
        <v>100.0</v>
      </c>
      <c r="E330" s="145">
        <v>0.0</v>
      </c>
      <c r="F330" s="162">
        <v>0.0</v>
      </c>
      <c r="G330" s="185"/>
      <c r="H330" s="145">
        <f t="shared" ref="H330:L330" si="329">$G330/100*B330</f>
        <v>0</v>
      </c>
      <c r="I330" s="145">
        <f t="shared" si="329"/>
        <v>0</v>
      </c>
      <c r="J330" s="145">
        <f t="shared" si="329"/>
        <v>0</v>
      </c>
      <c r="K330" s="145">
        <f t="shared" si="329"/>
        <v>0</v>
      </c>
      <c r="L330" s="162">
        <f t="shared" si="329"/>
        <v>0</v>
      </c>
      <c r="M330" s="158" t="s">
        <v>537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6" t="s">
        <v>849</v>
      </c>
      <c r="B331" s="145">
        <v>240.0</v>
      </c>
      <c r="C331" s="145">
        <v>6.2</v>
      </c>
      <c r="D331" s="145">
        <v>1.4</v>
      </c>
      <c r="E331" s="145">
        <v>4.5</v>
      </c>
      <c r="F331" s="162">
        <v>0.8</v>
      </c>
      <c r="G331" s="185"/>
      <c r="H331" s="145">
        <f t="shared" ref="H331:L331" si="330">$G331/100*B331</f>
        <v>0</v>
      </c>
      <c r="I331" s="145">
        <f t="shared" si="330"/>
        <v>0</v>
      </c>
      <c r="J331" s="145">
        <f t="shared" si="330"/>
        <v>0</v>
      </c>
      <c r="K331" s="145">
        <f t="shared" si="330"/>
        <v>0</v>
      </c>
      <c r="L331" s="162">
        <f t="shared" si="330"/>
        <v>0</v>
      </c>
      <c r="M331" s="158" t="s">
        <v>523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6" t="s">
        <v>850</v>
      </c>
      <c r="B332" s="145">
        <v>446.0</v>
      </c>
      <c r="C332" s="145">
        <v>36.5</v>
      </c>
      <c r="D332" s="145">
        <v>19.9</v>
      </c>
      <c r="E332" s="145">
        <v>30.2</v>
      </c>
      <c r="F332" s="162">
        <v>9.3</v>
      </c>
      <c r="G332" s="185"/>
      <c r="H332" s="145">
        <f t="shared" ref="H332:L332" si="331">$G332/100*B332</f>
        <v>0</v>
      </c>
      <c r="I332" s="145">
        <f t="shared" si="331"/>
        <v>0</v>
      </c>
      <c r="J332" s="145">
        <f t="shared" si="331"/>
        <v>0</v>
      </c>
      <c r="K332" s="145">
        <f t="shared" si="331"/>
        <v>0</v>
      </c>
      <c r="L332" s="162">
        <f t="shared" si="331"/>
        <v>0</v>
      </c>
      <c r="M332" s="158" t="s">
        <v>517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6" t="s">
        <v>851</v>
      </c>
      <c r="B333" s="145">
        <v>54.0</v>
      </c>
      <c r="C333" s="145">
        <v>3.3</v>
      </c>
      <c r="D333" s="145">
        <v>1.8</v>
      </c>
      <c r="E333" s="145">
        <v>6.3</v>
      </c>
      <c r="F333" s="162">
        <v>0.6</v>
      </c>
      <c r="G333" s="185"/>
      <c r="H333" s="145">
        <f t="shared" ref="H333:L333" si="332">$G333/100*B333</f>
        <v>0</v>
      </c>
      <c r="I333" s="145">
        <f t="shared" si="332"/>
        <v>0</v>
      </c>
      <c r="J333" s="145">
        <f t="shared" si="332"/>
        <v>0</v>
      </c>
      <c r="K333" s="145">
        <f t="shared" si="332"/>
        <v>0</v>
      </c>
      <c r="L333" s="162">
        <f t="shared" si="332"/>
        <v>0</v>
      </c>
      <c r="M333" s="158" t="s">
        <v>517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6" t="s">
        <v>852</v>
      </c>
      <c r="B334" s="145">
        <v>348.0</v>
      </c>
      <c r="C334" s="145">
        <v>14.6</v>
      </c>
      <c r="D334" s="145">
        <v>1.4</v>
      </c>
      <c r="E334" s="145">
        <v>75.0</v>
      </c>
      <c r="F334" s="162">
        <v>1.6</v>
      </c>
      <c r="G334" s="185"/>
      <c r="H334" s="145">
        <f t="shared" ref="H334:L334" si="333">$G334/100*B334</f>
        <v>0</v>
      </c>
      <c r="I334" s="145">
        <f t="shared" si="333"/>
        <v>0</v>
      </c>
      <c r="J334" s="145">
        <f t="shared" si="333"/>
        <v>0</v>
      </c>
      <c r="K334" s="145">
        <f t="shared" si="333"/>
        <v>0</v>
      </c>
      <c r="L334" s="162">
        <f t="shared" si="333"/>
        <v>0</v>
      </c>
      <c r="M334" s="158" t="s">
        <v>526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6" t="s">
        <v>853</v>
      </c>
      <c r="B335" s="145">
        <v>23.0</v>
      </c>
      <c r="C335" s="145">
        <v>2.9</v>
      </c>
      <c r="D335" s="145">
        <v>0.4</v>
      </c>
      <c r="E335" s="145">
        <v>3.6</v>
      </c>
      <c r="F335" s="162">
        <v>2.2</v>
      </c>
      <c r="G335" s="185"/>
      <c r="H335" s="145">
        <f t="shared" ref="H335:L335" si="334">$G335/100*B335</f>
        <v>0</v>
      </c>
      <c r="I335" s="145">
        <f t="shared" si="334"/>
        <v>0</v>
      </c>
      <c r="J335" s="145">
        <f t="shared" si="334"/>
        <v>0</v>
      </c>
      <c r="K335" s="145">
        <f t="shared" si="334"/>
        <v>0</v>
      </c>
      <c r="L335" s="162">
        <f t="shared" si="334"/>
        <v>0</v>
      </c>
      <c r="M335" s="158" t="s">
        <v>523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6" t="s">
        <v>854</v>
      </c>
      <c r="B336" s="145">
        <v>26.0</v>
      </c>
      <c r="C336" s="145">
        <v>5.9</v>
      </c>
      <c r="D336" s="145">
        <v>0.4</v>
      </c>
      <c r="E336" s="145">
        <v>2.4</v>
      </c>
      <c r="F336" s="162">
        <v>0.0</v>
      </c>
      <c r="G336" s="185"/>
      <c r="H336" s="145">
        <f t="shared" ref="H336:L336" si="335">$G336/100*B336</f>
        <v>0</v>
      </c>
      <c r="I336" s="145">
        <f t="shared" si="335"/>
        <v>0</v>
      </c>
      <c r="J336" s="145">
        <f t="shared" si="335"/>
        <v>0</v>
      </c>
      <c r="K336" s="145">
        <f t="shared" si="335"/>
        <v>0</v>
      </c>
      <c r="L336" s="162">
        <f t="shared" si="335"/>
        <v>0</v>
      </c>
      <c r="M336" s="158" t="s">
        <v>513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6" t="s">
        <v>855</v>
      </c>
      <c r="B337" s="145">
        <v>40.0</v>
      </c>
      <c r="C337" s="145">
        <v>0.8</v>
      </c>
      <c r="D337" s="145">
        <v>0.1</v>
      </c>
      <c r="E337" s="145">
        <v>10.4</v>
      </c>
      <c r="F337" s="162">
        <v>1.5</v>
      </c>
      <c r="G337" s="185"/>
      <c r="H337" s="145">
        <f t="shared" ref="H337:L337" si="336">$G337/100*B337</f>
        <v>0</v>
      </c>
      <c r="I337" s="145">
        <f t="shared" si="336"/>
        <v>0</v>
      </c>
      <c r="J337" s="145">
        <f t="shared" si="336"/>
        <v>0</v>
      </c>
      <c r="K337" s="145">
        <f t="shared" si="336"/>
        <v>0</v>
      </c>
      <c r="L337" s="162">
        <f t="shared" si="336"/>
        <v>0</v>
      </c>
      <c r="M337" s="158" t="s">
        <v>523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6" t="s">
        <v>856</v>
      </c>
      <c r="B338" s="145">
        <v>45.0</v>
      </c>
      <c r="C338" s="145">
        <v>1.0</v>
      </c>
      <c r="D338" s="145">
        <v>0.1</v>
      </c>
      <c r="E338" s="145">
        <v>11.7</v>
      </c>
      <c r="F338" s="162">
        <v>2.0</v>
      </c>
      <c r="G338" s="185"/>
      <c r="H338" s="145">
        <f t="shared" ref="H338:L338" si="337">$G338/100*B338</f>
        <v>0</v>
      </c>
      <c r="I338" s="145">
        <f t="shared" si="337"/>
        <v>0</v>
      </c>
      <c r="J338" s="145">
        <f t="shared" si="337"/>
        <v>0</v>
      </c>
      <c r="K338" s="145">
        <f t="shared" si="337"/>
        <v>0</v>
      </c>
      <c r="L338" s="162">
        <f t="shared" si="337"/>
        <v>0</v>
      </c>
      <c r="M338" s="158" t="s">
        <v>523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6" t="s">
        <v>857</v>
      </c>
      <c r="B339" s="145">
        <v>381.0</v>
      </c>
      <c r="C339" s="145">
        <v>1.9</v>
      </c>
      <c r="D339" s="145">
        <v>0.3</v>
      </c>
      <c r="E339" s="145">
        <v>20.6</v>
      </c>
      <c r="F339" s="162">
        <v>3.5</v>
      </c>
      <c r="G339" s="185"/>
      <c r="H339" s="145">
        <f t="shared" ref="H339:L339" si="338">$G339/100*B339</f>
        <v>0</v>
      </c>
      <c r="I339" s="145">
        <f t="shared" si="338"/>
        <v>0</v>
      </c>
      <c r="J339" s="145">
        <f t="shared" si="338"/>
        <v>0</v>
      </c>
      <c r="K339" s="145">
        <f t="shared" si="338"/>
        <v>0</v>
      </c>
      <c r="L339" s="162">
        <f t="shared" si="338"/>
        <v>0</v>
      </c>
      <c r="M339" s="158" t="s">
        <v>523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6" t="s">
        <v>858</v>
      </c>
      <c r="B340" s="145">
        <v>40.0</v>
      </c>
      <c r="C340" s="145">
        <v>2.0</v>
      </c>
      <c r="D340" s="145">
        <v>0.5</v>
      </c>
      <c r="E340" s="145">
        <v>8.7</v>
      </c>
      <c r="F340" s="162">
        <v>0.0</v>
      </c>
      <c r="G340" s="185"/>
      <c r="H340" s="145">
        <f t="shared" ref="H340:L340" si="339">$G340/100*B340</f>
        <v>0</v>
      </c>
      <c r="I340" s="145">
        <f t="shared" si="339"/>
        <v>0</v>
      </c>
      <c r="J340" s="145">
        <f t="shared" si="339"/>
        <v>0</v>
      </c>
      <c r="K340" s="145">
        <f t="shared" si="339"/>
        <v>0</v>
      </c>
      <c r="L340" s="162">
        <f t="shared" si="339"/>
        <v>0</v>
      </c>
      <c r="M340" s="158" t="s">
        <v>523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6" t="s">
        <v>859</v>
      </c>
      <c r="B341" s="145">
        <v>31.0</v>
      </c>
      <c r="C341" s="145">
        <v>0.6</v>
      </c>
      <c r="D341" s="145">
        <v>0.6</v>
      </c>
      <c r="E341" s="145">
        <v>6.9</v>
      </c>
      <c r="F341" s="162">
        <v>0.0</v>
      </c>
      <c r="G341" s="185"/>
      <c r="H341" s="145">
        <f t="shared" ref="H341:L341" si="340">$G341/100*B341</f>
        <v>0</v>
      </c>
      <c r="I341" s="145">
        <f t="shared" si="340"/>
        <v>0</v>
      </c>
      <c r="J341" s="145">
        <f t="shared" si="340"/>
        <v>0</v>
      </c>
      <c r="K341" s="145">
        <f t="shared" si="340"/>
        <v>0</v>
      </c>
      <c r="L341" s="162">
        <f t="shared" si="340"/>
        <v>0</v>
      </c>
      <c r="M341" s="158" t="s">
        <v>523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6" t="s">
        <v>860</v>
      </c>
      <c r="B342" s="145">
        <v>16.0</v>
      </c>
      <c r="C342" s="145">
        <v>1.2</v>
      </c>
      <c r="D342" s="145">
        <v>0.2</v>
      </c>
      <c r="E342" s="145">
        <v>3.4</v>
      </c>
      <c r="F342" s="162">
        <v>1.1</v>
      </c>
      <c r="G342" s="185"/>
      <c r="H342" s="145">
        <f t="shared" ref="H342:L342" si="341">$G342/100*B342</f>
        <v>0</v>
      </c>
      <c r="I342" s="145">
        <f t="shared" si="341"/>
        <v>0</v>
      </c>
      <c r="J342" s="145">
        <f t="shared" si="341"/>
        <v>0</v>
      </c>
      <c r="K342" s="145">
        <f t="shared" si="341"/>
        <v>0</v>
      </c>
      <c r="L342" s="162">
        <f t="shared" si="341"/>
        <v>0</v>
      </c>
      <c r="M342" s="158" t="s">
        <v>523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6" t="s">
        <v>861</v>
      </c>
      <c r="B343" s="145">
        <v>92.0</v>
      </c>
      <c r="C343" s="145">
        <v>15.6</v>
      </c>
      <c r="D343" s="145">
        <v>1.4</v>
      </c>
      <c r="E343" s="145">
        <v>3.1</v>
      </c>
      <c r="F343" s="162">
        <v>0.0</v>
      </c>
      <c r="G343" s="185"/>
      <c r="H343" s="145">
        <f t="shared" ref="H343:L343" si="342">$G343/100*B343</f>
        <v>0</v>
      </c>
      <c r="I343" s="145">
        <f t="shared" si="342"/>
        <v>0</v>
      </c>
      <c r="J343" s="145">
        <f t="shared" si="342"/>
        <v>0</v>
      </c>
      <c r="K343" s="145">
        <f t="shared" si="342"/>
        <v>0</v>
      </c>
      <c r="L343" s="162">
        <f t="shared" si="342"/>
        <v>0</v>
      </c>
      <c r="M343" s="158" t="s">
        <v>507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6" t="s">
        <v>862</v>
      </c>
      <c r="B344" s="145">
        <v>100.0</v>
      </c>
      <c r="C344" s="145">
        <v>0.0</v>
      </c>
      <c r="D344" s="145">
        <v>0.0</v>
      </c>
      <c r="E344" s="145">
        <v>46.0</v>
      </c>
      <c r="F344" s="162">
        <v>0.0</v>
      </c>
      <c r="G344" s="185"/>
      <c r="H344" s="145">
        <f t="shared" ref="H344:L344" si="343">$G344/100*B344</f>
        <v>0</v>
      </c>
      <c r="I344" s="145">
        <f t="shared" si="343"/>
        <v>0</v>
      </c>
      <c r="J344" s="145">
        <f t="shared" si="343"/>
        <v>0</v>
      </c>
      <c r="K344" s="145">
        <f t="shared" si="343"/>
        <v>0</v>
      </c>
      <c r="L344" s="162">
        <f t="shared" si="343"/>
        <v>0</v>
      </c>
      <c r="M344" s="158" t="s">
        <v>515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6" t="s">
        <v>863</v>
      </c>
      <c r="B345" s="145">
        <v>380.0</v>
      </c>
      <c r="C345" s="145">
        <v>0.1</v>
      </c>
      <c r="D345" s="145">
        <v>0.0</v>
      </c>
      <c r="E345" s="145">
        <v>98.1</v>
      </c>
      <c r="F345" s="162">
        <v>0.0</v>
      </c>
      <c r="G345" s="185"/>
      <c r="H345" s="145">
        <f t="shared" ref="H345:L345" si="344">$G345/100*B345</f>
        <v>0</v>
      </c>
      <c r="I345" s="145">
        <f t="shared" si="344"/>
        <v>0</v>
      </c>
      <c r="J345" s="145">
        <f t="shared" si="344"/>
        <v>0</v>
      </c>
      <c r="K345" s="145">
        <f t="shared" si="344"/>
        <v>0</v>
      </c>
      <c r="L345" s="162">
        <f t="shared" si="344"/>
        <v>0</v>
      </c>
      <c r="M345" s="158" t="s">
        <v>515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6" t="s">
        <v>864</v>
      </c>
      <c r="B346" s="145">
        <v>387.0</v>
      </c>
      <c r="C346" s="145">
        <v>0.0</v>
      </c>
      <c r="D346" s="145">
        <v>0.0</v>
      </c>
      <c r="E346" s="145">
        <v>99.9</v>
      </c>
      <c r="F346" s="162">
        <v>0.0</v>
      </c>
      <c r="G346" s="185"/>
      <c r="H346" s="145">
        <f t="shared" ref="H346:L346" si="345">$G346/100*B346</f>
        <v>0</v>
      </c>
      <c r="I346" s="145">
        <f t="shared" si="345"/>
        <v>0</v>
      </c>
      <c r="J346" s="145">
        <f t="shared" si="345"/>
        <v>0</v>
      </c>
      <c r="K346" s="145">
        <f t="shared" si="345"/>
        <v>0</v>
      </c>
      <c r="L346" s="162">
        <f t="shared" si="345"/>
        <v>0</v>
      </c>
      <c r="M346" s="158" t="s">
        <v>515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6" t="s">
        <v>865</v>
      </c>
      <c r="B347" s="145">
        <v>617.0</v>
      </c>
      <c r="C347" s="145">
        <v>17.3</v>
      </c>
      <c r="D347" s="145">
        <v>55.2</v>
      </c>
      <c r="E347" s="145">
        <v>23.2</v>
      </c>
      <c r="F347" s="162">
        <v>5.7</v>
      </c>
      <c r="G347" s="185"/>
      <c r="H347" s="145">
        <f t="shared" ref="H347:L347" si="346">$G347/100*B347</f>
        <v>0</v>
      </c>
      <c r="I347" s="145">
        <f t="shared" si="346"/>
        <v>0</v>
      </c>
      <c r="J347" s="145">
        <f t="shared" si="346"/>
        <v>0</v>
      </c>
      <c r="K347" s="145">
        <f t="shared" si="346"/>
        <v>0</v>
      </c>
      <c r="L347" s="162">
        <f t="shared" si="346"/>
        <v>0</v>
      </c>
      <c r="M347" s="158" t="s">
        <v>595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6" t="s">
        <v>866</v>
      </c>
      <c r="B348" s="145">
        <v>884.0</v>
      </c>
      <c r="C348" s="145">
        <v>0.0</v>
      </c>
      <c r="D348" s="145">
        <v>100.0</v>
      </c>
      <c r="E348" s="145">
        <v>0.0</v>
      </c>
      <c r="F348" s="162">
        <v>0.0</v>
      </c>
      <c r="G348" s="185"/>
      <c r="H348" s="145">
        <f t="shared" ref="H348:L348" si="347">$G348/100*B348</f>
        <v>0</v>
      </c>
      <c r="I348" s="145">
        <f t="shared" si="347"/>
        <v>0</v>
      </c>
      <c r="J348" s="145">
        <f t="shared" si="347"/>
        <v>0</v>
      </c>
      <c r="K348" s="145">
        <f t="shared" si="347"/>
        <v>0</v>
      </c>
      <c r="L348" s="162">
        <f t="shared" si="347"/>
        <v>0</v>
      </c>
      <c r="M348" s="158" t="s">
        <v>537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6" t="s">
        <v>867</v>
      </c>
      <c r="B349" s="145">
        <v>564.0</v>
      </c>
      <c r="C349" s="145">
        <v>20.8</v>
      </c>
      <c r="D349" s="145">
        <v>51.5</v>
      </c>
      <c r="E349" s="145">
        <v>20.0</v>
      </c>
      <c r="F349" s="162">
        <v>6.6</v>
      </c>
      <c r="G349" s="185"/>
      <c r="H349" s="145">
        <f t="shared" ref="H349:L349" si="348">$G349/100*B349</f>
        <v>0</v>
      </c>
      <c r="I349" s="145">
        <f t="shared" si="348"/>
        <v>0</v>
      </c>
      <c r="J349" s="145">
        <f t="shared" si="348"/>
        <v>0</v>
      </c>
      <c r="K349" s="145">
        <f t="shared" si="348"/>
        <v>0</v>
      </c>
      <c r="L349" s="162">
        <f t="shared" si="348"/>
        <v>0</v>
      </c>
      <c r="M349" s="158" t="s">
        <v>595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6" t="s">
        <v>868</v>
      </c>
      <c r="B350" s="145">
        <v>377.0</v>
      </c>
      <c r="C350" s="145">
        <v>7.0</v>
      </c>
      <c r="D350" s="145">
        <v>1.6</v>
      </c>
      <c r="E350" s="145">
        <v>79.9</v>
      </c>
      <c r="F350" s="162">
        <v>0.9</v>
      </c>
      <c r="G350" s="185"/>
      <c r="H350" s="145">
        <f t="shared" ref="H350:L350" si="349">$G350/100*B350</f>
        <v>0</v>
      </c>
      <c r="I350" s="145">
        <f t="shared" si="349"/>
        <v>0</v>
      </c>
      <c r="J350" s="145">
        <f t="shared" si="349"/>
        <v>0</v>
      </c>
      <c r="K350" s="145">
        <f t="shared" si="349"/>
        <v>0</v>
      </c>
      <c r="L350" s="162">
        <f t="shared" si="349"/>
        <v>0</v>
      </c>
      <c r="M350" s="158" t="s">
        <v>526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6" t="s">
        <v>869</v>
      </c>
      <c r="B351" s="145">
        <v>19.0</v>
      </c>
      <c r="C351" s="145">
        <v>1.8</v>
      </c>
      <c r="D351" s="145">
        <v>0.2</v>
      </c>
      <c r="E351" s="145">
        <v>3.7</v>
      </c>
      <c r="F351" s="162">
        <v>1.6</v>
      </c>
      <c r="G351" s="185"/>
      <c r="H351" s="145">
        <f t="shared" ref="H351:L351" si="350">$G351/100*B351</f>
        <v>0</v>
      </c>
      <c r="I351" s="145">
        <f t="shared" si="350"/>
        <v>0</v>
      </c>
      <c r="J351" s="145">
        <f t="shared" si="350"/>
        <v>0</v>
      </c>
      <c r="K351" s="145">
        <f t="shared" si="350"/>
        <v>0</v>
      </c>
      <c r="L351" s="162">
        <f t="shared" si="350"/>
        <v>0</v>
      </c>
      <c r="M351" s="158" t="s">
        <v>523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6" t="s">
        <v>870</v>
      </c>
      <c r="B352" s="145">
        <v>144.0</v>
      </c>
      <c r="C352" s="145">
        <v>19.7</v>
      </c>
      <c r="D352" s="145">
        <v>6.7</v>
      </c>
      <c r="E352" s="145">
        <v>0.0</v>
      </c>
      <c r="F352" s="162">
        <v>0.0</v>
      </c>
      <c r="G352" s="185"/>
      <c r="H352" s="145">
        <f t="shared" ref="H352:L352" si="351">$G352/100*B352</f>
        <v>0</v>
      </c>
      <c r="I352" s="145">
        <f t="shared" si="351"/>
        <v>0</v>
      </c>
      <c r="J352" s="145">
        <f t="shared" si="351"/>
        <v>0</v>
      </c>
      <c r="K352" s="145">
        <f t="shared" si="351"/>
        <v>0</v>
      </c>
      <c r="L352" s="162">
        <f t="shared" si="351"/>
        <v>0</v>
      </c>
      <c r="M352" s="158" t="s">
        <v>544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6" t="s">
        <v>871</v>
      </c>
      <c r="B353" s="145">
        <v>595.0</v>
      </c>
      <c r="C353" s="145">
        <v>17.0</v>
      </c>
      <c r="D353" s="145">
        <v>53.7</v>
      </c>
      <c r="E353" s="145">
        <v>21.2</v>
      </c>
      <c r="F353" s="162">
        <v>9.3</v>
      </c>
      <c r="G353" s="185"/>
      <c r="H353" s="145">
        <f t="shared" ref="H353:L353" si="352">$G353/100*B353</f>
        <v>0</v>
      </c>
      <c r="I353" s="145">
        <f t="shared" si="352"/>
        <v>0</v>
      </c>
      <c r="J353" s="145">
        <f t="shared" si="352"/>
        <v>0</v>
      </c>
      <c r="K353" s="145">
        <f t="shared" si="352"/>
        <v>0</v>
      </c>
      <c r="L353" s="162">
        <f t="shared" si="352"/>
        <v>0</v>
      </c>
      <c r="M353" s="158" t="s">
        <v>595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6" t="s">
        <v>872</v>
      </c>
      <c r="B354" s="145">
        <v>33.0</v>
      </c>
      <c r="C354" s="145">
        <v>2.8</v>
      </c>
      <c r="D354" s="145">
        <v>0.2</v>
      </c>
      <c r="E354" s="145">
        <v>7.0</v>
      </c>
      <c r="F354" s="162">
        <v>4.4</v>
      </c>
      <c r="G354" s="185"/>
      <c r="H354" s="145">
        <f t="shared" ref="H354:L354" si="353">$G354/100*B354</f>
        <v>0</v>
      </c>
      <c r="I354" s="145">
        <f t="shared" si="353"/>
        <v>0</v>
      </c>
      <c r="J354" s="145">
        <f t="shared" si="353"/>
        <v>0</v>
      </c>
      <c r="K354" s="145">
        <f t="shared" si="353"/>
        <v>0</v>
      </c>
      <c r="L354" s="162">
        <f t="shared" si="353"/>
        <v>0</v>
      </c>
      <c r="M354" s="158" t="s">
        <v>523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6" t="s">
        <v>873</v>
      </c>
      <c r="B355" s="145">
        <v>60.0</v>
      </c>
      <c r="C355" s="145">
        <v>10.5</v>
      </c>
      <c r="D355" s="145">
        <v>0.1</v>
      </c>
      <c r="E355" s="145">
        <v>5.6</v>
      </c>
      <c r="F355" s="162">
        <v>0.8</v>
      </c>
      <c r="G355" s="185"/>
      <c r="H355" s="145">
        <f t="shared" ref="H355:L355" si="354">$G355/100*B355</f>
        <v>0</v>
      </c>
      <c r="I355" s="145">
        <f t="shared" si="354"/>
        <v>0</v>
      </c>
      <c r="J355" s="145">
        <f t="shared" si="354"/>
        <v>0</v>
      </c>
      <c r="K355" s="145">
        <f t="shared" si="354"/>
        <v>0</v>
      </c>
      <c r="L355" s="162">
        <f t="shared" si="354"/>
        <v>0</v>
      </c>
      <c r="M355" s="158" t="s">
        <v>580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6" t="s">
        <v>874</v>
      </c>
      <c r="B356" s="145">
        <v>53.0</v>
      </c>
      <c r="C356" s="145">
        <v>0.8</v>
      </c>
      <c r="D356" s="145">
        <v>0.3</v>
      </c>
      <c r="E356" s="145">
        <v>13.3</v>
      </c>
      <c r="F356" s="162">
        <v>1.8</v>
      </c>
      <c r="G356" s="185"/>
      <c r="H356" s="145">
        <f t="shared" ref="H356:L356" si="355">$G356/100*B356</f>
        <v>0</v>
      </c>
      <c r="I356" s="145">
        <f t="shared" si="355"/>
        <v>0</v>
      </c>
      <c r="J356" s="145">
        <f t="shared" si="355"/>
        <v>0</v>
      </c>
      <c r="K356" s="145">
        <f t="shared" si="355"/>
        <v>0</v>
      </c>
      <c r="L356" s="162">
        <f t="shared" si="355"/>
        <v>0</v>
      </c>
      <c r="M356" s="158" t="s">
        <v>509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6" t="s">
        <v>875</v>
      </c>
      <c r="B357" s="145">
        <v>67.0</v>
      </c>
      <c r="C357" s="145">
        <v>1.3</v>
      </c>
      <c r="D357" s="145">
        <v>0.1</v>
      </c>
      <c r="E357" s="145">
        <v>16.3</v>
      </c>
      <c r="F357" s="162">
        <v>0.0</v>
      </c>
      <c r="G357" s="185"/>
      <c r="H357" s="145">
        <f t="shared" ref="H357:L357" si="356">$G357/100*B357</f>
        <v>0</v>
      </c>
      <c r="I357" s="145">
        <f t="shared" si="356"/>
        <v>0</v>
      </c>
      <c r="J357" s="145">
        <f t="shared" si="356"/>
        <v>0</v>
      </c>
      <c r="K357" s="145">
        <f t="shared" si="356"/>
        <v>0</v>
      </c>
      <c r="L357" s="162">
        <f t="shared" si="356"/>
        <v>0</v>
      </c>
      <c r="M357" s="158" t="s">
        <v>532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6" t="s">
        <v>876</v>
      </c>
      <c r="B358" s="145">
        <v>0.0</v>
      </c>
      <c r="C358" s="145">
        <v>0.0</v>
      </c>
      <c r="D358" s="145">
        <v>0.0</v>
      </c>
      <c r="E358" s="145">
        <v>0.0</v>
      </c>
      <c r="F358" s="162">
        <v>0.0</v>
      </c>
      <c r="G358" s="185"/>
      <c r="H358" s="145">
        <f t="shared" ref="H358:L358" si="357">$G358/100*B358</f>
        <v>0</v>
      </c>
      <c r="I358" s="145">
        <f t="shared" si="357"/>
        <v>0</v>
      </c>
      <c r="J358" s="145">
        <f t="shared" si="357"/>
        <v>0</v>
      </c>
      <c r="K358" s="145">
        <f t="shared" si="357"/>
        <v>0</v>
      </c>
      <c r="L358" s="162">
        <f t="shared" si="357"/>
        <v>0</v>
      </c>
      <c r="M358" s="158" t="s">
        <v>519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6" t="s">
        <v>877</v>
      </c>
      <c r="B359" s="145">
        <v>0.0</v>
      </c>
      <c r="C359" s="145">
        <v>22.6</v>
      </c>
      <c r="D359" s="145">
        <v>2.4</v>
      </c>
      <c r="E359" s="145">
        <v>58.2</v>
      </c>
      <c r="F359" s="162">
        <v>10.7</v>
      </c>
      <c r="G359" s="185"/>
      <c r="H359" s="145">
        <f t="shared" ref="H359:L359" si="358">$G359/100*B359</f>
        <v>0</v>
      </c>
      <c r="I359" s="145">
        <f t="shared" si="358"/>
        <v>0</v>
      </c>
      <c r="J359" s="145">
        <f t="shared" si="358"/>
        <v>0</v>
      </c>
      <c r="K359" s="145">
        <f t="shared" si="358"/>
        <v>0</v>
      </c>
      <c r="L359" s="162">
        <f t="shared" si="358"/>
        <v>0</v>
      </c>
      <c r="M359" s="158" t="s">
        <v>519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6" t="s">
        <v>878</v>
      </c>
      <c r="B360" s="145">
        <v>1.0</v>
      </c>
      <c r="C360" s="145">
        <v>0.0</v>
      </c>
      <c r="D360" s="145">
        <v>0.0</v>
      </c>
      <c r="E360" s="145">
        <v>0.2</v>
      </c>
      <c r="F360" s="162">
        <v>0.0</v>
      </c>
      <c r="G360" s="185"/>
      <c r="H360" s="145">
        <f t="shared" ref="H360:L360" si="359">$G360/100*B360</f>
        <v>0</v>
      </c>
      <c r="I360" s="145">
        <f t="shared" si="359"/>
        <v>0</v>
      </c>
      <c r="J360" s="145">
        <f t="shared" si="359"/>
        <v>0</v>
      </c>
      <c r="K360" s="145">
        <f t="shared" si="359"/>
        <v>0</v>
      </c>
      <c r="L360" s="162">
        <f t="shared" si="359"/>
        <v>0</v>
      </c>
      <c r="M360" s="158" t="s">
        <v>519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6" t="s">
        <v>879</v>
      </c>
      <c r="B361" s="145">
        <v>0.0</v>
      </c>
      <c r="C361" s="145">
        <v>31.6</v>
      </c>
      <c r="D361" s="145">
        <v>4.6</v>
      </c>
      <c r="E361" s="145">
        <v>49.6</v>
      </c>
      <c r="F361" s="162">
        <v>10.6</v>
      </c>
      <c r="G361" s="185"/>
      <c r="H361" s="145">
        <f t="shared" ref="H361:L361" si="360">$G361/100*B361</f>
        <v>0</v>
      </c>
      <c r="I361" s="145">
        <f t="shared" si="360"/>
        <v>0</v>
      </c>
      <c r="J361" s="145">
        <f t="shared" si="360"/>
        <v>0</v>
      </c>
      <c r="K361" s="145">
        <f t="shared" si="360"/>
        <v>0</v>
      </c>
      <c r="L361" s="162">
        <f t="shared" si="360"/>
        <v>0</v>
      </c>
      <c r="M361" s="158" t="s">
        <v>519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6" t="s">
        <v>880</v>
      </c>
      <c r="B362" s="145">
        <v>0.0</v>
      </c>
      <c r="C362" s="145">
        <v>20.3</v>
      </c>
      <c r="D362" s="145">
        <v>4.3</v>
      </c>
      <c r="E362" s="145">
        <v>61.0</v>
      </c>
      <c r="F362" s="162">
        <v>19.0</v>
      </c>
      <c r="G362" s="185"/>
      <c r="H362" s="145">
        <f t="shared" ref="H362:L362" si="361">$G362/100*B362</f>
        <v>0</v>
      </c>
      <c r="I362" s="145">
        <f t="shared" si="361"/>
        <v>0</v>
      </c>
      <c r="J362" s="145">
        <f t="shared" si="361"/>
        <v>0</v>
      </c>
      <c r="K362" s="145">
        <f t="shared" si="361"/>
        <v>0</v>
      </c>
      <c r="L362" s="162">
        <f t="shared" si="361"/>
        <v>0</v>
      </c>
      <c r="M362" s="158" t="s">
        <v>519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6" t="s">
        <v>881</v>
      </c>
      <c r="B363" s="145">
        <v>367.0</v>
      </c>
      <c r="C363" s="145">
        <v>13.3</v>
      </c>
      <c r="D363" s="145">
        <v>2.4</v>
      </c>
      <c r="E363" s="145">
        <v>73.1</v>
      </c>
      <c r="F363" s="162">
        <v>8.0</v>
      </c>
      <c r="G363" s="185"/>
      <c r="H363" s="145">
        <f t="shared" ref="H363:L363" si="362">$G363/100*B363</f>
        <v>0</v>
      </c>
      <c r="I363" s="145">
        <f t="shared" si="362"/>
        <v>0</v>
      </c>
      <c r="J363" s="145">
        <f t="shared" si="362"/>
        <v>0</v>
      </c>
      <c r="K363" s="145">
        <f t="shared" si="362"/>
        <v>0</v>
      </c>
      <c r="L363" s="162">
        <f t="shared" si="362"/>
        <v>0</v>
      </c>
      <c r="M363" s="158" t="s">
        <v>526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6" t="s">
        <v>882</v>
      </c>
      <c r="B364" s="145">
        <v>249.0</v>
      </c>
      <c r="C364" s="145">
        <v>9.0</v>
      </c>
      <c r="D364" s="145">
        <v>5.2</v>
      </c>
      <c r="E364" s="145">
        <v>42.8</v>
      </c>
      <c r="F364" s="162">
        <v>2.0</v>
      </c>
      <c r="G364" s="185"/>
      <c r="H364" s="145">
        <f t="shared" ref="H364:L364" si="363">$G364/100*B364</f>
        <v>0</v>
      </c>
      <c r="I364" s="145">
        <f t="shared" si="363"/>
        <v>0</v>
      </c>
      <c r="J364" s="145">
        <f t="shared" si="363"/>
        <v>0</v>
      </c>
      <c r="K364" s="145">
        <f t="shared" si="363"/>
        <v>0</v>
      </c>
      <c r="L364" s="162">
        <f t="shared" si="363"/>
        <v>0</v>
      </c>
      <c r="M364" s="158" t="s">
        <v>580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6" t="s">
        <v>883</v>
      </c>
      <c r="B365" s="145">
        <v>193.0</v>
      </c>
      <c r="C365" s="145">
        <v>18.5</v>
      </c>
      <c r="D365" s="145">
        <v>10.8</v>
      </c>
      <c r="E365" s="145">
        <v>9.4</v>
      </c>
      <c r="F365" s="162">
        <v>0.0</v>
      </c>
      <c r="G365" s="185"/>
      <c r="H365" s="145">
        <f t="shared" ref="H365:L365" si="364">$G365/100*B365</f>
        <v>0</v>
      </c>
      <c r="I365" s="145">
        <f t="shared" si="364"/>
        <v>0</v>
      </c>
      <c r="J365" s="145">
        <f t="shared" si="364"/>
        <v>0</v>
      </c>
      <c r="K365" s="145">
        <f t="shared" si="364"/>
        <v>0</v>
      </c>
      <c r="L365" s="162">
        <f t="shared" si="364"/>
        <v>0</v>
      </c>
      <c r="M365" s="158" t="s">
        <v>517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6" t="s">
        <v>884</v>
      </c>
      <c r="B366" s="145">
        <v>96.0</v>
      </c>
      <c r="C366" s="145">
        <v>20.1</v>
      </c>
      <c r="D366" s="145">
        <v>1.7</v>
      </c>
      <c r="E366" s="145">
        <v>0.0</v>
      </c>
      <c r="F366" s="162">
        <v>0.0</v>
      </c>
      <c r="G366" s="185"/>
      <c r="H366" s="145">
        <f t="shared" ref="H366:L366" si="365">$G366/100*B366</f>
        <v>0</v>
      </c>
      <c r="I366" s="145">
        <f t="shared" si="365"/>
        <v>0</v>
      </c>
      <c r="J366" s="145">
        <f t="shared" si="365"/>
        <v>0</v>
      </c>
      <c r="K366" s="145">
        <f t="shared" si="365"/>
        <v>0</v>
      </c>
      <c r="L366" s="162">
        <f t="shared" si="365"/>
        <v>0</v>
      </c>
      <c r="M366" s="158" t="s">
        <v>544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6" t="s">
        <v>885</v>
      </c>
      <c r="B367" s="145">
        <v>436.0</v>
      </c>
      <c r="C367" s="145">
        <v>53.4</v>
      </c>
      <c r="D367" s="145">
        <v>26.4</v>
      </c>
      <c r="E367" s="145">
        <v>7.2</v>
      </c>
      <c r="F367" s="162">
        <v>0.2</v>
      </c>
      <c r="G367" s="185"/>
      <c r="H367" s="145">
        <f t="shared" ref="H367:L367" si="366">$G367/100*B367</f>
        <v>0</v>
      </c>
      <c r="I367" s="145">
        <f t="shared" si="366"/>
        <v>0</v>
      </c>
      <c r="J367" s="145">
        <f t="shared" si="366"/>
        <v>0</v>
      </c>
      <c r="K367" s="145">
        <f t="shared" si="366"/>
        <v>0</v>
      </c>
      <c r="L367" s="162">
        <f t="shared" si="366"/>
        <v>0</v>
      </c>
      <c r="M367" s="158" t="s">
        <v>517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6" t="s">
        <v>886</v>
      </c>
      <c r="B368" s="145">
        <v>116.0</v>
      </c>
      <c r="C368" s="145">
        <v>8.2</v>
      </c>
      <c r="D368" s="145">
        <v>8.0</v>
      </c>
      <c r="E368" s="145">
        <v>5.2</v>
      </c>
      <c r="F368" s="162">
        <v>0.0</v>
      </c>
      <c r="G368" s="185"/>
      <c r="H368" s="145">
        <f t="shared" ref="H368:L368" si="367">$G368/100*B368</f>
        <v>0</v>
      </c>
      <c r="I368" s="145">
        <f t="shared" si="367"/>
        <v>0</v>
      </c>
      <c r="J368" s="145">
        <f t="shared" si="367"/>
        <v>0</v>
      </c>
      <c r="K368" s="145">
        <f t="shared" si="367"/>
        <v>0</v>
      </c>
      <c r="L368" s="162">
        <f t="shared" si="367"/>
        <v>0</v>
      </c>
      <c r="M368" s="158" t="s">
        <v>517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6" t="s">
        <v>887</v>
      </c>
      <c r="B369" s="145">
        <v>146.0</v>
      </c>
      <c r="C369" s="145">
        <v>12.7</v>
      </c>
      <c r="D369" s="145">
        <v>10.0</v>
      </c>
      <c r="E369" s="145">
        <v>4.4</v>
      </c>
      <c r="F369" s="162">
        <v>0.6</v>
      </c>
      <c r="G369" s="185"/>
      <c r="H369" s="145">
        <f t="shared" ref="H369:L369" si="368">$G369/100*B369</f>
        <v>0</v>
      </c>
      <c r="I369" s="145">
        <f t="shared" si="368"/>
        <v>0</v>
      </c>
      <c r="J369" s="145">
        <f t="shared" si="368"/>
        <v>0</v>
      </c>
      <c r="K369" s="145">
        <f t="shared" si="368"/>
        <v>0</v>
      </c>
      <c r="L369" s="162">
        <f t="shared" si="368"/>
        <v>0</v>
      </c>
      <c r="M369" s="158" t="s">
        <v>517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6" t="s">
        <v>888</v>
      </c>
      <c r="B370" s="145">
        <v>18.0</v>
      </c>
      <c r="C370" s="145">
        <v>0.9</v>
      </c>
      <c r="D370" s="145">
        <v>0.2</v>
      </c>
      <c r="E370" s="145">
        <v>3.9</v>
      </c>
      <c r="F370" s="162">
        <v>1.2</v>
      </c>
      <c r="G370" s="185"/>
      <c r="H370" s="145">
        <f t="shared" ref="H370:L370" si="369">$G370/100*B370</f>
        <v>0</v>
      </c>
      <c r="I370" s="145">
        <f t="shared" si="369"/>
        <v>0</v>
      </c>
      <c r="J370" s="145">
        <f t="shared" si="369"/>
        <v>0</v>
      </c>
      <c r="K370" s="145">
        <f t="shared" si="369"/>
        <v>0</v>
      </c>
      <c r="L370" s="162">
        <f t="shared" si="369"/>
        <v>0</v>
      </c>
      <c r="M370" s="158" t="s">
        <v>523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6" t="s">
        <v>889</v>
      </c>
      <c r="B371" s="145">
        <v>258.0</v>
      </c>
      <c r="C371" s="145">
        <v>14.1</v>
      </c>
      <c r="D371" s="145">
        <v>3.0</v>
      </c>
      <c r="E371" s="145">
        <v>55.8</v>
      </c>
      <c r="F371" s="162">
        <v>12.3</v>
      </c>
      <c r="G371" s="185"/>
      <c r="H371" s="145">
        <f t="shared" ref="H371:L371" si="370">$G371/100*B371</f>
        <v>0</v>
      </c>
      <c r="I371" s="145">
        <f t="shared" si="370"/>
        <v>0</v>
      </c>
      <c r="J371" s="145">
        <f t="shared" si="370"/>
        <v>0</v>
      </c>
      <c r="K371" s="145">
        <f t="shared" si="370"/>
        <v>0</v>
      </c>
      <c r="L371" s="162">
        <f t="shared" si="370"/>
        <v>0</v>
      </c>
      <c r="M371" s="158" t="s">
        <v>523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6" t="s">
        <v>890</v>
      </c>
      <c r="B372" s="145">
        <v>119.0</v>
      </c>
      <c r="C372" s="145">
        <v>20.5</v>
      </c>
      <c r="D372" s="145">
        <v>3.5</v>
      </c>
      <c r="E372" s="145">
        <v>0.0</v>
      </c>
      <c r="F372" s="162">
        <v>0.0</v>
      </c>
      <c r="G372" s="185"/>
      <c r="H372" s="145">
        <f t="shared" ref="H372:L372" si="371">$G372/100*B372</f>
        <v>0</v>
      </c>
      <c r="I372" s="145">
        <f t="shared" si="371"/>
        <v>0</v>
      </c>
      <c r="J372" s="145">
        <f t="shared" si="371"/>
        <v>0</v>
      </c>
      <c r="K372" s="145">
        <f t="shared" si="371"/>
        <v>0</v>
      </c>
      <c r="L372" s="162">
        <f t="shared" si="371"/>
        <v>0</v>
      </c>
      <c r="M372" s="158" t="s">
        <v>544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6" t="s">
        <v>891</v>
      </c>
      <c r="B373" s="145">
        <v>109.0</v>
      </c>
      <c r="C373" s="145">
        <v>24.4</v>
      </c>
      <c r="D373" s="145">
        <v>0.5</v>
      </c>
      <c r="E373" s="145">
        <v>0.0</v>
      </c>
      <c r="F373" s="162">
        <v>0.0</v>
      </c>
      <c r="G373" s="185"/>
      <c r="H373" s="145">
        <f t="shared" ref="H373:L373" si="372">$G373/100*B373</f>
        <v>0</v>
      </c>
      <c r="I373" s="145">
        <f t="shared" si="372"/>
        <v>0</v>
      </c>
      <c r="J373" s="145">
        <f t="shared" si="372"/>
        <v>0</v>
      </c>
      <c r="K373" s="145">
        <f t="shared" si="372"/>
        <v>0</v>
      </c>
      <c r="L373" s="162">
        <f t="shared" si="372"/>
        <v>0</v>
      </c>
      <c r="M373" s="158" t="s">
        <v>544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6" t="s">
        <v>892</v>
      </c>
      <c r="B374" s="145">
        <v>134.0</v>
      </c>
      <c r="C374" s="145">
        <v>22.8</v>
      </c>
      <c r="D374" s="145">
        <v>4.3</v>
      </c>
      <c r="E374" s="145">
        <v>0.0</v>
      </c>
      <c r="F374" s="162">
        <v>0.0</v>
      </c>
      <c r="G374" s="185"/>
      <c r="H374" s="145">
        <f t="shared" ref="H374:L374" si="373">$G374/100*B374</f>
        <v>0</v>
      </c>
      <c r="I374" s="145">
        <f t="shared" si="373"/>
        <v>0</v>
      </c>
      <c r="J374" s="145">
        <f t="shared" si="373"/>
        <v>0</v>
      </c>
      <c r="K374" s="145">
        <f t="shared" si="373"/>
        <v>0</v>
      </c>
      <c r="L374" s="162">
        <f t="shared" si="373"/>
        <v>0</v>
      </c>
      <c r="M374" s="158" t="s">
        <v>597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6" t="s">
        <v>893</v>
      </c>
      <c r="B375" s="145">
        <v>32.0</v>
      </c>
      <c r="C375" s="145">
        <v>1.5</v>
      </c>
      <c r="D375" s="145">
        <v>0.3</v>
      </c>
      <c r="E375" s="145">
        <v>7.1</v>
      </c>
      <c r="F375" s="162">
        <v>3.2</v>
      </c>
      <c r="G375" s="185"/>
      <c r="H375" s="145">
        <f t="shared" ref="H375:L375" si="374">$G375/100*B375</f>
        <v>0</v>
      </c>
      <c r="I375" s="145">
        <f t="shared" si="374"/>
        <v>0</v>
      </c>
      <c r="J375" s="145">
        <f t="shared" si="374"/>
        <v>0</v>
      </c>
      <c r="K375" s="145">
        <f t="shared" si="374"/>
        <v>0</v>
      </c>
      <c r="L375" s="162">
        <f t="shared" si="374"/>
        <v>0</v>
      </c>
      <c r="M375" s="158" t="s">
        <v>523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6" t="s">
        <v>894</v>
      </c>
      <c r="B376" s="145">
        <v>28.0</v>
      </c>
      <c r="C376" s="145">
        <v>0.9</v>
      </c>
      <c r="D376" s="145">
        <v>0.1</v>
      </c>
      <c r="E376" s="145">
        <v>6.4</v>
      </c>
      <c r="F376" s="162">
        <v>1.8</v>
      </c>
      <c r="G376" s="185"/>
      <c r="H376" s="145">
        <f t="shared" ref="H376:L376" si="375">$G376/100*B376</f>
        <v>0</v>
      </c>
      <c r="I376" s="145">
        <f t="shared" si="375"/>
        <v>0</v>
      </c>
      <c r="J376" s="145">
        <f t="shared" si="375"/>
        <v>0</v>
      </c>
      <c r="K376" s="145">
        <f t="shared" si="375"/>
        <v>0</v>
      </c>
      <c r="L376" s="162">
        <f t="shared" si="375"/>
        <v>0</v>
      </c>
      <c r="M376" s="158" t="s">
        <v>523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6" t="s">
        <v>895</v>
      </c>
      <c r="B377" s="145">
        <v>138.0</v>
      </c>
      <c r="C377" s="145">
        <v>0.9</v>
      </c>
      <c r="D377" s="145">
        <v>0.2</v>
      </c>
      <c r="E377" s="145">
        <v>10.5</v>
      </c>
      <c r="F377" s="162">
        <v>3.6</v>
      </c>
      <c r="G377" s="185"/>
      <c r="H377" s="145">
        <f t="shared" ref="H377:L377" si="376">$G377/100*B377</f>
        <v>0</v>
      </c>
      <c r="I377" s="145">
        <f t="shared" si="376"/>
        <v>0</v>
      </c>
      <c r="J377" s="145">
        <f t="shared" si="376"/>
        <v>0</v>
      </c>
      <c r="K377" s="145">
        <f t="shared" si="376"/>
        <v>0</v>
      </c>
      <c r="L377" s="162">
        <f t="shared" si="376"/>
        <v>0</v>
      </c>
      <c r="M377" s="158" t="s">
        <v>580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6" t="s">
        <v>896</v>
      </c>
      <c r="B378" s="145">
        <v>144.0</v>
      </c>
      <c r="C378" s="145">
        <v>19.4</v>
      </c>
      <c r="D378" s="145">
        <v>6.8</v>
      </c>
      <c r="E378" s="145">
        <v>0.0</v>
      </c>
      <c r="F378" s="162">
        <v>0.0</v>
      </c>
      <c r="G378" s="185"/>
      <c r="H378" s="145">
        <f t="shared" ref="H378:L378" si="377">$G378/100*B378</f>
        <v>0</v>
      </c>
      <c r="I378" s="145">
        <f t="shared" si="377"/>
        <v>0</v>
      </c>
      <c r="J378" s="145">
        <f t="shared" si="377"/>
        <v>0</v>
      </c>
      <c r="K378" s="145">
        <f t="shared" si="377"/>
        <v>0</v>
      </c>
      <c r="L378" s="162">
        <f t="shared" si="377"/>
        <v>0</v>
      </c>
      <c r="M378" s="158" t="s">
        <v>546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6" t="s">
        <v>897</v>
      </c>
      <c r="B379" s="145">
        <v>21.0</v>
      </c>
      <c r="C379" s="145">
        <v>0.0</v>
      </c>
      <c r="D379" s="145">
        <v>0.0</v>
      </c>
      <c r="E379" s="145">
        <v>0.0</v>
      </c>
      <c r="F379" s="162">
        <v>0.0</v>
      </c>
      <c r="G379" s="185"/>
      <c r="H379" s="145">
        <f t="shared" ref="H379:L379" si="378">$G379/100*B379</f>
        <v>0</v>
      </c>
      <c r="I379" s="145">
        <f t="shared" si="378"/>
        <v>0</v>
      </c>
      <c r="J379" s="145">
        <f t="shared" si="378"/>
        <v>0</v>
      </c>
      <c r="K379" s="145">
        <f t="shared" si="378"/>
        <v>0</v>
      </c>
      <c r="L379" s="162">
        <f t="shared" si="378"/>
        <v>0</v>
      </c>
      <c r="M379" s="158" t="s">
        <v>580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6" t="s">
        <v>898</v>
      </c>
      <c r="B380" s="145">
        <v>88.0</v>
      </c>
      <c r="C380" s="145">
        <v>0.5</v>
      </c>
      <c r="D380" s="145">
        <v>0.0</v>
      </c>
      <c r="E380" s="145">
        <v>17.0</v>
      </c>
      <c r="F380" s="162">
        <v>0.0</v>
      </c>
      <c r="G380" s="185"/>
      <c r="H380" s="145">
        <f t="shared" ref="H380:L380" si="379">$G380/100*B380</f>
        <v>0</v>
      </c>
      <c r="I380" s="145">
        <f t="shared" si="379"/>
        <v>0</v>
      </c>
      <c r="J380" s="145">
        <f t="shared" si="379"/>
        <v>0</v>
      </c>
      <c r="K380" s="145">
        <f t="shared" si="379"/>
        <v>0</v>
      </c>
      <c r="L380" s="162">
        <f t="shared" si="379"/>
        <v>0</v>
      </c>
      <c r="M380" s="158" t="s">
        <v>580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6" t="s">
        <v>899</v>
      </c>
      <c r="B381" s="145">
        <v>19.0</v>
      </c>
      <c r="C381" s="145">
        <v>4.0</v>
      </c>
      <c r="D381" s="145">
        <v>0.0</v>
      </c>
      <c r="E381" s="145">
        <v>0.3</v>
      </c>
      <c r="F381" s="162">
        <v>0.0</v>
      </c>
      <c r="G381" s="185"/>
      <c r="H381" s="145">
        <f t="shared" ref="H381:L381" si="380">$G381/100*B381</f>
        <v>0</v>
      </c>
      <c r="I381" s="145">
        <f t="shared" si="380"/>
        <v>0</v>
      </c>
      <c r="J381" s="145">
        <f t="shared" si="380"/>
        <v>0</v>
      </c>
      <c r="K381" s="145">
        <f t="shared" si="380"/>
        <v>0</v>
      </c>
      <c r="L381" s="162">
        <f t="shared" si="380"/>
        <v>0</v>
      </c>
      <c r="M381" s="158" t="s">
        <v>580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6" t="s">
        <v>900</v>
      </c>
      <c r="B382" s="145">
        <v>45.0</v>
      </c>
      <c r="C382" s="145">
        <v>3.0</v>
      </c>
      <c r="D382" s="145">
        <v>0.6</v>
      </c>
      <c r="E382" s="145">
        <v>9.1</v>
      </c>
      <c r="F382" s="162">
        <v>0.5</v>
      </c>
      <c r="G382" s="185"/>
      <c r="H382" s="145">
        <f t="shared" ref="H382:L382" si="381">$G382/100*B382</f>
        <v>0</v>
      </c>
      <c r="I382" s="145">
        <f t="shared" si="381"/>
        <v>0</v>
      </c>
      <c r="J382" s="145">
        <f t="shared" si="381"/>
        <v>0</v>
      </c>
      <c r="K382" s="145">
        <f t="shared" si="381"/>
        <v>0</v>
      </c>
      <c r="L382" s="162">
        <f t="shared" si="381"/>
        <v>0</v>
      </c>
      <c r="M382" s="158" t="s">
        <v>513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6" t="s">
        <v>901</v>
      </c>
      <c r="B383" s="145">
        <v>654.0</v>
      </c>
      <c r="C383" s="145">
        <v>15.2</v>
      </c>
      <c r="D383" s="145">
        <v>65.2</v>
      </c>
      <c r="E383" s="145">
        <v>13.7</v>
      </c>
      <c r="F383" s="162">
        <v>6.7</v>
      </c>
      <c r="G383" s="185"/>
      <c r="H383" s="145">
        <f t="shared" ref="H383:L383" si="382">$G383/100*B383</f>
        <v>0</v>
      </c>
      <c r="I383" s="145">
        <f t="shared" si="382"/>
        <v>0</v>
      </c>
      <c r="J383" s="145">
        <f t="shared" si="382"/>
        <v>0</v>
      </c>
      <c r="K383" s="145">
        <f t="shared" si="382"/>
        <v>0</v>
      </c>
      <c r="L383" s="162">
        <f t="shared" si="382"/>
        <v>0</v>
      </c>
      <c r="M383" s="158" t="s">
        <v>511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6" t="s">
        <v>902</v>
      </c>
      <c r="B384" s="145">
        <v>109.0</v>
      </c>
      <c r="C384" s="145">
        <v>4.8</v>
      </c>
      <c r="D384" s="145">
        <v>0.6</v>
      </c>
      <c r="E384" s="145">
        <v>23.5</v>
      </c>
      <c r="F384" s="162">
        <v>7.8</v>
      </c>
      <c r="G384" s="185"/>
      <c r="H384" s="145">
        <f t="shared" ref="H384:L384" si="383">$G384/100*B384</f>
        <v>0</v>
      </c>
      <c r="I384" s="145">
        <f t="shared" si="383"/>
        <v>0</v>
      </c>
      <c r="J384" s="145">
        <f t="shared" si="383"/>
        <v>0</v>
      </c>
      <c r="K384" s="145">
        <f t="shared" si="383"/>
        <v>0</v>
      </c>
      <c r="L384" s="162">
        <f t="shared" si="383"/>
        <v>0</v>
      </c>
      <c r="M384" s="158" t="s">
        <v>580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6" t="s">
        <v>903</v>
      </c>
      <c r="B385" s="145">
        <v>11.0</v>
      </c>
      <c r="C385" s="145">
        <v>2.3</v>
      </c>
      <c r="D385" s="145">
        <v>0.1</v>
      </c>
      <c r="E385" s="145">
        <v>1.3</v>
      </c>
      <c r="F385" s="162">
        <v>0.5</v>
      </c>
      <c r="G385" s="185"/>
      <c r="H385" s="145">
        <f t="shared" ref="H385:L385" si="384">$G385/100*B385</f>
        <v>0</v>
      </c>
      <c r="I385" s="145">
        <f t="shared" si="384"/>
        <v>0</v>
      </c>
      <c r="J385" s="145">
        <f t="shared" si="384"/>
        <v>0</v>
      </c>
      <c r="K385" s="145">
        <f t="shared" si="384"/>
        <v>0</v>
      </c>
      <c r="L385" s="162">
        <f t="shared" si="384"/>
        <v>0</v>
      </c>
      <c r="M385" s="158" t="s">
        <v>523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6" t="s">
        <v>904</v>
      </c>
      <c r="B386" s="145">
        <v>30.0</v>
      </c>
      <c r="C386" s="145">
        <v>0.6</v>
      </c>
      <c r="D386" s="145">
        <v>0.2</v>
      </c>
      <c r="E386" s="145">
        <v>7.6</v>
      </c>
      <c r="F386" s="162">
        <v>0.4</v>
      </c>
      <c r="G386" s="185"/>
      <c r="H386" s="145">
        <f t="shared" ref="H386:L386" si="385">$G386/100*B386</f>
        <v>0</v>
      </c>
      <c r="I386" s="145">
        <f t="shared" si="385"/>
        <v>0</v>
      </c>
      <c r="J386" s="145">
        <f t="shared" si="385"/>
        <v>0</v>
      </c>
      <c r="K386" s="145">
        <f t="shared" si="385"/>
        <v>0</v>
      </c>
      <c r="L386" s="162">
        <f t="shared" si="385"/>
        <v>0</v>
      </c>
      <c r="M386" s="158" t="s">
        <v>509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6" t="s">
        <v>905</v>
      </c>
      <c r="B387" s="145">
        <v>557.0</v>
      </c>
      <c r="C387" s="145">
        <v>28.3</v>
      </c>
      <c r="D387" s="145">
        <v>47.4</v>
      </c>
      <c r="E387" s="145">
        <v>15.3</v>
      </c>
      <c r="F387" s="162">
        <v>0.0</v>
      </c>
      <c r="G387" s="185"/>
      <c r="H387" s="145">
        <f t="shared" ref="H387:L387" si="386">$G387/100*B387</f>
        <v>0</v>
      </c>
      <c r="I387" s="145">
        <f t="shared" si="386"/>
        <v>0</v>
      </c>
      <c r="J387" s="145">
        <f t="shared" si="386"/>
        <v>0</v>
      </c>
      <c r="K387" s="145">
        <f t="shared" si="386"/>
        <v>0</v>
      </c>
      <c r="L387" s="162">
        <f t="shared" si="386"/>
        <v>0</v>
      </c>
      <c r="M387" s="158" t="s">
        <v>595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6" t="s">
        <v>906</v>
      </c>
      <c r="B388" s="145">
        <v>329.0</v>
      </c>
      <c r="C388" s="145">
        <v>15.4</v>
      </c>
      <c r="D388" s="145">
        <v>1.9</v>
      </c>
      <c r="E388" s="145">
        <v>68.0</v>
      </c>
      <c r="F388" s="162">
        <v>12.2</v>
      </c>
      <c r="G388" s="185"/>
      <c r="H388" s="145">
        <f t="shared" ref="H388:L388" si="387">$G388/100*B388</f>
        <v>0</v>
      </c>
      <c r="I388" s="145">
        <f t="shared" si="387"/>
        <v>0</v>
      </c>
      <c r="J388" s="145">
        <f t="shared" si="387"/>
        <v>0</v>
      </c>
      <c r="K388" s="145">
        <f t="shared" si="387"/>
        <v>0</v>
      </c>
      <c r="L388" s="162">
        <f t="shared" si="387"/>
        <v>0</v>
      </c>
      <c r="M388" s="158" t="s">
        <v>526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6" t="s">
        <v>907</v>
      </c>
      <c r="B389" s="145">
        <v>327.0</v>
      </c>
      <c r="C389" s="145">
        <v>12.6</v>
      </c>
      <c r="D389" s="145">
        <v>1.5</v>
      </c>
      <c r="E389" s="145">
        <v>71.2</v>
      </c>
      <c r="F389" s="162">
        <v>12.2</v>
      </c>
      <c r="G389" s="185"/>
      <c r="H389" s="145">
        <f t="shared" ref="H389:L389" si="388">$G389/100*B389</f>
        <v>0</v>
      </c>
      <c r="I389" s="145">
        <f t="shared" si="388"/>
        <v>0</v>
      </c>
      <c r="J389" s="145">
        <f t="shared" si="388"/>
        <v>0</v>
      </c>
      <c r="K389" s="145">
        <f t="shared" si="388"/>
        <v>0</v>
      </c>
      <c r="L389" s="162">
        <f t="shared" si="388"/>
        <v>0</v>
      </c>
      <c r="M389" s="158" t="s">
        <v>526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6" t="s">
        <v>908</v>
      </c>
      <c r="B390" s="145">
        <v>216.0</v>
      </c>
      <c r="C390" s="145">
        <v>16.2</v>
      </c>
      <c r="D390" s="145">
        <v>5.3</v>
      </c>
      <c r="E390" s="145">
        <v>24.9</v>
      </c>
      <c r="F390" s="162">
        <v>40.2</v>
      </c>
      <c r="G390" s="185"/>
      <c r="H390" s="145">
        <f t="shared" ref="H390:L390" si="389">$G390/100*B390</f>
        <v>0</v>
      </c>
      <c r="I390" s="145">
        <f t="shared" si="389"/>
        <v>0</v>
      </c>
      <c r="J390" s="145">
        <f t="shared" si="389"/>
        <v>0</v>
      </c>
      <c r="K390" s="145">
        <f t="shared" si="389"/>
        <v>0</v>
      </c>
      <c r="L390" s="162">
        <f t="shared" si="389"/>
        <v>0</v>
      </c>
      <c r="M390" s="158" t="s">
        <v>526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6" t="s">
        <v>909</v>
      </c>
      <c r="B391" s="145">
        <v>364.0</v>
      </c>
      <c r="C391" s="145">
        <v>10.3</v>
      </c>
      <c r="D391" s="145">
        <v>1.0</v>
      </c>
      <c r="E391" s="145">
        <v>76.3</v>
      </c>
      <c r="F391" s="162">
        <v>2.7</v>
      </c>
      <c r="G391" s="185"/>
      <c r="H391" s="145">
        <f t="shared" ref="H391:L391" si="390">$G391/100*B391</f>
        <v>0</v>
      </c>
      <c r="I391" s="145">
        <f t="shared" si="390"/>
        <v>0</v>
      </c>
      <c r="J391" s="145">
        <f t="shared" si="390"/>
        <v>0</v>
      </c>
      <c r="K391" s="145">
        <f t="shared" si="390"/>
        <v>0</v>
      </c>
      <c r="L391" s="162">
        <f t="shared" si="390"/>
        <v>0</v>
      </c>
      <c r="M391" s="158" t="s">
        <v>526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6" t="s">
        <v>910</v>
      </c>
      <c r="B392" s="145">
        <v>134.0</v>
      </c>
      <c r="C392" s="145">
        <v>19.1</v>
      </c>
      <c r="D392" s="145">
        <v>5.9</v>
      </c>
      <c r="E392" s="145">
        <v>0.0</v>
      </c>
      <c r="F392" s="162">
        <v>0.0</v>
      </c>
      <c r="G392" s="185"/>
      <c r="H392" s="145">
        <f t="shared" ref="H392:L392" si="391">$G392/100*B392</f>
        <v>0</v>
      </c>
      <c r="I392" s="145">
        <f t="shared" si="391"/>
        <v>0</v>
      </c>
      <c r="J392" s="145">
        <f t="shared" si="391"/>
        <v>0</v>
      </c>
      <c r="K392" s="145">
        <f t="shared" si="391"/>
        <v>0</v>
      </c>
      <c r="L392" s="162">
        <f t="shared" si="391"/>
        <v>0</v>
      </c>
      <c r="M392" s="158" t="s">
        <v>544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6" t="s">
        <v>911</v>
      </c>
      <c r="B393" s="145">
        <v>340.0</v>
      </c>
      <c r="C393" s="145">
        <v>13.2</v>
      </c>
      <c r="D393" s="145">
        <v>2.5</v>
      </c>
      <c r="E393" s="145">
        <v>72.0</v>
      </c>
      <c r="F393" s="162">
        <v>10.7</v>
      </c>
      <c r="G393" s="185"/>
      <c r="H393" s="145">
        <f t="shared" ref="H393:L393" si="392">$G393/100*B393</f>
        <v>0</v>
      </c>
      <c r="I393" s="145">
        <f t="shared" si="392"/>
        <v>0</v>
      </c>
      <c r="J393" s="145">
        <f t="shared" si="392"/>
        <v>0</v>
      </c>
      <c r="K393" s="145">
        <f t="shared" si="392"/>
        <v>0</v>
      </c>
      <c r="L393" s="162">
        <f t="shared" si="392"/>
        <v>0</v>
      </c>
      <c r="M393" s="158" t="s">
        <v>526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6" t="s">
        <v>912</v>
      </c>
      <c r="B394" s="145">
        <v>357.0</v>
      </c>
      <c r="C394" s="145">
        <v>14.7</v>
      </c>
      <c r="D394" s="145">
        <v>1.1</v>
      </c>
      <c r="E394" s="145">
        <v>74.9</v>
      </c>
      <c r="F394" s="162">
        <v>6.2</v>
      </c>
      <c r="G394" s="185"/>
      <c r="H394" s="145">
        <f t="shared" ref="H394:L394" si="393">$G394/100*B394</f>
        <v>0</v>
      </c>
      <c r="I394" s="145">
        <f t="shared" si="393"/>
        <v>0</v>
      </c>
      <c r="J394" s="145">
        <f t="shared" si="393"/>
        <v>0</v>
      </c>
      <c r="K394" s="145">
        <f t="shared" si="393"/>
        <v>0</v>
      </c>
      <c r="L394" s="162">
        <f t="shared" si="393"/>
        <v>0</v>
      </c>
      <c r="M394" s="158" t="s">
        <v>526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6" t="s">
        <v>913</v>
      </c>
      <c r="B395" s="145">
        <v>6.0</v>
      </c>
      <c r="C395" s="145">
        <v>0.5</v>
      </c>
      <c r="D395" s="145">
        <v>0.0</v>
      </c>
      <c r="E395" s="145">
        <v>1.1</v>
      </c>
      <c r="F395" s="162">
        <v>0.0</v>
      </c>
      <c r="G395" s="185"/>
      <c r="H395" s="145">
        <f t="shared" ref="H395:L395" si="394">$G395/100*B395</f>
        <v>0</v>
      </c>
      <c r="I395" s="145">
        <f t="shared" si="394"/>
        <v>0</v>
      </c>
      <c r="J395" s="145">
        <f t="shared" si="394"/>
        <v>0</v>
      </c>
      <c r="K395" s="145">
        <f t="shared" si="394"/>
        <v>0</v>
      </c>
      <c r="L395" s="162">
        <f t="shared" si="394"/>
        <v>0</v>
      </c>
      <c r="M395" s="158" t="s">
        <v>519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6" t="s">
        <v>914</v>
      </c>
      <c r="B396" s="145">
        <v>85.0</v>
      </c>
      <c r="C396" s="145">
        <v>0.1</v>
      </c>
      <c r="D396" s="145">
        <v>0.0</v>
      </c>
      <c r="E396" s="145">
        <v>2.6</v>
      </c>
      <c r="F396" s="162">
        <v>0.0</v>
      </c>
      <c r="G396" s="185"/>
      <c r="H396" s="145">
        <f t="shared" ref="H396:L396" si="395">$G396/100*B396</f>
        <v>0</v>
      </c>
      <c r="I396" s="145">
        <f t="shared" si="395"/>
        <v>0</v>
      </c>
      <c r="J396" s="145">
        <f t="shared" si="395"/>
        <v>0</v>
      </c>
      <c r="K396" s="145">
        <f t="shared" si="395"/>
        <v>0</v>
      </c>
      <c r="L396" s="162">
        <f t="shared" si="395"/>
        <v>0</v>
      </c>
      <c r="M396" s="158" t="s">
        <v>519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6" t="s">
        <v>915</v>
      </c>
      <c r="B397" s="145">
        <v>82.0</v>
      </c>
      <c r="C397" s="145">
        <v>0.1</v>
      </c>
      <c r="D397" s="145">
        <v>0.0</v>
      </c>
      <c r="E397" s="145">
        <v>2.6</v>
      </c>
      <c r="F397" s="162">
        <v>0.0</v>
      </c>
      <c r="G397" s="185"/>
      <c r="H397" s="145">
        <f t="shared" ref="H397:L397" si="396">$G397/100*B397</f>
        <v>0</v>
      </c>
      <c r="I397" s="145">
        <f t="shared" si="396"/>
        <v>0</v>
      </c>
      <c r="J397" s="145">
        <f t="shared" si="396"/>
        <v>0</v>
      </c>
      <c r="K397" s="145">
        <f t="shared" si="396"/>
        <v>0</v>
      </c>
      <c r="L397" s="162">
        <f t="shared" si="396"/>
        <v>0</v>
      </c>
      <c r="M397" s="158" t="s">
        <v>519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6" t="s">
        <v>916</v>
      </c>
      <c r="B398" s="145">
        <v>118.0</v>
      </c>
      <c r="C398" s="145">
        <v>1.5</v>
      </c>
      <c r="D398" s="145">
        <v>0.2</v>
      </c>
      <c r="E398" s="145">
        <v>27.9</v>
      </c>
      <c r="F398" s="162">
        <v>4.1</v>
      </c>
      <c r="G398" s="185"/>
      <c r="H398" s="145">
        <f t="shared" ref="H398:L398" si="397">$G398/100*B398</f>
        <v>0</v>
      </c>
      <c r="I398" s="145">
        <f t="shared" si="397"/>
        <v>0</v>
      </c>
      <c r="J398" s="145">
        <f t="shared" si="397"/>
        <v>0</v>
      </c>
      <c r="K398" s="145">
        <f t="shared" si="397"/>
        <v>0</v>
      </c>
      <c r="L398" s="162">
        <f t="shared" si="397"/>
        <v>0</v>
      </c>
      <c r="M398" s="158" t="s">
        <v>532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6" t="s">
        <v>917</v>
      </c>
      <c r="B399" s="145">
        <v>31.0</v>
      </c>
      <c r="C399" s="145">
        <v>1.8</v>
      </c>
      <c r="D399" s="145">
        <v>0.1</v>
      </c>
      <c r="E399" s="145">
        <v>7.1</v>
      </c>
      <c r="F399" s="162">
        <v>3.4</v>
      </c>
      <c r="G399" s="185"/>
      <c r="H399" s="145">
        <f t="shared" ref="H399:L399" si="398">$G399/100*B399</f>
        <v>0</v>
      </c>
      <c r="I399" s="145">
        <f t="shared" si="398"/>
        <v>0</v>
      </c>
      <c r="J399" s="145">
        <f t="shared" si="398"/>
        <v>0</v>
      </c>
      <c r="K399" s="145">
        <f t="shared" si="398"/>
        <v>0</v>
      </c>
      <c r="L399" s="162">
        <f t="shared" si="398"/>
        <v>0</v>
      </c>
      <c r="M399" s="158" t="s">
        <v>523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6" t="s">
        <v>918</v>
      </c>
      <c r="B400" s="145">
        <v>94.0</v>
      </c>
      <c r="C400" s="145">
        <v>3.5</v>
      </c>
      <c r="D400" s="145">
        <v>1.8</v>
      </c>
      <c r="E400" s="145">
        <v>16.0</v>
      </c>
      <c r="F400" s="162">
        <v>0.2</v>
      </c>
      <c r="G400" s="185"/>
      <c r="H400" s="145">
        <f t="shared" ref="H400:L400" si="399">$G400/100*B400</f>
        <v>0</v>
      </c>
      <c r="I400" s="145">
        <f t="shared" si="399"/>
        <v>0</v>
      </c>
      <c r="J400" s="145">
        <f t="shared" si="399"/>
        <v>0</v>
      </c>
      <c r="K400" s="145">
        <f t="shared" si="399"/>
        <v>0</v>
      </c>
      <c r="L400" s="162">
        <f t="shared" si="399"/>
        <v>0</v>
      </c>
      <c r="M400" s="158" t="s">
        <v>517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6" t="s">
        <v>919</v>
      </c>
      <c r="B401" s="145">
        <v>231.0</v>
      </c>
      <c r="C401" s="145">
        <v>21.3</v>
      </c>
      <c r="D401" s="145">
        <v>13.7</v>
      </c>
      <c r="E401" s="145">
        <v>4.1</v>
      </c>
      <c r="F401" s="162">
        <v>0.8</v>
      </c>
      <c r="G401" s="185"/>
      <c r="H401" s="145">
        <f t="shared" ref="H401:L401" si="400">$G401/100*B401</f>
        <v>0</v>
      </c>
      <c r="I401" s="145">
        <f t="shared" si="400"/>
        <v>0</v>
      </c>
      <c r="J401" s="145">
        <f t="shared" si="400"/>
        <v>0</v>
      </c>
      <c r="K401" s="145">
        <f t="shared" si="400"/>
        <v>0</v>
      </c>
      <c r="L401" s="162">
        <f t="shared" si="400"/>
        <v>0</v>
      </c>
      <c r="M401" s="158" t="s">
        <v>517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6" t="s">
        <v>920</v>
      </c>
      <c r="B402" s="145">
        <v>17.0</v>
      </c>
      <c r="C402" s="145">
        <v>1.2</v>
      </c>
      <c r="D402" s="145">
        <v>0.3</v>
      </c>
      <c r="E402" s="145">
        <v>3.1</v>
      </c>
      <c r="F402" s="162">
        <v>1.0</v>
      </c>
      <c r="G402" s="185"/>
      <c r="H402" s="145">
        <f t="shared" ref="H402:L402" si="401">$G402/100*B402</f>
        <v>0</v>
      </c>
      <c r="I402" s="145">
        <f t="shared" si="401"/>
        <v>0</v>
      </c>
      <c r="J402" s="145">
        <f t="shared" si="401"/>
        <v>0</v>
      </c>
      <c r="K402" s="145">
        <f t="shared" si="401"/>
        <v>0</v>
      </c>
      <c r="L402" s="162">
        <f t="shared" si="401"/>
        <v>0</v>
      </c>
      <c r="M402" s="158" t="s">
        <v>523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14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14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14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14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14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14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14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14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14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14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14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14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14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14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14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14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14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14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14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14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14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14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14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14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14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14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14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14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14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14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14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14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14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14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14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14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14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14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14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14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14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14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14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14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14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14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14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14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14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14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14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14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14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14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14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14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14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14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14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14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14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14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14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14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14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14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14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14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14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14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14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14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14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14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14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14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14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14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14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14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14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14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14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14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14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14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14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14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14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14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14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14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14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14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14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14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14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14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14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14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14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14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14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14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14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14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14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14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14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14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14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14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14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14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14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14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14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14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14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14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14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14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14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14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14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14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14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14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14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14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14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14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14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14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14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14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14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14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14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14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14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14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14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14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14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14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14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14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14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14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14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14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14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14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14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14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14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14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14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14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14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14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14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14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14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14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14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14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14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14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14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14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14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14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14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14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14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14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14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14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14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14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14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14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14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14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14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14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14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14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14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14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14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14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14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14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14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14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14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14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14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14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14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14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14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14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14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14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14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14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14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14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14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14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14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14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14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14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14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14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14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14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14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14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14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14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14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14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14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14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14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14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14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14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14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14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14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14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14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14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14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14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14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14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14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14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14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14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14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14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14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14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14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14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14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14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14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14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14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14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14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14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14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14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14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14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14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14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14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14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14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14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14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14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14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14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14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14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14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14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14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14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14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14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14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14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14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14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14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14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14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14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14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14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14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14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14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14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14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14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14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14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14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14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14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14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14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14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14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14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14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14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14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14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14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14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14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14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14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14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14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14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14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14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14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14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14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14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14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14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14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14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14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14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14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14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14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14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14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14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14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14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14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14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14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14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14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14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14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14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14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14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14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14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14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14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14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14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14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14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14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14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14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14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14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14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14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14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14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14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14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14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14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14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14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14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14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14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14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14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14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14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14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14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14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14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14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14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14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14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14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14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14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14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14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14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14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14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14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14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14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14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14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14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14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14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14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14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14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14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14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14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14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14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14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14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14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14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14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14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14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14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14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14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14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14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14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14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14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14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14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14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14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14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14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14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14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14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14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14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14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14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14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14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14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14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14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14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14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14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14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14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14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14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14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14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14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14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14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14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14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14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14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14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14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14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14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14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14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14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14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14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14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14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14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14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14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14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14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14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14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14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14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14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14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14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14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14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14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14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14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14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14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14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14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14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14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14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14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14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14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14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14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14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14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14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14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14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14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14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14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14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14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14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14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14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14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14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14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14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14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14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14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14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14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14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14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14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14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14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14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14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14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14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14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14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14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14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14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14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14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14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14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14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14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14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14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14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14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14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14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14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14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14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14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14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14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14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14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14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14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14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14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14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14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14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14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14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14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14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14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14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14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14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14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14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14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14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14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14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14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14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14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14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14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14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14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14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14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14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14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14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14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14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14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14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14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14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282.253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501</v>
      </c>
      <c r="B2" s="183" t="s">
        <v>502</v>
      </c>
      <c r="C2" s="183" t="s">
        <v>154</v>
      </c>
      <c r="D2" s="183" t="s">
        <v>156</v>
      </c>
      <c r="E2" s="183" t="s">
        <v>503</v>
      </c>
      <c r="F2" s="183" t="s">
        <v>158</v>
      </c>
      <c r="G2" s="183" t="s">
        <v>162</v>
      </c>
      <c r="H2" s="184" t="s">
        <v>504</v>
      </c>
      <c r="I2" s="184" t="str">
        <f>TEXT(I1*C1/$H$1," 0.00%") &amp; " protein"</f>
        <v> 28,22% protein</v>
      </c>
      <c r="J2" s="184" t="str">
        <f>TEXT(J1*D1 /$H$1,"0.00%") &amp; " fat"</f>
        <v>1,63% fat</v>
      </c>
      <c r="K2" s="184" t="str">
        <f>TEXT((K1-L1)*E1 /$H$1,"0.00%") &amp; " carbohydrate"</f>
        <v>70,15% carbohydrate</v>
      </c>
      <c r="L2" s="184" t="str">
        <f>TEXT(L1*F1/$H$1 ,"0.00%") &amp; " fiber"</f>
        <v>9,08% fiber</v>
      </c>
      <c r="M2" s="183" t="s">
        <v>505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506</v>
      </c>
      <c r="B3" s="145">
        <f t="shared" ref="B3:B402" si="3">C3*$C$1+D3*$D$1+(E3-F3)*$E$1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508</v>
      </c>
      <c r="B4" s="145">
        <f t="shared" si="3"/>
        <v>2988.6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510</v>
      </c>
      <c r="B5" s="145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512</v>
      </c>
      <c r="B6" s="145">
        <f t="shared" si="3"/>
        <v>26.57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514</v>
      </c>
      <c r="B7" s="145">
        <f t="shared" si="3"/>
        <v>41.24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516</v>
      </c>
      <c r="B8" s="145">
        <f t="shared" si="3"/>
        <v>279.88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279.88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517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518</v>
      </c>
      <c r="B9" s="145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520</v>
      </c>
      <c r="B10" s="145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519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521</v>
      </c>
      <c r="B11" s="145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522</v>
      </c>
      <c r="B12" s="145">
        <f t="shared" si="3"/>
        <v>23.08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524</v>
      </c>
      <c r="B13" s="145">
        <f t="shared" si="3"/>
        <v>564.65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525</v>
      </c>
      <c r="B14" s="145">
        <f t="shared" si="3"/>
        <v>345.94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527</v>
      </c>
      <c r="B15" s="145">
        <f t="shared" si="3"/>
        <v>46.49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528</v>
      </c>
      <c r="B16" s="145">
        <f t="shared" si="3"/>
        <v>47.46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2.373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509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529</v>
      </c>
      <c r="B17" s="145">
        <f t="shared" si="3"/>
        <v>44.69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509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530</v>
      </c>
      <c r="B18" s="145">
        <f t="shared" si="3"/>
        <v>87.88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513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531</v>
      </c>
      <c r="B19" s="145">
        <f t="shared" si="3"/>
        <v>332.82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533</v>
      </c>
      <c r="B20" s="145">
        <f t="shared" si="3"/>
        <v>24.89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523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534</v>
      </c>
      <c r="B21" s="145">
        <f t="shared" si="3"/>
        <v>16.72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523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535</v>
      </c>
      <c r="B22" s="145">
        <f t="shared" si="3"/>
        <v>153.62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509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536</v>
      </c>
      <c r="B23" s="145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538</v>
      </c>
      <c r="B24" s="145">
        <f t="shared" si="3"/>
        <v>24.8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523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539</v>
      </c>
      <c r="B25" s="145">
        <f t="shared" si="3"/>
        <v>85.88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509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540</v>
      </c>
      <c r="B26" s="145">
        <f t="shared" si="3"/>
        <v>292.59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541</v>
      </c>
      <c r="B27" s="145">
        <f t="shared" si="3"/>
        <v>316.45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526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542</v>
      </c>
      <c r="B28" s="145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543</v>
      </c>
      <c r="B29" s="145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545</v>
      </c>
      <c r="B30" s="145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547</v>
      </c>
      <c r="B31" s="145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548</v>
      </c>
      <c r="B32" s="145">
        <f t="shared" si="3"/>
        <v>12.04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523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549</v>
      </c>
      <c r="B33" s="145">
        <f t="shared" si="3"/>
        <v>34.72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523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550</v>
      </c>
      <c r="B34" s="145">
        <f t="shared" si="3"/>
        <v>6.46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551</v>
      </c>
      <c r="B35" s="145">
        <f t="shared" si="3"/>
        <v>282.69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552</v>
      </c>
      <c r="B36" s="145">
        <f t="shared" si="3"/>
        <v>26.87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509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553</v>
      </c>
      <c r="B37" s="145">
        <f t="shared" si="3"/>
        <v>52.69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509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554</v>
      </c>
      <c r="B38" s="145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544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555</v>
      </c>
      <c r="B39" s="145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544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556</v>
      </c>
      <c r="B40" s="145">
        <f t="shared" si="3"/>
        <v>673.52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511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557</v>
      </c>
      <c r="B41" s="145">
        <f t="shared" si="3"/>
        <v>247.77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558</v>
      </c>
      <c r="B42" s="145">
        <f t="shared" si="3"/>
        <v>30.4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523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559</v>
      </c>
      <c r="B43" s="145">
        <f t="shared" si="3"/>
        <v>18.08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523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560</v>
      </c>
      <c r="B44" s="145">
        <f t="shared" si="3"/>
        <v>38.58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523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561</v>
      </c>
      <c r="B45" s="145">
        <f t="shared" si="3"/>
        <v>333.78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526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562</v>
      </c>
      <c r="B46" s="145">
        <f t="shared" si="3"/>
        <v>323.65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563</v>
      </c>
      <c r="B47" s="145">
        <f t="shared" si="3"/>
        <v>285.54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526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564</v>
      </c>
      <c r="B48" s="145">
        <f t="shared" si="3"/>
        <v>62.4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523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565</v>
      </c>
      <c r="B49" s="145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537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566</v>
      </c>
      <c r="B50" s="145">
        <f t="shared" si="3"/>
        <v>12.48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567</v>
      </c>
      <c r="B51" s="145">
        <f t="shared" si="3"/>
        <v>31.67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568</v>
      </c>
      <c r="B52" s="145">
        <f t="shared" si="3"/>
        <v>20.6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523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569</v>
      </c>
      <c r="B53" s="145">
        <f t="shared" si="3"/>
        <v>18.97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570</v>
      </c>
      <c r="B54" s="145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537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571</v>
      </c>
      <c r="B55" s="145">
        <f t="shared" si="3"/>
        <v>33.47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509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572</v>
      </c>
      <c r="B56" s="145">
        <f t="shared" si="3"/>
        <v>216.19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515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573</v>
      </c>
      <c r="B57" s="145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544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574</v>
      </c>
      <c r="B58" s="145">
        <f t="shared" si="3"/>
        <v>31.92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575</v>
      </c>
      <c r="B59" s="145">
        <f t="shared" si="3"/>
        <v>27.53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509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576</v>
      </c>
      <c r="B60" s="145">
        <f t="shared" si="3"/>
        <v>572.81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511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577</v>
      </c>
      <c r="B61" s="145">
        <f t="shared" si="3"/>
        <v>148.67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578</v>
      </c>
      <c r="B62" s="145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544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579</v>
      </c>
      <c r="B63" s="145">
        <f t="shared" si="3"/>
        <v>106.61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580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581</v>
      </c>
      <c r="B64" s="145">
        <f t="shared" si="3"/>
        <v>22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523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582</v>
      </c>
      <c r="B65" s="145">
        <f t="shared" si="3"/>
        <v>11.46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523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583</v>
      </c>
      <c r="B66" s="145">
        <f t="shared" si="3"/>
        <v>10.06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523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584</v>
      </c>
      <c r="B67" s="145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585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586</v>
      </c>
      <c r="B68" s="145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585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587</v>
      </c>
      <c r="B69" s="145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585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588</v>
      </c>
      <c r="B70" s="145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585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589</v>
      </c>
      <c r="B71" s="145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585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590</v>
      </c>
      <c r="B72" s="145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585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591</v>
      </c>
      <c r="B73" s="145">
        <f t="shared" si="3"/>
        <v>30.04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592</v>
      </c>
      <c r="B74" s="145">
        <f t="shared" si="3"/>
        <v>321.94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511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593</v>
      </c>
      <c r="B75" s="145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594</v>
      </c>
      <c r="B76" s="145">
        <f t="shared" si="3"/>
        <v>363.78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595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596</v>
      </c>
      <c r="B77" s="145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597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598</v>
      </c>
      <c r="B78" s="145">
        <f t="shared" si="3"/>
        <v>299.68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517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599</v>
      </c>
      <c r="B79" s="145">
        <f t="shared" si="3"/>
        <v>333.2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517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600</v>
      </c>
      <c r="B80" s="145">
        <f t="shared" si="3"/>
        <v>551.1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515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601</v>
      </c>
      <c r="B81" s="145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507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602</v>
      </c>
      <c r="B82" s="145">
        <f t="shared" si="3"/>
        <v>72.53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585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603</v>
      </c>
      <c r="B83" s="145">
        <f t="shared" si="3"/>
        <v>338.88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511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604</v>
      </c>
      <c r="B84" s="145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605</v>
      </c>
      <c r="B85" s="145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544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606</v>
      </c>
      <c r="B86" s="145">
        <f t="shared" si="3"/>
        <v>315.56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519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607</v>
      </c>
      <c r="B87" s="145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519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608</v>
      </c>
      <c r="B88" s="145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519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609</v>
      </c>
      <c r="B89" s="145">
        <f t="shared" si="3"/>
        <v>261.39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519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610</v>
      </c>
      <c r="B90" s="145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519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611</v>
      </c>
      <c r="B91" s="145">
        <f t="shared" si="3"/>
        <v>21.4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523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612</v>
      </c>
      <c r="B92" s="145">
        <f t="shared" si="3"/>
        <v>341.2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526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613</v>
      </c>
      <c r="B93" s="145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537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614</v>
      </c>
      <c r="B94" s="145">
        <f t="shared" si="3"/>
        <v>336.24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526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615</v>
      </c>
      <c r="B95" s="145">
        <f t="shared" si="3"/>
        <v>354.66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532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616</v>
      </c>
      <c r="B96" s="145">
        <f t="shared" si="3"/>
        <v>338.56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526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617</v>
      </c>
      <c r="B97" s="145">
        <f t="shared" si="3"/>
        <v>32.14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618</v>
      </c>
      <c r="B98" s="145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585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619</v>
      </c>
      <c r="B99" s="145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585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620</v>
      </c>
      <c r="B100" s="145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585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621</v>
      </c>
      <c r="B101" s="145">
        <f t="shared" si="3"/>
        <v>15.79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523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622</v>
      </c>
      <c r="B102" s="145">
        <f t="shared" si="3"/>
        <v>44.45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509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623</v>
      </c>
      <c r="B103" s="145">
        <f t="shared" si="3"/>
        <v>206.2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624</v>
      </c>
      <c r="B104" s="145">
        <f t="shared" si="3"/>
        <v>14.38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523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625</v>
      </c>
      <c r="B105" s="145">
        <f t="shared" si="3"/>
        <v>13.05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523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626</v>
      </c>
      <c r="B106" s="145">
        <f t="shared" si="3"/>
        <v>39.33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523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627</v>
      </c>
      <c r="B107" s="145">
        <f t="shared" si="3"/>
        <v>275.37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509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628</v>
      </c>
      <c r="B108" s="145">
        <f t="shared" si="3"/>
        <v>34.82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523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629</v>
      </c>
      <c r="B109" s="145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597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630</v>
      </c>
      <c r="B110" s="145">
        <f t="shared" si="3"/>
        <v>24.27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513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631</v>
      </c>
      <c r="B111" s="145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544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632</v>
      </c>
      <c r="B112" s="145">
        <f t="shared" si="3"/>
        <v>14.77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523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633</v>
      </c>
      <c r="B113" s="145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597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634</v>
      </c>
      <c r="B114" s="145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597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635</v>
      </c>
      <c r="B115" s="145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597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636</v>
      </c>
      <c r="B116" s="145">
        <f t="shared" si="3"/>
        <v>24.46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637</v>
      </c>
      <c r="B117" s="145">
        <f t="shared" si="3"/>
        <v>8.17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523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638</v>
      </c>
      <c r="B118" s="145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517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639</v>
      </c>
      <c r="B119" s="145">
        <f t="shared" si="3"/>
        <v>22.98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523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640</v>
      </c>
      <c r="B120" s="145">
        <f t="shared" si="3"/>
        <v>69.47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641</v>
      </c>
      <c r="B121" s="145">
        <f t="shared" si="3"/>
        <v>459.24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595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642</v>
      </c>
      <c r="B122" s="145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537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643</v>
      </c>
      <c r="B123" s="145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544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644</v>
      </c>
      <c r="B124" s="145">
        <f t="shared" si="3"/>
        <v>334.41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526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645</v>
      </c>
      <c r="B125" s="145">
        <f t="shared" si="3"/>
        <v>336.55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526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646</v>
      </c>
      <c r="B126" s="145">
        <f t="shared" si="3"/>
        <v>296.4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515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647</v>
      </c>
      <c r="B127" s="145">
        <f t="shared" si="3"/>
        <v>152.83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526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648</v>
      </c>
      <c r="B128" s="145">
        <f t="shared" si="3"/>
        <v>151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523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649</v>
      </c>
      <c r="B129" s="145">
        <f t="shared" si="3"/>
        <v>76.02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523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650</v>
      </c>
      <c r="B130" s="145">
        <f t="shared" si="3"/>
        <v>94.27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509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651</v>
      </c>
      <c r="B131" s="145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597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652</v>
      </c>
      <c r="B132" s="145">
        <f t="shared" si="3"/>
        <v>23.43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509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653</v>
      </c>
      <c r="B133" s="145">
        <f t="shared" si="3"/>
        <v>46.7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509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654</v>
      </c>
      <c r="B134" s="145">
        <f t="shared" si="3"/>
        <v>65.87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523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655</v>
      </c>
      <c r="B135" s="145">
        <f t="shared" si="3"/>
        <v>30.6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509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656</v>
      </c>
      <c r="B136" s="145">
        <f t="shared" si="3"/>
        <v>25.77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523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657</v>
      </c>
      <c r="B137" s="145">
        <f t="shared" si="3"/>
        <v>54.11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509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658</v>
      </c>
      <c r="B138" s="145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659</v>
      </c>
      <c r="B139" s="145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660</v>
      </c>
      <c r="B140" s="145">
        <f t="shared" si="3"/>
        <v>344.14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526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661</v>
      </c>
      <c r="B141" s="145">
        <f t="shared" si="3"/>
        <v>634.5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662</v>
      </c>
      <c r="B142" s="145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544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663</v>
      </c>
      <c r="B143" s="145">
        <f t="shared" si="3"/>
        <v>104.41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664</v>
      </c>
      <c r="B144" s="145">
        <f t="shared" si="3"/>
        <v>321.78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515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665</v>
      </c>
      <c r="B145" s="145">
        <f t="shared" si="3"/>
        <v>35.27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509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666</v>
      </c>
      <c r="B146" s="145">
        <f t="shared" si="3"/>
        <v>30.87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523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667</v>
      </c>
      <c r="B147" s="145">
        <f t="shared" si="3"/>
        <v>144.19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517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668</v>
      </c>
      <c r="B148" s="145">
        <f t="shared" si="3"/>
        <v>202.31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585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669</v>
      </c>
      <c r="B149" s="145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544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670</v>
      </c>
      <c r="B150" s="145">
        <f t="shared" si="3"/>
        <v>50.7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671</v>
      </c>
      <c r="B151" s="145">
        <f t="shared" si="3"/>
        <v>48.51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523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672</v>
      </c>
      <c r="B152" s="145">
        <f t="shared" si="3"/>
        <v>113.83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532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673</v>
      </c>
      <c r="B153" s="145">
        <f t="shared" si="3"/>
        <v>44.59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519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674</v>
      </c>
      <c r="B154" s="145">
        <f t="shared" si="3"/>
        <v>80.13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519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675</v>
      </c>
      <c r="B155" s="145">
        <f t="shared" si="3"/>
        <v>38.95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676</v>
      </c>
      <c r="B156" s="145">
        <f t="shared" si="3"/>
        <v>14.36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519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677</v>
      </c>
      <c r="B157" s="145">
        <f t="shared" si="3"/>
        <v>49.69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678</v>
      </c>
      <c r="B158" s="145">
        <f t="shared" si="3"/>
        <v>59.44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519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679</v>
      </c>
      <c r="B159" s="145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519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680</v>
      </c>
      <c r="B160" s="145">
        <f t="shared" si="3"/>
        <v>29.14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681</v>
      </c>
      <c r="B161" s="145">
        <f t="shared" si="3"/>
        <v>44.38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519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682</v>
      </c>
      <c r="B162" s="145">
        <f t="shared" si="3"/>
        <v>54.76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683</v>
      </c>
      <c r="B163" s="145">
        <f t="shared" si="3"/>
        <v>45.27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519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684</v>
      </c>
      <c r="B164" s="145">
        <f t="shared" si="3"/>
        <v>46.17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519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685</v>
      </c>
      <c r="B165" s="145">
        <f t="shared" si="3"/>
        <v>54.2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519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686</v>
      </c>
      <c r="B166" s="145">
        <f t="shared" si="3"/>
        <v>69.45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519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687</v>
      </c>
      <c r="B167" s="145">
        <f t="shared" si="3"/>
        <v>50.7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523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688</v>
      </c>
      <c r="B168" s="145">
        <f t="shared" si="3"/>
        <v>177.62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523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689</v>
      </c>
      <c r="B169" s="145">
        <f t="shared" si="3"/>
        <v>317.67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526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690</v>
      </c>
      <c r="B170" s="145">
        <f t="shared" si="3"/>
        <v>44.57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513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691</v>
      </c>
      <c r="B171" s="145">
        <f t="shared" si="3"/>
        <v>238.88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517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692</v>
      </c>
      <c r="B172" s="145">
        <f t="shared" si="3"/>
        <v>407.59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517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693</v>
      </c>
      <c r="B173" s="145">
        <f t="shared" si="3"/>
        <v>57.78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509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694</v>
      </c>
      <c r="B174" s="145">
        <f t="shared" si="3"/>
        <v>17.84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523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695</v>
      </c>
      <c r="B175" s="145">
        <f t="shared" si="3"/>
        <v>263.92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526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696</v>
      </c>
      <c r="B176" s="145">
        <f t="shared" si="3"/>
        <v>91.83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697</v>
      </c>
      <c r="B177" s="145">
        <f t="shared" si="3"/>
        <v>52.36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509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698</v>
      </c>
      <c r="B178" s="145">
        <f t="shared" si="3"/>
        <v>1202.44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532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699</v>
      </c>
      <c r="B179" s="145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532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700</v>
      </c>
      <c r="B180" s="145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546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701</v>
      </c>
      <c r="B181" s="145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537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702</v>
      </c>
      <c r="B182" s="145">
        <f t="shared" si="3"/>
        <v>57.06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523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703</v>
      </c>
      <c r="B183" s="145">
        <f t="shared" si="3"/>
        <v>32.45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509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704</v>
      </c>
      <c r="B184" s="145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523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705</v>
      </c>
      <c r="B185" s="145">
        <f t="shared" si="3"/>
        <v>228.54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517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706</v>
      </c>
      <c r="B186" s="145">
        <f t="shared" si="3"/>
        <v>308.56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517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707</v>
      </c>
      <c r="B187" s="145">
        <f t="shared" si="3"/>
        <v>11.69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523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708</v>
      </c>
      <c r="B188" s="145">
        <f t="shared" si="3"/>
        <v>13.64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523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709</v>
      </c>
      <c r="B189" s="145">
        <f t="shared" si="3"/>
        <v>11.52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523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710</v>
      </c>
      <c r="B190" s="145">
        <f t="shared" si="3"/>
        <v>12.18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523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711</v>
      </c>
      <c r="B191" s="145">
        <f t="shared" si="3"/>
        <v>265.46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517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712</v>
      </c>
      <c r="B192" s="145">
        <f t="shared" si="3"/>
        <v>34.63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509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713</v>
      </c>
      <c r="B193" s="145">
        <f t="shared" si="3"/>
        <v>27.65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509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714</v>
      </c>
      <c r="B194" s="145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507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715</v>
      </c>
      <c r="B195" s="145">
        <f t="shared" si="3"/>
        <v>59.27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523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716</v>
      </c>
      <c r="B196" s="145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595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717</v>
      </c>
      <c r="B197" s="145">
        <f t="shared" si="3"/>
        <v>66.08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509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718</v>
      </c>
      <c r="B198" s="145">
        <f t="shared" si="3"/>
        <v>734.08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511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719</v>
      </c>
      <c r="B199" s="145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544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720</v>
      </c>
      <c r="B200" s="145">
        <f t="shared" si="3"/>
        <v>59.06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509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721</v>
      </c>
      <c r="B201" s="145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515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722</v>
      </c>
      <c r="B202" s="145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537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723</v>
      </c>
      <c r="B203" s="145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580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724</v>
      </c>
      <c r="B204" s="145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585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725</v>
      </c>
      <c r="B205" s="145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585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726</v>
      </c>
      <c r="B206" s="145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585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727</v>
      </c>
      <c r="B207" s="145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585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728</v>
      </c>
      <c r="B208" s="145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585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729</v>
      </c>
      <c r="B209" s="145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585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729</v>
      </c>
      <c r="B210" s="145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585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729</v>
      </c>
      <c r="B211" s="145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585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730</v>
      </c>
      <c r="B212" s="145">
        <f t="shared" si="3"/>
        <v>332.26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526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731</v>
      </c>
      <c r="B213" s="145">
        <f t="shared" si="3"/>
        <v>332.96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526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732</v>
      </c>
      <c r="B214" s="145">
        <f t="shared" si="3"/>
        <v>353.34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526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733</v>
      </c>
      <c r="B215" s="145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580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734</v>
      </c>
      <c r="B216" s="145">
        <f t="shared" si="3"/>
        <v>183.09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517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735</v>
      </c>
      <c r="B217" s="145">
        <f t="shared" si="3"/>
        <v>217.05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526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736</v>
      </c>
      <c r="B218" s="145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515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737</v>
      </c>
      <c r="B219" s="145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544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738</v>
      </c>
      <c r="B220" s="145">
        <f t="shared" si="3"/>
        <v>286.97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517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739</v>
      </c>
      <c r="B221" s="145">
        <f t="shared" si="3"/>
        <v>22.59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523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740</v>
      </c>
      <c r="B222" s="145">
        <f t="shared" si="3"/>
        <v>25.33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523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741</v>
      </c>
      <c r="B223" s="145">
        <f t="shared" si="3"/>
        <v>33.39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523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742</v>
      </c>
      <c r="B224" s="145">
        <f t="shared" si="3"/>
        <v>26.17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523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743</v>
      </c>
      <c r="B225" s="145">
        <f t="shared" si="3"/>
        <v>26.77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523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744</v>
      </c>
      <c r="B226" s="145">
        <f t="shared" si="3"/>
        <v>31.62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523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745</v>
      </c>
      <c r="B227" s="145">
        <f t="shared" si="3"/>
        <v>22.14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523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746</v>
      </c>
      <c r="B228" s="145">
        <f t="shared" si="3"/>
        <v>296.61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523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747</v>
      </c>
      <c r="B229" s="145">
        <f t="shared" si="3"/>
        <v>268.75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523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748</v>
      </c>
      <c r="B230" s="145">
        <f t="shared" si="3"/>
        <v>24.07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523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749</v>
      </c>
      <c r="B231" s="145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507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750</v>
      </c>
      <c r="B232" s="145">
        <f t="shared" si="3"/>
        <v>54.77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580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751</v>
      </c>
      <c r="B233" s="145">
        <f t="shared" si="3"/>
        <v>18.84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523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752</v>
      </c>
      <c r="B234" s="145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546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753</v>
      </c>
      <c r="B235" s="145">
        <f t="shared" si="3"/>
        <v>154.5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517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754</v>
      </c>
      <c r="B236" s="145">
        <f t="shared" si="3"/>
        <v>244.66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517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755</v>
      </c>
      <c r="B237" s="145">
        <f t="shared" si="3"/>
        <v>41.81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509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756</v>
      </c>
      <c r="B238" s="145">
        <f t="shared" si="3"/>
        <v>420.69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526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757</v>
      </c>
      <c r="B239" s="145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526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758</v>
      </c>
      <c r="B240" s="145">
        <f t="shared" si="3"/>
        <v>325.02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526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759</v>
      </c>
      <c r="B241" s="145">
        <f t="shared" si="3"/>
        <v>246.64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526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760</v>
      </c>
      <c r="B242" s="145">
        <f t="shared" si="3"/>
        <v>44.62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513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761</v>
      </c>
      <c r="B243" s="145">
        <f t="shared" si="3"/>
        <v>338.93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526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762</v>
      </c>
      <c r="B244" s="145">
        <f t="shared" si="3"/>
        <v>346.93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526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763</v>
      </c>
      <c r="B245" s="145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507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764</v>
      </c>
      <c r="B246" s="145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517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765</v>
      </c>
      <c r="B247" s="145">
        <f t="shared" si="3"/>
        <v>23.72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523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766</v>
      </c>
      <c r="B248" s="145">
        <f t="shared" si="3"/>
        <v>111.59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509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767</v>
      </c>
      <c r="B249" s="145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537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768</v>
      </c>
      <c r="B250" s="145">
        <f t="shared" si="3"/>
        <v>34.94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523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769</v>
      </c>
      <c r="B251" s="145">
        <f t="shared" si="3"/>
        <v>40.09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509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770</v>
      </c>
      <c r="B252" s="145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507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771</v>
      </c>
      <c r="B253" s="145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537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772</v>
      </c>
      <c r="B254" s="145">
        <f t="shared" si="3"/>
        <v>40.19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509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773</v>
      </c>
      <c r="B255" s="145">
        <f t="shared" si="3"/>
        <v>30.9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523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774</v>
      </c>
      <c r="B256" s="145">
        <f t="shared" si="3"/>
        <v>58.59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523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775</v>
      </c>
      <c r="B257" s="145">
        <f t="shared" si="3"/>
        <v>37.5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509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776</v>
      </c>
      <c r="B258" s="145">
        <f t="shared" si="3"/>
        <v>575.64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511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777</v>
      </c>
      <c r="B259" s="145">
        <f t="shared" si="3"/>
        <v>599.44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511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778</v>
      </c>
      <c r="B260" s="145">
        <f t="shared" si="3"/>
        <v>50.86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509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779</v>
      </c>
      <c r="B261" s="145">
        <f t="shared" si="3"/>
        <v>298.36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517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780</v>
      </c>
      <c r="B262" s="145">
        <f t="shared" si="3"/>
        <v>32.5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523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781</v>
      </c>
      <c r="B263" s="145">
        <f t="shared" si="3"/>
        <v>61.86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523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782</v>
      </c>
      <c r="B264" s="145">
        <f t="shared" si="3"/>
        <v>245.31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517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783</v>
      </c>
      <c r="B265" s="145">
        <f t="shared" si="3"/>
        <v>699.37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511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784</v>
      </c>
      <c r="B266" s="145">
        <f t="shared" si="3"/>
        <v>222.23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580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785</v>
      </c>
      <c r="B267" s="145">
        <f t="shared" si="3"/>
        <v>318.36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580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786</v>
      </c>
      <c r="B268" s="145">
        <f t="shared" si="3"/>
        <v>225.86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580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787</v>
      </c>
      <c r="B269" s="145">
        <f t="shared" si="3"/>
        <v>16.71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523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788</v>
      </c>
      <c r="B270" s="145">
        <f t="shared" si="3"/>
        <v>39.67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523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789</v>
      </c>
      <c r="B271" s="145">
        <f t="shared" si="3"/>
        <v>21.63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523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790</v>
      </c>
      <c r="B272" s="145">
        <f t="shared" si="3"/>
        <v>21.91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523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791</v>
      </c>
      <c r="B273" s="145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544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792</v>
      </c>
      <c r="B274" s="145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509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793</v>
      </c>
      <c r="B275" s="145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546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794</v>
      </c>
      <c r="B276" s="145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546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795</v>
      </c>
      <c r="B277" s="145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546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796</v>
      </c>
      <c r="B278" s="145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546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797</v>
      </c>
      <c r="B279" s="145">
        <f t="shared" si="3"/>
        <v>707.06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511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798</v>
      </c>
      <c r="B280" s="145">
        <f t="shared" si="3"/>
        <v>45.38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509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799</v>
      </c>
      <c r="B281" s="145">
        <f t="shared" si="3"/>
        <v>280.09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517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800</v>
      </c>
      <c r="B282" s="145">
        <f t="shared" si="3"/>
        <v>556.88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511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801</v>
      </c>
      <c r="B283" s="145">
        <f t="shared" si="3"/>
        <v>44.5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509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802</v>
      </c>
      <c r="B284" s="145">
        <f t="shared" si="3"/>
        <v>472.98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526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803</v>
      </c>
      <c r="B285" s="145">
        <f t="shared" si="3"/>
        <v>479.94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595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804</v>
      </c>
      <c r="B286" s="145">
        <f t="shared" si="3"/>
        <v>73.99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532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805</v>
      </c>
      <c r="B287" s="145">
        <f t="shared" si="3"/>
        <v>68.57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532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806</v>
      </c>
      <c r="B288" s="145">
        <f t="shared" si="3"/>
        <v>16.66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509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807</v>
      </c>
      <c r="B289" s="145">
        <f t="shared" si="3"/>
        <v>28.3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523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808</v>
      </c>
      <c r="B290" s="145">
        <f t="shared" si="3"/>
        <v>581.03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595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809</v>
      </c>
      <c r="B291" s="145">
        <f t="shared" si="3"/>
        <v>54.76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509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810</v>
      </c>
      <c r="B292" s="145">
        <f t="shared" si="3"/>
        <v>334.38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526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811</v>
      </c>
      <c r="B293" s="145">
        <f t="shared" si="3"/>
        <v>10.72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523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812</v>
      </c>
      <c r="B294" s="145">
        <f t="shared" si="3"/>
        <v>294.13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509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813</v>
      </c>
      <c r="B295" s="145">
        <f t="shared" si="3"/>
        <v>32.16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509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814</v>
      </c>
      <c r="B296" s="145">
        <f t="shared" si="3"/>
        <v>15.93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509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815</v>
      </c>
      <c r="B297" s="145">
        <f t="shared" si="3"/>
        <v>337.24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526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816</v>
      </c>
      <c r="B298" s="145">
        <f t="shared" si="3"/>
        <v>338.22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526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817</v>
      </c>
      <c r="B299" s="145">
        <f t="shared" si="3"/>
        <v>341.63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526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818</v>
      </c>
      <c r="B300" s="145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515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819</v>
      </c>
      <c r="B301" s="145">
        <f t="shared" si="3"/>
        <v>16.65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509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820</v>
      </c>
      <c r="B302" s="145">
        <f t="shared" si="3"/>
        <v>28.44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523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821</v>
      </c>
      <c r="B303" s="145">
        <f t="shared" si="3"/>
        <v>292.72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526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822</v>
      </c>
      <c r="B304" s="145">
        <f t="shared" si="3"/>
        <v>258.12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526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823</v>
      </c>
      <c r="B305" s="145">
        <f t="shared" si="3"/>
        <v>27.73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509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824</v>
      </c>
      <c r="B306" s="145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537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825</v>
      </c>
      <c r="B307" s="145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544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826</v>
      </c>
      <c r="B308" s="145">
        <f t="shared" si="3"/>
        <v>74.67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523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827</v>
      </c>
      <c r="B309" s="145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580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828</v>
      </c>
      <c r="B310" s="145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580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829</v>
      </c>
      <c r="B311" s="145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580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830</v>
      </c>
      <c r="B312" s="145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544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831</v>
      </c>
      <c r="B313" s="145">
        <f t="shared" si="3"/>
        <v>27.33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523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832</v>
      </c>
      <c r="B314" s="145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507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833</v>
      </c>
      <c r="B315" s="145">
        <f t="shared" si="3"/>
        <v>223.74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513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834</v>
      </c>
      <c r="B316" s="145">
        <f t="shared" si="3"/>
        <v>103.46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526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835</v>
      </c>
      <c r="B317" s="145">
        <f t="shared" si="3"/>
        <v>329.57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526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836</v>
      </c>
      <c r="B318" s="145">
        <f t="shared" si="3"/>
        <v>603.04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595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837</v>
      </c>
      <c r="B319" s="145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537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838</v>
      </c>
      <c r="B320" s="145">
        <f t="shared" si="3"/>
        <v>563.73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595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839</v>
      </c>
      <c r="B321" s="145">
        <f t="shared" si="3"/>
        <v>51.73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580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840</v>
      </c>
      <c r="B322" s="145">
        <f t="shared" si="3"/>
        <v>87.72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580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841</v>
      </c>
      <c r="B323" s="145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507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842</v>
      </c>
      <c r="B324" s="145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544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843</v>
      </c>
      <c r="B325" s="145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544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844</v>
      </c>
      <c r="B326" s="145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544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845</v>
      </c>
      <c r="B327" s="145">
        <f t="shared" si="3"/>
        <v>341.27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526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846</v>
      </c>
      <c r="B328" s="145">
        <f t="shared" si="3"/>
        <v>424.14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517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847</v>
      </c>
      <c r="B329" s="145">
        <f t="shared" si="3"/>
        <v>318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580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848</v>
      </c>
      <c r="B330" s="145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537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849</v>
      </c>
      <c r="B331" s="145">
        <f t="shared" si="3"/>
        <v>51.83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523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850</v>
      </c>
      <c r="B332" s="145">
        <f t="shared" si="3"/>
        <v>406.61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517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851</v>
      </c>
      <c r="B333" s="145">
        <f t="shared" si="3"/>
        <v>51.63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517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852</v>
      </c>
      <c r="B334" s="145">
        <f t="shared" si="3"/>
        <v>357.26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526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853</v>
      </c>
      <c r="B335" s="145">
        <f t="shared" si="3"/>
        <v>20.66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523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854</v>
      </c>
      <c r="B336" s="145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513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855</v>
      </c>
      <c r="B337" s="145">
        <f t="shared" si="3"/>
        <v>38.81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523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856</v>
      </c>
      <c r="B338" s="145">
        <f t="shared" si="3"/>
        <v>42.73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523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857</v>
      </c>
      <c r="B339" s="145">
        <f t="shared" si="3"/>
        <v>76.99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523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858</v>
      </c>
      <c r="B340" s="145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523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859</v>
      </c>
      <c r="B341" s="145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523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860</v>
      </c>
      <c r="B342" s="145">
        <f t="shared" si="3"/>
        <v>15.57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523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861</v>
      </c>
      <c r="B343" s="145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507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862</v>
      </c>
      <c r="B344" s="145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515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863</v>
      </c>
      <c r="B345" s="145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515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864</v>
      </c>
      <c r="B346" s="145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515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865</v>
      </c>
      <c r="B347" s="145">
        <f t="shared" si="3"/>
        <v>634.25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595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866</v>
      </c>
      <c r="B348" s="145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537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867</v>
      </c>
      <c r="B349" s="145">
        <f t="shared" si="3"/>
        <v>598.96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595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868</v>
      </c>
      <c r="B350" s="145">
        <f t="shared" si="3"/>
        <v>350.5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526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869</v>
      </c>
      <c r="B351" s="145">
        <f t="shared" si="3"/>
        <v>17.19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523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870</v>
      </c>
      <c r="B352" s="145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544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871</v>
      </c>
      <c r="B353" s="145">
        <f t="shared" si="3"/>
        <v>597.71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595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872</v>
      </c>
      <c r="B354" s="145">
        <f t="shared" si="3"/>
        <v>23.14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523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873</v>
      </c>
      <c r="B355" s="145">
        <f t="shared" si="3"/>
        <v>61.62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580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874</v>
      </c>
      <c r="B356" s="145">
        <f t="shared" si="3"/>
        <v>50.75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509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875</v>
      </c>
      <c r="B357" s="145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532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876</v>
      </c>
      <c r="B358" s="145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519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877</v>
      </c>
      <c r="B359" s="145">
        <f t="shared" si="3"/>
        <v>297.25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519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878</v>
      </c>
      <c r="B360" s="145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519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879</v>
      </c>
      <c r="B361" s="145">
        <f t="shared" si="3"/>
        <v>319.9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519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880</v>
      </c>
      <c r="B362" s="145">
        <f t="shared" si="3"/>
        <v>283.7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519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881</v>
      </c>
      <c r="B363" s="145">
        <f t="shared" si="3"/>
        <v>328.69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526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882</v>
      </c>
      <c r="B364" s="145">
        <f t="shared" si="3"/>
        <v>241.92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580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883</v>
      </c>
      <c r="B365" s="145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517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884</v>
      </c>
      <c r="B366" s="145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544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885</v>
      </c>
      <c r="B367" s="145">
        <f t="shared" si="3"/>
        <v>478.5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517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886</v>
      </c>
      <c r="B368" s="145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517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887</v>
      </c>
      <c r="B369" s="145">
        <f t="shared" si="3"/>
        <v>155.62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517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888</v>
      </c>
      <c r="B370" s="145">
        <f t="shared" si="3"/>
        <v>15.93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523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889</v>
      </c>
      <c r="B371" s="145">
        <f t="shared" si="3"/>
        <v>253.05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523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890</v>
      </c>
      <c r="B372" s="145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544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891</v>
      </c>
      <c r="B373" s="145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544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892</v>
      </c>
      <c r="B374" s="145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597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893</v>
      </c>
      <c r="B375" s="145">
        <f t="shared" si="3"/>
        <v>23.91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523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894</v>
      </c>
      <c r="B376" s="145">
        <f t="shared" si="3"/>
        <v>22.44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523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895</v>
      </c>
      <c r="B377" s="145">
        <f t="shared" si="3"/>
        <v>32.31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580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896</v>
      </c>
      <c r="B378" s="145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546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897</v>
      </c>
      <c r="B379" s="145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580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898</v>
      </c>
      <c r="B380" s="145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580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899</v>
      </c>
      <c r="B381" s="145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580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900</v>
      </c>
      <c r="B382" s="145">
        <f t="shared" si="3"/>
        <v>50.94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513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901</v>
      </c>
      <c r="B383" s="145">
        <f t="shared" si="3"/>
        <v>674.9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511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902</v>
      </c>
      <c r="B384" s="145">
        <f t="shared" si="3"/>
        <v>85.83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580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903</v>
      </c>
      <c r="B385" s="145">
        <f t="shared" si="3"/>
        <v>13.22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523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904</v>
      </c>
      <c r="B386" s="145">
        <f t="shared" si="3"/>
        <v>32.28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509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905</v>
      </c>
      <c r="B387" s="145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595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906</v>
      </c>
      <c r="B388" s="145">
        <f t="shared" si="3"/>
        <v>296.32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526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907</v>
      </c>
      <c r="B389" s="145">
        <f t="shared" si="3"/>
        <v>294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526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908</v>
      </c>
      <c r="B390" s="145">
        <f t="shared" si="3"/>
        <v>52.83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526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909</v>
      </c>
      <c r="B391" s="145">
        <f t="shared" si="3"/>
        <v>337.24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526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910</v>
      </c>
      <c r="B392" s="145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544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911</v>
      </c>
      <c r="B393" s="145">
        <f t="shared" si="3"/>
        <v>314.37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526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912</v>
      </c>
      <c r="B394" s="145">
        <f t="shared" si="3"/>
        <v>336.63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526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913</v>
      </c>
      <c r="B395" s="145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519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914</v>
      </c>
      <c r="B396" s="145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519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915</v>
      </c>
      <c r="B397" s="145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519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916</v>
      </c>
      <c r="B398" s="145">
        <f t="shared" si="3"/>
        <v>100.62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532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917</v>
      </c>
      <c r="B399" s="145">
        <f t="shared" si="3"/>
        <v>22.53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523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918</v>
      </c>
      <c r="B400" s="145">
        <f t="shared" si="3"/>
        <v>91.82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517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919</v>
      </c>
      <c r="B401" s="145">
        <f t="shared" si="3"/>
        <v>221.37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517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920</v>
      </c>
      <c r="B402" s="145">
        <f t="shared" si="3"/>
        <v>15.69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523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307.893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501</v>
      </c>
      <c r="B2" s="183" t="s">
        <v>502</v>
      </c>
      <c r="C2" s="183" t="s">
        <v>154</v>
      </c>
      <c r="D2" s="183" t="s">
        <v>156</v>
      </c>
      <c r="E2" s="183" t="s">
        <v>503</v>
      </c>
      <c r="F2" s="183" t="s">
        <v>158</v>
      </c>
      <c r="G2" s="183" t="s">
        <v>162</v>
      </c>
      <c r="H2" s="184" t="s">
        <v>504</v>
      </c>
      <c r="I2" s="184" t="str">
        <f>TEXT(I1*C1/$H$1," 0.00%") &amp; " protein"</f>
        <v> 25,87% protein</v>
      </c>
      <c r="J2" s="184" t="str">
        <f>TEXT(J1*D1 /$H$1,"0.00%") &amp; " fat"</f>
        <v>1,49% fat</v>
      </c>
      <c r="K2" s="184" t="str">
        <f>TEXT((K1-L1)*E1 /$H$1,"0.00%") &amp; " carbohydrate"</f>
        <v>64,31% carbohydrate</v>
      </c>
      <c r="L2" s="184" t="str">
        <f>TEXT(L1*F1/$H$1 ,"0.00%") &amp; " fiber"</f>
        <v>8,33% fiber</v>
      </c>
      <c r="M2" s="183" t="s">
        <v>505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506</v>
      </c>
      <c r="B3" s="113">
        <f t="shared" ref="B3:B402" si="3">C3*$C$1+D3*$D$1+(E3-F3)*$E$1+F3*$F$1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508</v>
      </c>
      <c r="B4" s="113">
        <f t="shared" si="3"/>
        <v>3077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510</v>
      </c>
      <c r="B5" s="113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512</v>
      </c>
      <c r="B6" s="113">
        <f t="shared" si="3"/>
        <v>27.57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514</v>
      </c>
      <c r="B7" s="113">
        <f t="shared" si="3"/>
        <v>54.44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516</v>
      </c>
      <c r="B8" s="113">
        <f t="shared" si="3"/>
        <v>305.28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305.28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517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518</v>
      </c>
      <c r="B9" s="113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520</v>
      </c>
      <c r="B10" s="113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519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521</v>
      </c>
      <c r="B11" s="113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522</v>
      </c>
      <c r="B12" s="113">
        <f t="shared" si="3"/>
        <v>26.88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524</v>
      </c>
      <c r="B13" s="113">
        <f t="shared" si="3"/>
        <v>589.05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525</v>
      </c>
      <c r="B14" s="113">
        <f t="shared" si="3"/>
        <v>359.34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527</v>
      </c>
      <c r="B15" s="113">
        <f t="shared" si="3"/>
        <v>47.09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528</v>
      </c>
      <c r="B16" s="113">
        <f t="shared" si="3"/>
        <v>52.26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2.613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509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529</v>
      </c>
      <c r="B17" s="113">
        <f t="shared" si="3"/>
        <v>48.69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509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530</v>
      </c>
      <c r="B18" s="113">
        <f t="shared" si="3"/>
        <v>183.88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513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531</v>
      </c>
      <c r="B19" s="113">
        <f t="shared" si="3"/>
        <v>339.62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533</v>
      </c>
      <c r="B20" s="113">
        <f t="shared" si="3"/>
        <v>28.09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523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534</v>
      </c>
      <c r="B21" s="113">
        <f t="shared" si="3"/>
        <v>20.92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523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535</v>
      </c>
      <c r="B22" s="113">
        <f t="shared" si="3"/>
        <v>167.22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509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536</v>
      </c>
      <c r="B23" s="113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538</v>
      </c>
      <c r="B24" s="113">
        <f t="shared" si="3"/>
        <v>29.2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523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539</v>
      </c>
      <c r="B25" s="113">
        <f t="shared" si="3"/>
        <v>91.08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509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540</v>
      </c>
      <c r="B26" s="113">
        <f t="shared" si="3"/>
        <v>323.79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541</v>
      </c>
      <c r="B27" s="113">
        <f t="shared" si="3"/>
        <v>326.85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526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542</v>
      </c>
      <c r="B28" s="113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543</v>
      </c>
      <c r="B29" s="113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545</v>
      </c>
      <c r="B30" s="113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547</v>
      </c>
      <c r="B31" s="113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548</v>
      </c>
      <c r="B32" s="113">
        <f t="shared" si="3"/>
        <v>19.44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523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549</v>
      </c>
      <c r="B33" s="113">
        <f t="shared" si="3"/>
        <v>40.32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523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550</v>
      </c>
      <c r="B34" s="113">
        <f t="shared" si="3"/>
        <v>11.66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551</v>
      </c>
      <c r="B35" s="113">
        <f t="shared" si="3"/>
        <v>313.09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552</v>
      </c>
      <c r="B36" s="113">
        <f t="shared" si="3"/>
        <v>37.47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509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553</v>
      </c>
      <c r="B37" s="113">
        <f t="shared" si="3"/>
        <v>57.49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509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554</v>
      </c>
      <c r="B38" s="113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544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555</v>
      </c>
      <c r="B39" s="113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544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556</v>
      </c>
      <c r="B40" s="113">
        <f t="shared" si="3"/>
        <v>688.52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511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557</v>
      </c>
      <c r="B41" s="113">
        <f t="shared" si="3"/>
        <v>297.77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558</v>
      </c>
      <c r="B42" s="113">
        <f t="shared" si="3"/>
        <v>35.6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523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559</v>
      </c>
      <c r="B43" s="113">
        <f t="shared" si="3"/>
        <v>23.48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523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560</v>
      </c>
      <c r="B44" s="113">
        <f t="shared" si="3"/>
        <v>46.18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523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561</v>
      </c>
      <c r="B45" s="113">
        <f t="shared" si="3"/>
        <v>337.58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526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562</v>
      </c>
      <c r="B46" s="113">
        <f t="shared" si="3"/>
        <v>343.65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563</v>
      </c>
      <c r="B47" s="113">
        <f t="shared" si="3"/>
        <v>322.14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526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564</v>
      </c>
      <c r="B48" s="113">
        <f t="shared" si="3"/>
        <v>69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523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565</v>
      </c>
      <c r="B49" s="113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537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566</v>
      </c>
      <c r="B50" s="113">
        <f t="shared" si="3"/>
        <v>14.48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567</v>
      </c>
      <c r="B51" s="113">
        <f t="shared" si="3"/>
        <v>35.87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568</v>
      </c>
      <c r="B52" s="113">
        <f t="shared" si="3"/>
        <v>26.8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523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569</v>
      </c>
      <c r="B53" s="113">
        <f t="shared" si="3"/>
        <v>23.97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570</v>
      </c>
      <c r="B54" s="113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537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571</v>
      </c>
      <c r="B55" s="113">
        <f t="shared" si="3"/>
        <v>35.27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509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572</v>
      </c>
      <c r="B56" s="113">
        <f t="shared" si="3"/>
        <v>295.79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515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573</v>
      </c>
      <c r="B57" s="113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544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574</v>
      </c>
      <c r="B58" s="113">
        <f t="shared" si="3"/>
        <v>37.52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575</v>
      </c>
      <c r="B59" s="113">
        <f t="shared" si="3"/>
        <v>29.33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509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576</v>
      </c>
      <c r="B60" s="113">
        <f t="shared" si="3"/>
        <v>579.41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511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577</v>
      </c>
      <c r="B61" s="113">
        <f t="shared" si="3"/>
        <v>152.27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578</v>
      </c>
      <c r="B62" s="113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544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579</v>
      </c>
      <c r="B63" s="113">
        <f t="shared" si="3"/>
        <v>107.21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580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581</v>
      </c>
      <c r="B64" s="113">
        <f t="shared" si="3"/>
        <v>26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523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582</v>
      </c>
      <c r="B65" s="113">
        <f t="shared" si="3"/>
        <v>19.26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523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583</v>
      </c>
      <c r="B66" s="113">
        <f t="shared" si="3"/>
        <v>13.26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523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584</v>
      </c>
      <c r="B67" s="113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585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586</v>
      </c>
      <c r="B68" s="113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585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587</v>
      </c>
      <c r="B69" s="113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585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588</v>
      </c>
      <c r="B70" s="113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585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589</v>
      </c>
      <c r="B71" s="113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585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590</v>
      </c>
      <c r="B72" s="113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585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591</v>
      </c>
      <c r="B73" s="113">
        <f t="shared" si="3"/>
        <v>32.24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592</v>
      </c>
      <c r="B74" s="113">
        <f t="shared" si="3"/>
        <v>345.34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511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593</v>
      </c>
      <c r="B75" s="113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594</v>
      </c>
      <c r="B76" s="113">
        <f t="shared" si="3"/>
        <v>439.18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595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596</v>
      </c>
      <c r="B77" s="113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597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598</v>
      </c>
      <c r="B78" s="113">
        <f t="shared" si="3"/>
        <v>334.48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517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599</v>
      </c>
      <c r="B79" s="113">
        <f t="shared" si="3"/>
        <v>354.8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517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600</v>
      </c>
      <c r="B80" s="113">
        <f t="shared" si="3"/>
        <v>572.9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515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601</v>
      </c>
      <c r="B81" s="113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507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602</v>
      </c>
      <c r="B82" s="113">
        <f t="shared" si="3"/>
        <v>74.53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585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603</v>
      </c>
      <c r="B83" s="113">
        <f t="shared" si="3"/>
        <v>356.88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511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604</v>
      </c>
      <c r="B84" s="113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605</v>
      </c>
      <c r="B85" s="113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544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606</v>
      </c>
      <c r="B86" s="113">
        <f t="shared" si="3"/>
        <v>355.16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519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607</v>
      </c>
      <c r="B87" s="113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519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608</v>
      </c>
      <c r="B88" s="113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519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609</v>
      </c>
      <c r="B89" s="113">
        <f t="shared" si="3"/>
        <v>307.99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519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610</v>
      </c>
      <c r="B90" s="113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519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611</v>
      </c>
      <c r="B91" s="113">
        <f t="shared" si="3"/>
        <v>28.6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523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612</v>
      </c>
      <c r="B92" s="113">
        <f t="shared" si="3"/>
        <v>355.8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526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613</v>
      </c>
      <c r="B93" s="113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537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614</v>
      </c>
      <c r="B94" s="113">
        <f t="shared" si="3"/>
        <v>350.84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526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615</v>
      </c>
      <c r="B95" s="113">
        <f t="shared" si="3"/>
        <v>356.46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532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616</v>
      </c>
      <c r="B96" s="113">
        <f t="shared" si="3"/>
        <v>348.56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526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617</v>
      </c>
      <c r="B97" s="113">
        <f t="shared" si="3"/>
        <v>41.34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618</v>
      </c>
      <c r="B98" s="113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585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619</v>
      </c>
      <c r="B99" s="113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585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620</v>
      </c>
      <c r="B100" s="113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585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621</v>
      </c>
      <c r="B101" s="113">
        <f t="shared" si="3"/>
        <v>16.79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523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622</v>
      </c>
      <c r="B102" s="113">
        <f t="shared" si="3"/>
        <v>53.05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509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623</v>
      </c>
      <c r="B103" s="113">
        <f t="shared" si="3"/>
        <v>256.6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624</v>
      </c>
      <c r="B104" s="113">
        <f t="shared" si="3"/>
        <v>22.38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523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625</v>
      </c>
      <c r="B105" s="113">
        <f t="shared" si="3"/>
        <v>16.25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523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626</v>
      </c>
      <c r="B106" s="113">
        <f t="shared" si="3"/>
        <v>46.33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523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627</v>
      </c>
      <c r="B107" s="113">
        <f t="shared" si="3"/>
        <v>288.77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509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628</v>
      </c>
      <c r="B108" s="113">
        <f t="shared" si="3"/>
        <v>39.02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523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629</v>
      </c>
      <c r="B109" s="113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597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630</v>
      </c>
      <c r="B110" s="113">
        <f t="shared" si="3"/>
        <v>25.67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513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631</v>
      </c>
      <c r="B111" s="113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544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632</v>
      </c>
      <c r="B112" s="113">
        <f t="shared" si="3"/>
        <v>21.57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523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633</v>
      </c>
      <c r="B113" s="113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597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634</v>
      </c>
      <c r="B114" s="113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597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635</v>
      </c>
      <c r="B115" s="113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597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636</v>
      </c>
      <c r="B116" s="113">
        <f t="shared" si="3"/>
        <v>38.46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637</v>
      </c>
      <c r="B117" s="113">
        <f t="shared" si="3"/>
        <v>14.37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523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638</v>
      </c>
      <c r="B118" s="113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517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639</v>
      </c>
      <c r="B119" s="113">
        <f t="shared" si="3"/>
        <v>29.18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523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640</v>
      </c>
      <c r="B120" s="113">
        <f t="shared" si="3"/>
        <v>75.27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641</v>
      </c>
      <c r="B121" s="113">
        <f t="shared" si="3"/>
        <v>513.84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595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642</v>
      </c>
      <c r="B122" s="113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537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643</v>
      </c>
      <c r="B123" s="113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544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644</v>
      </c>
      <c r="B124" s="113">
        <f t="shared" si="3"/>
        <v>343.61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526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645</v>
      </c>
      <c r="B125" s="113">
        <f t="shared" si="3"/>
        <v>353.35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526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646</v>
      </c>
      <c r="B126" s="113">
        <f t="shared" si="3"/>
        <v>296.6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515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647</v>
      </c>
      <c r="B127" s="113">
        <f t="shared" si="3"/>
        <v>153.83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526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648</v>
      </c>
      <c r="B128" s="113">
        <f t="shared" si="3"/>
        <v>155.2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523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649</v>
      </c>
      <c r="B129" s="113">
        <f t="shared" si="3"/>
        <v>80.02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523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650</v>
      </c>
      <c r="B130" s="113">
        <f t="shared" si="3"/>
        <v>109.67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509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651</v>
      </c>
      <c r="B131" s="113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597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652</v>
      </c>
      <c r="B132" s="113">
        <f t="shared" si="3"/>
        <v>29.83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509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653</v>
      </c>
      <c r="B133" s="113">
        <f t="shared" si="3"/>
        <v>54.5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509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654</v>
      </c>
      <c r="B134" s="113">
        <f t="shared" si="3"/>
        <v>87.87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523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655</v>
      </c>
      <c r="B135" s="113">
        <f t="shared" si="3"/>
        <v>32.8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509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656</v>
      </c>
      <c r="B136" s="113">
        <f t="shared" si="3"/>
        <v>31.17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523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657</v>
      </c>
      <c r="B137" s="113">
        <f t="shared" si="3"/>
        <v>64.91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509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658</v>
      </c>
      <c r="B138" s="113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659</v>
      </c>
      <c r="B139" s="113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660</v>
      </c>
      <c r="B140" s="113">
        <f t="shared" si="3"/>
        <v>345.34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526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661</v>
      </c>
      <c r="B141" s="113">
        <f t="shared" si="3"/>
        <v>653.9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662</v>
      </c>
      <c r="B142" s="113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544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663</v>
      </c>
      <c r="B143" s="113">
        <f t="shared" si="3"/>
        <v>191.01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664</v>
      </c>
      <c r="B144" s="113">
        <f t="shared" si="3"/>
        <v>322.18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515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665</v>
      </c>
      <c r="B145" s="113">
        <f t="shared" si="3"/>
        <v>36.87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509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666</v>
      </c>
      <c r="B146" s="113">
        <f t="shared" si="3"/>
        <v>37.27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523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667</v>
      </c>
      <c r="B147" s="113">
        <f t="shared" si="3"/>
        <v>152.19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517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668</v>
      </c>
      <c r="B148" s="113">
        <f t="shared" si="3"/>
        <v>203.71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585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669</v>
      </c>
      <c r="B149" s="113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544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670</v>
      </c>
      <c r="B150" s="113">
        <f t="shared" si="3"/>
        <v>53.3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671</v>
      </c>
      <c r="B151" s="113">
        <f t="shared" si="3"/>
        <v>53.71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523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672</v>
      </c>
      <c r="B152" s="113">
        <f t="shared" si="3"/>
        <v>117.83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532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673</v>
      </c>
      <c r="B153" s="113">
        <f t="shared" si="3"/>
        <v>44.99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519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674</v>
      </c>
      <c r="B154" s="113">
        <f t="shared" si="3"/>
        <v>83.33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519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675</v>
      </c>
      <c r="B155" s="113">
        <f t="shared" si="3"/>
        <v>40.55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676</v>
      </c>
      <c r="B156" s="113">
        <f t="shared" si="3"/>
        <v>17.56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519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677</v>
      </c>
      <c r="B157" s="113">
        <f t="shared" si="3"/>
        <v>49.89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678</v>
      </c>
      <c r="B158" s="113">
        <f t="shared" si="3"/>
        <v>59.84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519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679</v>
      </c>
      <c r="B159" s="113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519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680</v>
      </c>
      <c r="B160" s="113">
        <f t="shared" si="3"/>
        <v>29.74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681</v>
      </c>
      <c r="B161" s="113">
        <f t="shared" si="3"/>
        <v>44.78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519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682</v>
      </c>
      <c r="B162" s="113">
        <f t="shared" si="3"/>
        <v>55.16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683</v>
      </c>
      <c r="B163" s="113">
        <f t="shared" si="3"/>
        <v>47.87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519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684</v>
      </c>
      <c r="B164" s="113">
        <f t="shared" si="3"/>
        <v>49.37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519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685</v>
      </c>
      <c r="B165" s="113">
        <f t="shared" si="3"/>
        <v>54.4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519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686</v>
      </c>
      <c r="B166" s="113">
        <f t="shared" si="3"/>
        <v>71.45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519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687</v>
      </c>
      <c r="B167" s="113">
        <f t="shared" si="3"/>
        <v>54.7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523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688</v>
      </c>
      <c r="B168" s="113">
        <f t="shared" si="3"/>
        <v>237.82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523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689</v>
      </c>
      <c r="B169" s="113">
        <f t="shared" si="3"/>
        <v>335.87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526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690</v>
      </c>
      <c r="B170" s="113">
        <f t="shared" si="3"/>
        <v>47.17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513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691</v>
      </c>
      <c r="B171" s="113">
        <f t="shared" si="3"/>
        <v>288.68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517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692</v>
      </c>
      <c r="B172" s="113">
        <f t="shared" si="3"/>
        <v>441.39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517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693</v>
      </c>
      <c r="B173" s="113">
        <f t="shared" si="3"/>
        <v>61.78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509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694</v>
      </c>
      <c r="B174" s="113">
        <f t="shared" si="3"/>
        <v>25.04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523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695</v>
      </c>
      <c r="B175" s="113">
        <f t="shared" si="3"/>
        <v>266.72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526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696</v>
      </c>
      <c r="B176" s="113">
        <f t="shared" si="3"/>
        <v>165.43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697</v>
      </c>
      <c r="B177" s="113">
        <f t="shared" si="3"/>
        <v>65.36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509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698</v>
      </c>
      <c r="B178" s="113">
        <f t="shared" si="3"/>
        <v>1265.24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532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699</v>
      </c>
      <c r="B179" s="113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532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700</v>
      </c>
      <c r="B180" s="113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546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701</v>
      </c>
      <c r="B181" s="113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537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702</v>
      </c>
      <c r="B182" s="113">
        <f t="shared" si="3"/>
        <v>60.66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523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703</v>
      </c>
      <c r="B183" s="113">
        <f t="shared" si="3"/>
        <v>38.05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509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704</v>
      </c>
      <c r="B184" s="113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523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705</v>
      </c>
      <c r="B185" s="113">
        <f t="shared" si="3"/>
        <v>289.54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517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706</v>
      </c>
      <c r="B186" s="113">
        <f t="shared" si="3"/>
        <v>330.16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517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707</v>
      </c>
      <c r="B187" s="113">
        <f t="shared" si="3"/>
        <v>13.89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523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708</v>
      </c>
      <c r="B188" s="113">
        <f t="shared" si="3"/>
        <v>16.24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523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709</v>
      </c>
      <c r="B189" s="113">
        <f t="shared" si="3"/>
        <v>13.92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523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710</v>
      </c>
      <c r="B190" s="113">
        <f t="shared" si="3"/>
        <v>16.38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523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711</v>
      </c>
      <c r="B191" s="113">
        <f t="shared" si="3"/>
        <v>303.46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517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712</v>
      </c>
      <c r="B192" s="113">
        <f t="shared" si="3"/>
        <v>40.23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509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713</v>
      </c>
      <c r="B193" s="113">
        <f t="shared" si="3"/>
        <v>35.05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509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714</v>
      </c>
      <c r="B194" s="113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507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715</v>
      </c>
      <c r="B195" s="113">
        <f t="shared" si="3"/>
        <v>69.07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523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716</v>
      </c>
      <c r="B196" s="113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595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717</v>
      </c>
      <c r="B197" s="113">
        <f t="shared" si="3"/>
        <v>68.68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509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718</v>
      </c>
      <c r="B198" s="113">
        <f t="shared" si="3"/>
        <v>751.28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511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719</v>
      </c>
      <c r="B199" s="113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544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720</v>
      </c>
      <c r="B200" s="113">
        <f t="shared" si="3"/>
        <v>62.26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509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721</v>
      </c>
      <c r="B201" s="113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515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722</v>
      </c>
      <c r="B202" s="113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537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723</v>
      </c>
      <c r="B203" s="113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580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724</v>
      </c>
      <c r="B204" s="113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585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725</v>
      </c>
      <c r="B205" s="113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585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726</v>
      </c>
      <c r="B206" s="113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585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727</v>
      </c>
      <c r="B207" s="113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585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728</v>
      </c>
      <c r="B208" s="113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585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729</v>
      </c>
      <c r="B209" s="113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585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729</v>
      </c>
      <c r="B210" s="113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585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729</v>
      </c>
      <c r="B211" s="113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585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730</v>
      </c>
      <c r="B212" s="113">
        <f t="shared" si="3"/>
        <v>335.66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526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731</v>
      </c>
      <c r="B213" s="113">
        <f t="shared" si="3"/>
        <v>349.96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526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732</v>
      </c>
      <c r="B214" s="113">
        <f t="shared" si="3"/>
        <v>360.34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526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733</v>
      </c>
      <c r="B215" s="113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580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734</v>
      </c>
      <c r="B216" s="113">
        <f t="shared" si="3"/>
        <v>193.89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517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735</v>
      </c>
      <c r="B217" s="113">
        <f t="shared" si="3"/>
        <v>218.65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526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736</v>
      </c>
      <c r="B218" s="113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515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737</v>
      </c>
      <c r="B219" s="113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544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738</v>
      </c>
      <c r="B220" s="113">
        <f t="shared" si="3"/>
        <v>319.57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517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739</v>
      </c>
      <c r="B221" s="113">
        <f t="shared" si="3"/>
        <v>30.19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523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740</v>
      </c>
      <c r="B222" s="113">
        <f t="shared" si="3"/>
        <v>26.53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523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741</v>
      </c>
      <c r="B223" s="113">
        <f t="shared" si="3"/>
        <v>38.79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523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742</v>
      </c>
      <c r="B224" s="113">
        <f t="shared" si="3"/>
        <v>31.57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523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743</v>
      </c>
      <c r="B225" s="113">
        <f t="shared" si="3"/>
        <v>32.37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523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744</v>
      </c>
      <c r="B226" s="113">
        <f t="shared" si="3"/>
        <v>36.22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523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745</v>
      </c>
      <c r="B227" s="113">
        <f t="shared" si="3"/>
        <v>24.74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523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746</v>
      </c>
      <c r="B228" s="113">
        <f t="shared" si="3"/>
        <v>319.61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523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747</v>
      </c>
      <c r="B229" s="113">
        <f t="shared" si="3"/>
        <v>273.75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523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748</v>
      </c>
      <c r="B230" s="113">
        <f t="shared" si="3"/>
        <v>26.07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523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749</v>
      </c>
      <c r="B231" s="113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507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750</v>
      </c>
      <c r="B232" s="113">
        <f t="shared" si="3"/>
        <v>61.37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580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751</v>
      </c>
      <c r="B233" s="113">
        <f t="shared" si="3"/>
        <v>25.44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523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752</v>
      </c>
      <c r="B234" s="113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546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753</v>
      </c>
      <c r="B235" s="113">
        <f t="shared" si="3"/>
        <v>165.3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517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754</v>
      </c>
      <c r="B236" s="113">
        <f t="shared" si="3"/>
        <v>293.46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517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755</v>
      </c>
      <c r="B237" s="113">
        <f t="shared" si="3"/>
        <v>45.21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509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756</v>
      </c>
      <c r="B238" s="113">
        <f t="shared" si="3"/>
        <v>425.29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526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757</v>
      </c>
      <c r="B239" s="113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526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758</v>
      </c>
      <c r="B240" s="113">
        <f t="shared" si="3"/>
        <v>333.62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526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759</v>
      </c>
      <c r="B241" s="113">
        <f t="shared" si="3"/>
        <v>249.04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526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760</v>
      </c>
      <c r="B242" s="113">
        <f t="shared" si="3"/>
        <v>45.22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513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761</v>
      </c>
      <c r="B243" s="113">
        <f t="shared" si="3"/>
        <v>357.73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526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762</v>
      </c>
      <c r="B244" s="113">
        <f t="shared" si="3"/>
        <v>368.13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526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763</v>
      </c>
      <c r="B245" s="113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507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764</v>
      </c>
      <c r="B246" s="113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517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765</v>
      </c>
      <c r="B247" s="113">
        <f t="shared" si="3"/>
        <v>30.12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523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766</v>
      </c>
      <c r="B248" s="113">
        <f t="shared" si="3"/>
        <v>117.99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509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767</v>
      </c>
      <c r="B249" s="113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537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768</v>
      </c>
      <c r="B250" s="113">
        <f t="shared" si="3"/>
        <v>38.34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523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769</v>
      </c>
      <c r="B251" s="113">
        <f t="shared" si="3"/>
        <v>44.89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509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770</v>
      </c>
      <c r="B252" s="113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507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771</v>
      </c>
      <c r="B253" s="113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537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772</v>
      </c>
      <c r="B254" s="113">
        <f t="shared" si="3"/>
        <v>43.59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509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773</v>
      </c>
      <c r="B255" s="113">
        <f t="shared" si="3"/>
        <v>37.5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523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774</v>
      </c>
      <c r="B256" s="113">
        <f t="shared" si="3"/>
        <v>68.39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523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775</v>
      </c>
      <c r="B257" s="113">
        <f t="shared" si="3"/>
        <v>40.5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509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776</v>
      </c>
      <c r="B258" s="113">
        <f t="shared" si="3"/>
        <v>592.64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511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777</v>
      </c>
      <c r="B259" s="113">
        <f t="shared" si="3"/>
        <v>615.44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511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778</v>
      </c>
      <c r="B260" s="113">
        <f t="shared" si="3"/>
        <v>57.06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509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779</v>
      </c>
      <c r="B261" s="113">
        <f t="shared" si="3"/>
        <v>319.56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517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780</v>
      </c>
      <c r="B262" s="113">
        <f t="shared" si="3"/>
        <v>37.7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523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781</v>
      </c>
      <c r="B263" s="113">
        <f t="shared" si="3"/>
        <v>72.06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523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782</v>
      </c>
      <c r="B264" s="113">
        <f t="shared" si="3"/>
        <v>296.31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517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783</v>
      </c>
      <c r="B265" s="113">
        <f t="shared" si="3"/>
        <v>718.57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511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784</v>
      </c>
      <c r="B266" s="113">
        <f t="shared" si="3"/>
        <v>272.83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580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785</v>
      </c>
      <c r="B267" s="113">
        <f t="shared" si="3"/>
        <v>372.76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580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786</v>
      </c>
      <c r="B268" s="113">
        <f t="shared" si="3"/>
        <v>278.26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580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787</v>
      </c>
      <c r="B269" s="113">
        <f t="shared" si="3"/>
        <v>20.11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523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788</v>
      </c>
      <c r="B270" s="113">
        <f t="shared" si="3"/>
        <v>42.67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523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789</v>
      </c>
      <c r="B271" s="113">
        <f t="shared" si="3"/>
        <v>27.23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523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790</v>
      </c>
      <c r="B272" s="113">
        <f t="shared" si="3"/>
        <v>26.11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523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791</v>
      </c>
      <c r="B273" s="113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544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792</v>
      </c>
      <c r="B274" s="113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509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793</v>
      </c>
      <c r="B275" s="113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546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794</v>
      </c>
      <c r="B276" s="113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546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795</v>
      </c>
      <c r="B277" s="113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546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796</v>
      </c>
      <c r="B278" s="113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546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797</v>
      </c>
      <c r="B279" s="113">
        <f t="shared" si="3"/>
        <v>714.46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511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798</v>
      </c>
      <c r="B280" s="113">
        <f t="shared" si="3"/>
        <v>48.18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509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799</v>
      </c>
      <c r="B281" s="113">
        <f t="shared" si="3"/>
        <v>311.09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517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800</v>
      </c>
      <c r="B282" s="113">
        <f t="shared" si="3"/>
        <v>577.48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511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801</v>
      </c>
      <c r="B283" s="113">
        <f t="shared" si="3"/>
        <v>47.3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509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802</v>
      </c>
      <c r="B284" s="113">
        <f t="shared" si="3"/>
        <v>492.98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526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803</v>
      </c>
      <c r="B285" s="113">
        <f t="shared" si="3"/>
        <v>518.94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595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804</v>
      </c>
      <c r="B286" s="113">
        <f t="shared" si="3"/>
        <v>79.99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532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805</v>
      </c>
      <c r="B287" s="113">
        <f t="shared" si="3"/>
        <v>72.97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532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806</v>
      </c>
      <c r="B288" s="113">
        <f t="shared" si="3"/>
        <v>23.86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509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807</v>
      </c>
      <c r="B289" s="113">
        <f t="shared" si="3"/>
        <v>29.3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523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808</v>
      </c>
      <c r="B290" s="113">
        <f t="shared" si="3"/>
        <v>593.03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595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809</v>
      </c>
      <c r="B291" s="113">
        <f t="shared" si="3"/>
        <v>58.56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509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810</v>
      </c>
      <c r="B292" s="113">
        <f t="shared" si="3"/>
        <v>348.38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526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811</v>
      </c>
      <c r="B293" s="113">
        <f t="shared" si="3"/>
        <v>13.92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523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812</v>
      </c>
      <c r="B294" s="113">
        <f t="shared" si="3"/>
        <v>307.73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509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813</v>
      </c>
      <c r="B295" s="113">
        <f t="shared" si="3"/>
        <v>45.16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509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814</v>
      </c>
      <c r="B296" s="113">
        <f t="shared" si="3"/>
        <v>19.53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509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815</v>
      </c>
      <c r="B297" s="113">
        <f t="shared" si="3"/>
        <v>340.44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526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816</v>
      </c>
      <c r="B298" s="113">
        <f t="shared" si="3"/>
        <v>345.02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526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817</v>
      </c>
      <c r="B299" s="113">
        <f t="shared" si="3"/>
        <v>344.23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526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818</v>
      </c>
      <c r="B300" s="113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515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819</v>
      </c>
      <c r="B301" s="113">
        <f t="shared" si="3"/>
        <v>28.85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509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820</v>
      </c>
      <c r="B302" s="113">
        <f t="shared" si="3"/>
        <v>33.44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523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821</v>
      </c>
      <c r="B303" s="113">
        <f t="shared" si="3"/>
        <v>322.92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526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822</v>
      </c>
      <c r="B304" s="113">
        <f t="shared" si="3"/>
        <v>305.72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526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823</v>
      </c>
      <c r="B305" s="113">
        <f t="shared" si="3"/>
        <v>31.73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509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824</v>
      </c>
      <c r="B306" s="113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537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825</v>
      </c>
      <c r="B307" s="113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544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826</v>
      </c>
      <c r="B308" s="113">
        <f t="shared" si="3"/>
        <v>81.27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523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827</v>
      </c>
      <c r="B309" s="113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580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828</v>
      </c>
      <c r="B310" s="113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580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829</v>
      </c>
      <c r="B311" s="113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580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830</v>
      </c>
      <c r="B312" s="113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544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831</v>
      </c>
      <c r="B313" s="113">
        <f t="shared" si="3"/>
        <v>32.53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523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832</v>
      </c>
      <c r="B314" s="113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507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833</v>
      </c>
      <c r="B315" s="113">
        <f t="shared" si="3"/>
        <v>244.74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513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834</v>
      </c>
      <c r="B316" s="113">
        <f t="shared" si="3"/>
        <v>104.26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526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835</v>
      </c>
      <c r="B317" s="113">
        <f t="shared" si="3"/>
        <v>334.97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526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836</v>
      </c>
      <c r="B318" s="113">
        <f t="shared" si="3"/>
        <v>614.04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595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837</v>
      </c>
      <c r="B319" s="113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537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838</v>
      </c>
      <c r="B320" s="113">
        <f t="shared" si="3"/>
        <v>587.33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595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839</v>
      </c>
      <c r="B321" s="113">
        <f t="shared" si="3"/>
        <v>53.33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580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840</v>
      </c>
      <c r="B322" s="113">
        <f t="shared" si="3"/>
        <v>89.32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580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841</v>
      </c>
      <c r="B323" s="113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507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842</v>
      </c>
      <c r="B324" s="113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544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843</v>
      </c>
      <c r="B325" s="113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544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844</v>
      </c>
      <c r="B326" s="113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544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845</v>
      </c>
      <c r="B327" s="113">
        <f t="shared" si="3"/>
        <v>353.87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526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846</v>
      </c>
      <c r="B328" s="113">
        <f t="shared" si="3"/>
        <v>443.34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517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847</v>
      </c>
      <c r="B329" s="113">
        <f t="shared" si="3"/>
        <v>320.2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580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848</v>
      </c>
      <c r="B330" s="113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537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849</v>
      </c>
      <c r="B331" s="113">
        <f t="shared" si="3"/>
        <v>53.43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523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850</v>
      </c>
      <c r="B332" s="113">
        <f t="shared" si="3"/>
        <v>425.21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517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851</v>
      </c>
      <c r="B333" s="113">
        <f t="shared" si="3"/>
        <v>52.83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517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852</v>
      </c>
      <c r="B334" s="113">
        <f t="shared" si="3"/>
        <v>360.46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526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853</v>
      </c>
      <c r="B335" s="113">
        <f t="shared" si="3"/>
        <v>25.06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523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854</v>
      </c>
      <c r="B336" s="113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513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855</v>
      </c>
      <c r="B337" s="113">
        <f t="shared" si="3"/>
        <v>41.81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523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856</v>
      </c>
      <c r="B338" s="113">
        <f t="shared" si="3"/>
        <v>46.73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523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857</v>
      </c>
      <c r="B339" s="113">
        <f t="shared" si="3"/>
        <v>83.99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523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858</v>
      </c>
      <c r="B340" s="113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523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859</v>
      </c>
      <c r="B341" s="113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523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860</v>
      </c>
      <c r="B342" s="113">
        <f t="shared" si="3"/>
        <v>17.77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523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861</v>
      </c>
      <c r="B343" s="113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507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862</v>
      </c>
      <c r="B344" s="113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515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863</v>
      </c>
      <c r="B345" s="113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515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864</v>
      </c>
      <c r="B346" s="113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515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865</v>
      </c>
      <c r="B347" s="113">
        <f t="shared" si="3"/>
        <v>645.65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595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866</v>
      </c>
      <c r="B348" s="113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537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867</v>
      </c>
      <c r="B349" s="113">
        <f t="shared" si="3"/>
        <v>612.16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595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868</v>
      </c>
      <c r="B350" s="113">
        <f t="shared" si="3"/>
        <v>352.3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526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869</v>
      </c>
      <c r="B351" s="113">
        <f t="shared" si="3"/>
        <v>20.39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523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870</v>
      </c>
      <c r="B352" s="113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544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871</v>
      </c>
      <c r="B353" s="113">
        <f t="shared" si="3"/>
        <v>616.31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595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872</v>
      </c>
      <c r="B354" s="113">
        <f t="shared" si="3"/>
        <v>31.94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523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873</v>
      </c>
      <c r="B355" s="113">
        <f t="shared" si="3"/>
        <v>63.22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580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874</v>
      </c>
      <c r="B356" s="113">
        <f t="shared" si="3"/>
        <v>54.35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509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875</v>
      </c>
      <c r="B357" s="113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532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876</v>
      </c>
      <c r="B358" s="113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519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877</v>
      </c>
      <c r="B359" s="113">
        <f t="shared" si="3"/>
        <v>318.65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519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878</v>
      </c>
      <c r="B360" s="113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519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879</v>
      </c>
      <c r="B361" s="113">
        <f t="shared" si="3"/>
        <v>341.1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519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880</v>
      </c>
      <c r="B362" s="113">
        <f t="shared" si="3"/>
        <v>321.7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519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881</v>
      </c>
      <c r="B363" s="113">
        <f t="shared" si="3"/>
        <v>344.69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526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882</v>
      </c>
      <c r="B364" s="113">
        <f t="shared" si="3"/>
        <v>245.92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580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883</v>
      </c>
      <c r="B365" s="113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517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884</v>
      </c>
      <c r="B366" s="113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544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885</v>
      </c>
      <c r="B367" s="113">
        <f t="shared" si="3"/>
        <v>478.9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517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886</v>
      </c>
      <c r="B368" s="113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517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887</v>
      </c>
      <c r="B369" s="113">
        <f t="shared" si="3"/>
        <v>156.82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517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888</v>
      </c>
      <c r="B370" s="113">
        <f t="shared" si="3"/>
        <v>18.33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523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889</v>
      </c>
      <c r="B371" s="113">
        <f t="shared" si="3"/>
        <v>277.65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523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890</v>
      </c>
      <c r="B372" s="113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544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891</v>
      </c>
      <c r="B373" s="113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544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892</v>
      </c>
      <c r="B374" s="113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597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893</v>
      </c>
      <c r="B375" s="113">
        <f t="shared" si="3"/>
        <v>30.31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523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894</v>
      </c>
      <c r="B376" s="113">
        <f t="shared" si="3"/>
        <v>26.04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523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895</v>
      </c>
      <c r="B377" s="113">
        <f t="shared" si="3"/>
        <v>39.51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580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896</v>
      </c>
      <c r="B378" s="113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546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897</v>
      </c>
      <c r="B379" s="113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580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898</v>
      </c>
      <c r="B380" s="113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580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899</v>
      </c>
      <c r="B381" s="113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580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900</v>
      </c>
      <c r="B382" s="113">
        <f t="shared" si="3"/>
        <v>51.94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513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901</v>
      </c>
      <c r="B383" s="113">
        <f t="shared" si="3"/>
        <v>688.3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511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902</v>
      </c>
      <c r="B384" s="113">
        <f t="shared" si="3"/>
        <v>101.43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580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903</v>
      </c>
      <c r="B385" s="113">
        <f t="shared" si="3"/>
        <v>14.22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523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904</v>
      </c>
      <c r="B386" s="113">
        <f t="shared" si="3"/>
        <v>33.08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509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905</v>
      </c>
      <c r="B387" s="113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595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906</v>
      </c>
      <c r="B388" s="113">
        <f t="shared" si="3"/>
        <v>320.72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526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907</v>
      </c>
      <c r="B389" s="113">
        <f t="shared" si="3"/>
        <v>318.4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526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908</v>
      </c>
      <c r="B390" s="113">
        <f t="shared" si="3"/>
        <v>133.23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526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909</v>
      </c>
      <c r="B391" s="113">
        <f t="shared" si="3"/>
        <v>342.64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526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910</v>
      </c>
      <c r="B392" s="113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544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911</v>
      </c>
      <c r="B393" s="113">
        <f t="shared" si="3"/>
        <v>335.77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526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912</v>
      </c>
      <c r="B394" s="113">
        <f t="shared" si="3"/>
        <v>349.03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526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913</v>
      </c>
      <c r="B395" s="113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519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914</v>
      </c>
      <c r="B396" s="113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519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915</v>
      </c>
      <c r="B397" s="113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519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916</v>
      </c>
      <c r="B398" s="113">
        <f t="shared" si="3"/>
        <v>108.82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532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917</v>
      </c>
      <c r="B399" s="113">
        <f t="shared" si="3"/>
        <v>29.33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523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918</v>
      </c>
      <c r="B400" s="113">
        <f t="shared" si="3"/>
        <v>92.22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517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919</v>
      </c>
      <c r="B401" s="113">
        <f t="shared" si="3"/>
        <v>222.97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517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920</v>
      </c>
      <c r="B402" s="113">
        <f t="shared" si="3"/>
        <v>17.69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523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329</v>
      </c>
      <c r="I1" s="180">
        <f t="shared" si="1"/>
        <v>19.9</v>
      </c>
      <c r="J1" s="180">
        <f t="shared" si="1"/>
        <v>0.5</v>
      </c>
      <c r="K1" s="180">
        <f t="shared" si="1"/>
        <v>62.9</v>
      </c>
      <c r="L1" s="180">
        <f t="shared" si="1"/>
        <v>12.7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501</v>
      </c>
      <c r="B2" s="183" t="s">
        <v>502</v>
      </c>
      <c r="C2" s="183" t="s">
        <v>154</v>
      </c>
      <c r="D2" s="183" t="s">
        <v>156</v>
      </c>
      <c r="E2" s="183" t="s">
        <v>503</v>
      </c>
      <c r="F2" s="183" t="s">
        <v>158</v>
      </c>
      <c r="G2" s="183" t="s">
        <v>162</v>
      </c>
      <c r="H2" s="184" t="s">
        <v>504</v>
      </c>
      <c r="I2" s="184" t="str">
        <f>TEXT(I1*C1/$H$1," 0.00%") &amp; " protein"</f>
        <v> 24,19% protein</v>
      </c>
      <c r="J2" s="184" t="str">
        <f>TEXT(J1*D1 /$H$1,"0.00%") &amp; " fat"</f>
        <v>1,37% fat</v>
      </c>
      <c r="K2" s="184" t="str">
        <f>TEXT((K1-L1)*E1 /$H$1,"0.00%") &amp; " carbohydrate"</f>
        <v>59,51% carbohydrate</v>
      </c>
      <c r="L2" s="184" t="str">
        <f>TEXT(L1*F1/$H$1 ,"0.00%") &amp; " fiber"</f>
        <v>7,72% fiber</v>
      </c>
      <c r="M2" s="183" t="s">
        <v>505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506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508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510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512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514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516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517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518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520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519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521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522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524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525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526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527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528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5"/>
      <c r="H16" s="145">
        <f t="shared" ref="H16:L16" si="15">$G16/100*B16</f>
        <v>0</v>
      </c>
      <c r="I16" s="145">
        <f t="shared" si="15"/>
        <v>0</v>
      </c>
      <c r="J16" s="145">
        <f t="shared" si="15"/>
        <v>0</v>
      </c>
      <c r="K16" s="145">
        <f t="shared" si="15"/>
        <v>0</v>
      </c>
      <c r="L16" s="162">
        <f t="shared" si="15"/>
        <v>0</v>
      </c>
      <c r="M16" s="158" t="s">
        <v>509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529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509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530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513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531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5"/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533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523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534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523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535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509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536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537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538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523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539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509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540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526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541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526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542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543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544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545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547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548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523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549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523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550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551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552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509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553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509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554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544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555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544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556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511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557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558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523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559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523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560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523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561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526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562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563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526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564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523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565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537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566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567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568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523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569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570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537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571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509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572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515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573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544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574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523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575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509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576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511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577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578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544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579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580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581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523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582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523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583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523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584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585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586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585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587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585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588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585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589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585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590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585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591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592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511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593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594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595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596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597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598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517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599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517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600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515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601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507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602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585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603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511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604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605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544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606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519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607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519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608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519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609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519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610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519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611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523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612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526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613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537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614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526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615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532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616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526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617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618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585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619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585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620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585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621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523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622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509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623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624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523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625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523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626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523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627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509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628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523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629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597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630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513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631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544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632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523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633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597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634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597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635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597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636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637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523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638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517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639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523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640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641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595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642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537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643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544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644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526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645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526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646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515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647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526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648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523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649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523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650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509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651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597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652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509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653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509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654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523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655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509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656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523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657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509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658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659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660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526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661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662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544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663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664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515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665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509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666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523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667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517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668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585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669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544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670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671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523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672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532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673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519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674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519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675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676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519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677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678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519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679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519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680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681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519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682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683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519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684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519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685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519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686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519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687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523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688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523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689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526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690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513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691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517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692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517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693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509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694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523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695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526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696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697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509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698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532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699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532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700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546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701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537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702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523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703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509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704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523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705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517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706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517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707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523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708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523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709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523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710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523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711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517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712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509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713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509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714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507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715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523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716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595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717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509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718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511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719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544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720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509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721</v>
      </c>
      <c r="B201" s="188">
        <v>354.0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0">$G201/100*B201</f>
        <v>0</v>
      </c>
      <c r="I201" s="188">
        <f t="shared" si="200"/>
        <v>0</v>
      </c>
      <c r="J201" s="188">
        <f t="shared" si="200"/>
        <v>0</v>
      </c>
      <c r="K201" s="188">
        <f t="shared" si="200"/>
        <v>0</v>
      </c>
      <c r="L201" s="189">
        <f t="shared" si="200"/>
        <v>0</v>
      </c>
      <c r="M201" s="191" t="s">
        <v>515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722</v>
      </c>
      <c r="B202" s="188">
        <v>717.0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1">$G202/100*B202</f>
        <v>0</v>
      </c>
      <c r="I202" s="188">
        <f t="shared" si="201"/>
        <v>0</v>
      </c>
      <c r="J202" s="188">
        <f t="shared" si="201"/>
        <v>0</v>
      </c>
      <c r="K202" s="188">
        <f t="shared" si="201"/>
        <v>0</v>
      </c>
      <c r="L202" s="189">
        <f t="shared" si="201"/>
        <v>0</v>
      </c>
      <c r="M202" s="191" t="s">
        <v>537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723</v>
      </c>
      <c r="B203" s="188">
        <v>688.0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2">$G203/100*B203</f>
        <v>0</v>
      </c>
      <c r="I203" s="188">
        <f t="shared" si="202"/>
        <v>0</v>
      </c>
      <c r="J203" s="188">
        <f t="shared" si="202"/>
        <v>0</v>
      </c>
      <c r="K203" s="188">
        <f t="shared" si="202"/>
        <v>0</v>
      </c>
      <c r="L203" s="189">
        <f t="shared" si="202"/>
        <v>0</v>
      </c>
      <c r="M203" s="191" t="s">
        <v>580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724</v>
      </c>
      <c r="B204" s="188">
        <v>40.0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3">$G204/100*B204</f>
        <v>0</v>
      </c>
      <c r="I204" s="188">
        <f t="shared" si="203"/>
        <v>0</v>
      </c>
      <c r="J204" s="188">
        <f t="shared" si="203"/>
        <v>0</v>
      </c>
      <c r="K204" s="188">
        <f t="shared" si="203"/>
        <v>0</v>
      </c>
      <c r="L204" s="189">
        <f t="shared" si="203"/>
        <v>0</v>
      </c>
      <c r="M204" s="191" t="s">
        <v>585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725</v>
      </c>
      <c r="B205" s="188">
        <v>321.0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4">$G205/100*B205</f>
        <v>0</v>
      </c>
      <c r="I205" s="188">
        <f t="shared" si="204"/>
        <v>0</v>
      </c>
      <c r="J205" s="188">
        <f t="shared" si="204"/>
        <v>0</v>
      </c>
      <c r="K205" s="188">
        <f t="shared" si="204"/>
        <v>0</v>
      </c>
      <c r="L205" s="189">
        <f t="shared" si="204"/>
        <v>0</v>
      </c>
      <c r="M205" s="191" t="s">
        <v>585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726</v>
      </c>
      <c r="B206" s="188">
        <v>69.0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5">$G206/100*B206</f>
        <v>0</v>
      </c>
      <c r="I206" s="188">
        <f t="shared" si="205"/>
        <v>0</v>
      </c>
      <c r="J206" s="188">
        <f t="shared" si="205"/>
        <v>0</v>
      </c>
      <c r="K206" s="188">
        <f t="shared" si="205"/>
        <v>0</v>
      </c>
      <c r="L206" s="189">
        <f t="shared" si="205"/>
        <v>0</v>
      </c>
      <c r="M206" s="191" t="s">
        <v>585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727</v>
      </c>
      <c r="B207" s="188">
        <v>70.0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6">$G207/100*B207</f>
        <v>0</v>
      </c>
      <c r="I207" s="188">
        <f t="shared" si="206"/>
        <v>0</v>
      </c>
      <c r="J207" s="188">
        <f t="shared" si="206"/>
        <v>0</v>
      </c>
      <c r="K207" s="188">
        <f t="shared" si="206"/>
        <v>0</v>
      </c>
      <c r="L207" s="189">
        <f t="shared" si="206"/>
        <v>0</v>
      </c>
      <c r="M207" s="191" t="s">
        <v>585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728</v>
      </c>
      <c r="B208" s="188">
        <v>50.0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7">$G208/100*B208</f>
        <v>0</v>
      </c>
      <c r="I208" s="188">
        <f t="shared" si="207"/>
        <v>0</v>
      </c>
      <c r="J208" s="188">
        <f t="shared" si="207"/>
        <v>0</v>
      </c>
      <c r="K208" s="188">
        <f t="shared" si="207"/>
        <v>0</v>
      </c>
      <c r="L208" s="189">
        <f t="shared" si="207"/>
        <v>0</v>
      </c>
      <c r="M208" s="191" t="s">
        <v>585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729</v>
      </c>
      <c r="B209" s="188">
        <v>61.0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8">$G209/100*B209</f>
        <v>0</v>
      </c>
      <c r="I209" s="188">
        <f t="shared" si="208"/>
        <v>0</v>
      </c>
      <c r="J209" s="188">
        <f t="shared" si="208"/>
        <v>0</v>
      </c>
      <c r="K209" s="188">
        <f t="shared" si="208"/>
        <v>0</v>
      </c>
      <c r="L209" s="189">
        <f t="shared" si="208"/>
        <v>0</v>
      </c>
      <c r="M209" s="191" t="s">
        <v>585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729</v>
      </c>
      <c r="B210" s="188">
        <v>61.0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09">$G210/100*B210</f>
        <v>0</v>
      </c>
      <c r="I210" s="188">
        <f t="shared" si="209"/>
        <v>0</v>
      </c>
      <c r="J210" s="188">
        <f t="shared" si="209"/>
        <v>0</v>
      </c>
      <c r="K210" s="188">
        <f t="shared" si="209"/>
        <v>0</v>
      </c>
      <c r="L210" s="189">
        <f t="shared" si="209"/>
        <v>0</v>
      </c>
      <c r="M210" s="191" t="s">
        <v>585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729</v>
      </c>
      <c r="B211" s="188">
        <v>61.0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0">$G211/100*B211</f>
        <v>0</v>
      </c>
      <c r="I211" s="188">
        <f t="shared" si="210"/>
        <v>0</v>
      </c>
      <c r="J211" s="188">
        <f t="shared" si="210"/>
        <v>0</v>
      </c>
      <c r="K211" s="188">
        <f t="shared" si="210"/>
        <v>0</v>
      </c>
      <c r="L211" s="189">
        <f t="shared" si="210"/>
        <v>0</v>
      </c>
      <c r="M211" s="191" t="s">
        <v>585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730</v>
      </c>
      <c r="B212" s="188">
        <v>366.0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1">$G212/100*B212</f>
        <v>0</v>
      </c>
      <c r="I212" s="188">
        <f t="shared" si="211"/>
        <v>0</v>
      </c>
      <c r="J212" s="188">
        <f t="shared" si="211"/>
        <v>0</v>
      </c>
      <c r="K212" s="188">
        <f t="shared" si="211"/>
        <v>0</v>
      </c>
      <c r="L212" s="189">
        <f t="shared" si="211"/>
        <v>0</v>
      </c>
      <c r="M212" s="191" t="s">
        <v>526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731</v>
      </c>
      <c r="B213" s="188">
        <v>378.0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2">$G213/100*B213</f>
        <v>0</v>
      </c>
      <c r="I213" s="188">
        <f t="shared" si="212"/>
        <v>0</v>
      </c>
      <c r="J213" s="188">
        <f t="shared" si="212"/>
        <v>0</v>
      </c>
      <c r="K213" s="188">
        <f t="shared" si="212"/>
        <v>0</v>
      </c>
      <c r="L213" s="189">
        <f t="shared" si="212"/>
        <v>0</v>
      </c>
      <c r="M213" s="191" t="s">
        <v>526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732</v>
      </c>
      <c r="B214" s="188">
        <v>373.0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3">$G214/100*B214</f>
        <v>0</v>
      </c>
      <c r="I214" s="188">
        <f t="shared" si="213"/>
        <v>0</v>
      </c>
      <c r="J214" s="188">
        <f t="shared" si="213"/>
        <v>0</v>
      </c>
      <c r="K214" s="188">
        <f t="shared" si="213"/>
        <v>0</v>
      </c>
      <c r="L214" s="189">
        <f t="shared" si="213"/>
        <v>0</v>
      </c>
      <c r="M214" s="191" t="s">
        <v>526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733</v>
      </c>
      <c r="B215" s="188">
        <v>241.0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4">$G215/100*B215</f>
        <v>0</v>
      </c>
      <c r="I215" s="188">
        <f t="shared" si="214"/>
        <v>0</v>
      </c>
      <c r="J215" s="188">
        <f t="shared" si="214"/>
        <v>0</v>
      </c>
      <c r="K215" s="188">
        <f t="shared" si="214"/>
        <v>0</v>
      </c>
      <c r="L215" s="189">
        <f t="shared" si="214"/>
        <v>0</v>
      </c>
      <c r="M215" s="191" t="s">
        <v>580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734</v>
      </c>
      <c r="B216" s="188">
        <v>199.0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5">$G216/100*B216</f>
        <v>0</v>
      </c>
      <c r="I216" s="188">
        <f t="shared" si="215"/>
        <v>0</v>
      </c>
      <c r="J216" s="188">
        <f t="shared" si="215"/>
        <v>0</v>
      </c>
      <c r="K216" s="188">
        <f t="shared" si="215"/>
        <v>0</v>
      </c>
      <c r="L216" s="189">
        <f t="shared" si="215"/>
        <v>0</v>
      </c>
      <c r="M216" s="191" t="s">
        <v>517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735</v>
      </c>
      <c r="B217" s="188">
        <v>235.0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6">$G217/100*B217</f>
        <v>0</v>
      </c>
      <c r="I217" s="188">
        <f t="shared" si="216"/>
        <v>0</v>
      </c>
      <c r="J217" s="188">
        <f t="shared" si="216"/>
        <v>0</v>
      </c>
      <c r="K217" s="188">
        <f t="shared" si="216"/>
        <v>0</v>
      </c>
      <c r="L217" s="189">
        <f t="shared" si="216"/>
        <v>0</v>
      </c>
      <c r="M217" s="191" t="s">
        <v>526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736</v>
      </c>
      <c r="B218" s="188">
        <v>290.0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7">$G218/100*B218</f>
        <v>0</v>
      </c>
      <c r="I218" s="188">
        <f t="shared" si="217"/>
        <v>0</v>
      </c>
      <c r="J218" s="188">
        <f t="shared" si="217"/>
        <v>0</v>
      </c>
      <c r="K218" s="188">
        <f t="shared" si="217"/>
        <v>0</v>
      </c>
      <c r="L218" s="189">
        <f t="shared" si="217"/>
        <v>0</v>
      </c>
      <c r="M218" s="191" t="s">
        <v>515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737</v>
      </c>
      <c r="B219" s="188">
        <v>117.0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8">$G219/100*B219</f>
        <v>0</v>
      </c>
      <c r="I219" s="188">
        <f t="shared" si="218"/>
        <v>0</v>
      </c>
      <c r="J219" s="188">
        <f t="shared" si="218"/>
        <v>0</v>
      </c>
      <c r="K219" s="188">
        <f t="shared" si="218"/>
        <v>0</v>
      </c>
      <c r="L219" s="189">
        <f t="shared" si="218"/>
        <v>0</v>
      </c>
      <c r="M219" s="191" t="s">
        <v>544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738</v>
      </c>
      <c r="B220" s="188">
        <v>347.0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19">$G220/100*B220</f>
        <v>0</v>
      </c>
      <c r="I220" s="188">
        <f t="shared" si="219"/>
        <v>0</v>
      </c>
      <c r="J220" s="188">
        <f t="shared" si="219"/>
        <v>0</v>
      </c>
      <c r="K220" s="188">
        <f t="shared" si="219"/>
        <v>0</v>
      </c>
      <c r="L220" s="189">
        <f t="shared" si="219"/>
        <v>0</v>
      </c>
      <c r="M220" s="191" t="s">
        <v>517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739</v>
      </c>
      <c r="B221" s="188">
        <v>38.0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0">$G221/100*B221</f>
        <v>0</v>
      </c>
      <c r="I221" s="188">
        <f t="shared" si="220"/>
        <v>0</v>
      </c>
      <c r="J221" s="188">
        <f t="shared" si="220"/>
        <v>0</v>
      </c>
      <c r="K221" s="188">
        <f t="shared" si="220"/>
        <v>0</v>
      </c>
      <c r="L221" s="189">
        <f t="shared" si="220"/>
        <v>0</v>
      </c>
      <c r="M221" s="191" t="s">
        <v>523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740</v>
      </c>
      <c r="B222" s="188">
        <v>22.0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1">$G222/100*B222</f>
        <v>0</v>
      </c>
      <c r="I222" s="188">
        <f t="shared" si="221"/>
        <v>0</v>
      </c>
      <c r="J222" s="188">
        <f t="shared" si="221"/>
        <v>0</v>
      </c>
      <c r="K222" s="188">
        <f t="shared" si="221"/>
        <v>0</v>
      </c>
      <c r="L222" s="189">
        <f t="shared" si="221"/>
        <v>0</v>
      </c>
      <c r="M222" s="191" t="s">
        <v>523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741</v>
      </c>
      <c r="B223" s="188">
        <v>37.0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2">$G223/100*B223</f>
        <v>0</v>
      </c>
      <c r="I223" s="188">
        <f t="shared" si="222"/>
        <v>0</v>
      </c>
      <c r="J223" s="188">
        <f t="shared" si="222"/>
        <v>0</v>
      </c>
      <c r="K223" s="188">
        <f t="shared" si="222"/>
        <v>0</v>
      </c>
      <c r="L223" s="189">
        <f t="shared" si="222"/>
        <v>0</v>
      </c>
      <c r="M223" s="191" t="s">
        <v>523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742</v>
      </c>
      <c r="B224" s="188">
        <v>31.0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3">$G224/100*B224</f>
        <v>0</v>
      </c>
      <c r="I224" s="188">
        <f t="shared" si="223"/>
        <v>0</v>
      </c>
      <c r="J224" s="188">
        <f t="shared" si="223"/>
        <v>0</v>
      </c>
      <c r="K224" s="188">
        <f t="shared" si="223"/>
        <v>0</v>
      </c>
      <c r="L224" s="189">
        <f t="shared" si="223"/>
        <v>0</v>
      </c>
      <c r="M224" s="191" t="s">
        <v>523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743</v>
      </c>
      <c r="B225" s="188">
        <v>31.0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4">$G225/100*B225</f>
        <v>0</v>
      </c>
      <c r="I225" s="188">
        <f t="shared" si="224"/>
        <v>0</v>
      </c>
      <c r="J225" s="188">
        <f t="shared" si="224"/>
        <v>0</v>
      </c>
      <c r="K225" s="188">
        <f t="shared" si="224"/>
        <v>0</v>
      </c>
      <c r="L225" s="189">
        <f t="shared" si="224"/>
        <v>0</v>
      </c>
      <c r="M225" s="191" t="s">
        <v>523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744</v>
      </c>
      <c r="B226" s="188">
        <v>33.0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5">$G226/100*B226</f>
        <v>0</v>
      </c>
      <c r="I226" s="188">
        <f t="shared" si="225"/>
        <v>0</v>
      </c>
      <c r="J226" s="188">
        <f t="shared" si="225"/>
        <v>0</v>
      </c>
      <c r="K226" s="188">
        <f t="shared" si="225"/>
        <v>0</v>
      </c>
      <c r="L226" s="189">
        <f t="shared" si="225"/>
        <v>0</v>
      </c>
      <c r="M226" s="191" t="s">
        <v>523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745</v>
      </c>
      <c r="B227" s="188">
        <v>22.0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6">$G227/100*B227</f>
        <v>0</v>
      </c>
      <c r="I227" s="188">
        <f t="shared" si="226"/>
        <v>0</v>
      </c>
      <c r="J227" s="188">
        <f t="shared" si="226"/>
        <v>0</v>
      </c>
      <c r="K227" s="188">
        <f t="shared" si="226"/>
        <v>0</v>
      </c>
      <c r="L227" s="189">
        <f t="shared" si="226"/>
        <v>0</v>
      </c>
      <c r="M227" s="191" t="s">
        <v>523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746</v>
      </c>
      <c r="B228" s="188">
        <v>296.0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7">$G228/100*B228</f>
        <v>0</v>
      </c>
      <c r="I228" s="188">
        <f t="shared" si="227"/>
        <v>0</v>
      </c>
      <c r="J228" s="188">
        <f t="shared" si="227"/>
        <v>0</v>
      </c>
      <c r="K228" s="188">
        <f t="shared" si="227"/>
        <v>0</v>
      </c>
      <c r="L228" s="189">
        <f t="shared" si="227"/>
        <v>0</v>
      </c>
      <c r="M228" s="191" t="s">
        <v>523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747</v>
      </c>
      <c r="B229" s="188">
        <v>34.0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8">$G229/100*B229</f>
        <v>0</v>
      </c>
      <c r="I229" s="188">
        <f t="shared" si="228"/>
        <v>0</v>
      </c>
      <c r="J229" s="188">
        <f t="shared" si="228"/>
        <v>0</v>
      </c>
      <c r="K229" s="188">
        <f t="shared" si="228"/>
        <v>0</v>
      </c>
      <c r="L229" s="189">
        <f t="shared" si="228"/>
        <v>0</v>
      </c>
      <c r="M229" s="191" t="s">
        <v>523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748</v>
      </c>
      <c r="B230" s="188">
        <v>22.0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29">$G230/100*B230</f>
        <v>0</v>
      </c>
      <c r="I230" s="188">
        <f t="shared" si="229"/>
        <v>0</v>
      </c>
      <c r="J230" s="188">
        <f t="shared" si="229"/>
        <v>0</v>
      </c>
      <c r="K230" s="188">
        <f t="shared" si="229"/>
        <v>0</v>
      </c>
      <c r="L230" s="189">
        <f t="shared" si="229"/>
        <v>0</v>
      </c>
      <c r="M230" s="191" t="s">
        <v>523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749</v>
      </c>
      <c r="B231" s="188">
        <v>86.0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0">$G231/100*B231</f>
        <v>0</v>
      </c>
      <c r="I231" s="188">
        <f t="shared" si="230"/>
        <v>0</v>
      </c>
      <c r="J231" s="188">
        <f t="shared" si="230"/>
        <v>0</v>
      </c>
      <c r="K231" s="188">
        <f t="shared" si="230"/>
        <v>0</v>
      </c>
      <c r="L231" s="189">
        <f t="shared" si="230"/>
        <v>0</v>
      </c>
      <c r="M231" s="191" t="s">
        <v>507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750</v>
      </c>
      <c r="B232" s="188">
        <v>67.0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1">$G232/100*B232</f>
        <v>0</v>
      </c>
      <c r="I232" s="188">
        <f t="shared" si="231"/>
        <v>0</v>
      </c>
      <c r="J232" s="188">
        <f t="shared" si="231"/>
        <v>0</v>
      </c>
      <c r="K232" s="188">
        <f t="shared" si="231"/>
        <v>0</v>
      </c>
      <c r="L232" s="189">
        <f t="shared" si="231"/>
        <v>0</v>
      </c>
      <c r="M232" s="191" t="s">
        <v>580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751</v>
      </c>
      <c r="B233" s="188">
        <v>26.0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2">$G233/100*B233</f>
        <v>0</v>
      </c>
      <c r="I233" s="188">
        <f t="shared" si="232"/>
        <v>0</v>
      </c>
      <c r="J233" s="188">
        <f t="shared" si="232"/>
        <v>0</v>
      </c>
      <c r="K233" s="188">
        <f t="shared" si="232"/>
        <v>0</v>
      </c>
      <c r="L233" s="189">
        <f t="shared" si="232"/>
        <v>0</v>
      </c>
      <c r="M233" s="191" t="s">
        <v>523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752</v>
      </c>
      <c r="B234" s="188">
        <v>109.0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3">$G234/100*B234</f>
        <v>0</v>
      </c>
      <c r="I234" s="188">
        <f t="shared" si="233"/>
        <v>0</v>
      </c>
      <c r="J234" s="188">
        <f t="shared" si="233"/>
        <v>0</v>
      </c>
      <c r="K234" s="188">
        <f t="shared" si="233"/>
        <v>0</v>
      </c>
      <c r="L234" s="189">
        <f t="shared" si="233"/>
        <v>0</v>
      </c>
      <c r="M234" s="191" t="s">
        <v>546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753</v>
      </c>
      <c r="B235" s="188">
        <v>212.0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4">$G235/100*B235</f>
        <v>0</v>
      </c>
      <c r="I235" s="188">
        <f t="shared" si="234"/>
        <v>0</v>
      </c>
      <c r="J235" s="188">
        <f t="shared" si="234"/>
        <v>0</v>
      </c>
      <c r="K235" s="188">
        <f t="shared" si="234"/>
        <v>0</v>
      </c>
      <c r="L235" s="189">
        <f t="shared" si="234"/>
        <v>0</v>
      </c>
      <c r="M235" s="191" t="s">
        <v>517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754</v>
      </c>
      <c r="B236" s="188">
        <v>337.0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5">$G236/100*B236</f>
        <v>0</v>
      </c>
      <c r="I236" s="188">
        <f t="shared" si="235"/>
        <v>0</v>
      </c>
      <c r="J236" s="188">
        <f t="shared" si="235"/>
        <v>0</v>
      </c>
      <c r="K236" s="188">
        <f t="shared" si="235"/>
        <v>0</v>
      </c>
      <c r="L236" s="189">
        <f t="shared" si="235"/>
        <v>0</v>
      </c>
      <c r="M236" s="191" t="s">
        <v>517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755</v>
      </c>
      <c r="B237" s="188">
        <v>44.0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6">$G237/100*B237</f>
        <v>0</v>
      </c>
      <c r="I237" s="188">
        <f t="shared" si="236"/>
        <v>0</v>
      </c>
      <c r="J237" s="188">
        <f t="shared" si="236"/>
        <v>0</v>
      </c>
      <c r="K237" s="188">
        <f t="shared" si="236"/>
        <v>0</v>
      </c>
      <c r="L237" s="189">
        <f t="shared" si="236"/>
        <v>0</v>
      </c>
      <c r="M237" s="191" t="s">
        <v>509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756</v>
      </c>
      <c r="B238" s="188">
        <v>436.0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7">$G238/100*B238</f>
        <v>0</v>
      </c>
      <c r="I238" s="188">
        <f t="shared" si="237"/>
        <v>0</v>
      </c>
      <c r="J238" s="188">
        <f t="shared" si="237"/>
        <v>0</v>
      </c>
      <c r="K238" s="188">
        <f t="shared" si="237"/>
        <v>0</v>
      </c>
      <c r="L238" s="189">
        <f t="shared" si="237"/>
        <v>0</v>
      </c>
      <c r="M238" s="191" t="s">
        <v>526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757</v>
      </c>
      <c r="B239" s="188">
        <v>338.0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8">$G239/100*B239</f>
        <v>0</v>
      </c>
      <c r="I239" s="188">
        <f t="shared" si="238"/>
        <v>0</v>
      </c>
      <c r="J239" s="188">
        <f t="shared" si="238"/>
        <v>0</v>
      </c>
      <c r="K239" s="188">
        <f t="shared" si="238"/>
        <v>0</v>
      </c>
      <c r="L239" s="189">
        <f t="shared" si="238"/>
        <v>0</v>
      </c>
      <c r="M239" s="191" t="s">
        <v>526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758</v>
      </c>
      <c r="B240" s="188">
        <v>356.0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39">$G240/100*B240</f>
        <v>0</v>
      </c>
      <c r="I240" s="188">
        <f t="shared" si="239"/>
        <v>0</v>
      </c>
      <c r="J240" s="188">
        <f t="shared" si="239"/>
        <v>0</v>
      </c>
      <c r="K240" s="188">
        <f t="shared" si="239"/>
        <v>0</v>
      </c>
      <c r="L240" s="189">
        <f t="shared" si="239"/>
        <v>0</v>
      </c>
      <c r="M240" s="191" t="s">
        <v>526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759</v>
      </c>
      <c r="B241" s="188">
        <v>270.0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0">$G241/100*B241</f>
        <v>0</v>
      </c>
      <c r="I241" s="188">
        <f t="shared" si="240"/>
        <v>0</v>
      </c>
      <c r="J241" s="188">
        <f t="shared" si="240"/>
        <v>0</v>
      </c>
      <c r="K241" s="188">
        <f t="shared" si="240"/>
        <v>0</v>
      </c>
      <c r="L241" s="189">
        <f t="shared" si="240"/>
        <v>0</v>
      </c>
      <c r="M241" s="191" t="s">
        <v>526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760</v>
      </c>
      <c r="B242" s="188">
        <v>35.0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1">$G242/100*B242</f>
        <v>0</v>
      </c>
      <c r="I242" s="188">
        <f t="shared" si="241"/>
        <v>0</v>
      </c>
      <c r="J242" s="188">
        <f t="shared" si="241"/>
        <v>0</v>
      </c>
      <c r="K242" s="188">
        <f t="shared" si="241"/>
        <v>0</v>
      </c>
      <c r="L242" s="189">
        <f t="shared" si="241"/>
        <v>0</v>
      </c>
      <c r="M242" s="191" t="s">
        <v>513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761</v>
      </c>
      <c r="B243" s="188">
        <v>380.0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2">$G243/100*B243</f>
        <v>0</v>
      </c>
      <c r="I243" s="188">
        <f t="shared" si="242"/>
        <v>0</v>
      </c>
      <c r="J243" s="188">
        <f t="shared" si="242"/>
        <v>0</v>
      </c>
      <c r="K243" s="188">
        <f t="shared" si="242"/>
        <v>0</v>
      </c>
      <c r="L243" s="189">
        <f t="shared" si="242"/>
        <v>0</v>
      </c>
      <c r="M243" s="191" t="s">
        <v>526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762</v>
      </c>
      <c r="B244" s="188">
        <v>389.0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3">$G244/100*B244</f>
        <v>0</v>
      </c>
      <c r="I244" s="188">
        <f t="shared" si="243"/>
        <v>0</v>
      </c>
      <c r="J244" s="188">
        <f t="shared" si="243"/>
        <v>0</v>
      </c>
      <c r="K244" s="188">
        <f t="shared" si="243"/>
        <v>0</v>
      </c>
      <c r="L244" s="189">
        <f t="shared" si="243"/>
        <v>0</v>
      </c>
      <c r="M244" s="191" t="s">
        <v>526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763</v>
      </c>
      <c r="B245" s="188">
        <v>82.0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4">$G245/100*B245</f>
        <v>0</v>
      </c>
      <c r="I245" s="188">
        <f t="shared" si="244"/>
        <v>0</v>
      </c>
      <c r="J245" s="188">
        <f t="shared" si="244"/>
        <v>0</v>
      </c>
      <c r="K245" s="188">
        <f t="shared" si="244"/>
        <v>0</v>
      </c>
      <c r="L245" s="189">
        <f t="shared" si="244"/>
        <v>0</v>
      </c>
      <c r="M245" s="191" t="s">
        <v>507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764</v>
      </c>
      <c r="B246" s="188">
        <v>77.0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5">$G246/100*B246</f>
        <v>0</v>
      </c>
      <c r="I246" s="188">
        <f t="shared" si="245"/>
        <v>0</v>
      </c>
      <c r="J246" s="188">
        <f t="shared" si="245"/>
        <v>0</v>
      </c>
      <c r="K246" s="188">
        <f t="shared" si="245"/>
        <v>0</v>
      </c>
      <c r="L246" s="189">
        <f t="shared" si="245"/>
        <v>0</v>
      </c>
      <c r="M246" s="191" t="s">
        <v>517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765</v>
      </c>
      <c r="B247" s="188">
        <v>31.0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6">$G247/100*B247</f>
        <v>0</v>
      </c>
      <c r="I247" s="188">
        <f t="shared" si="246"/>
        <v>0</v>
      </c>
      <c r="J247" s="188">
        <f t="shared" si="246"/>
        <v>0</v>
      </c>
      <c r="K247" s="188">
        <f t="shared" si="246"/>
        <v>0</v>
      </c>
      <c r="L247" s="189">
        <f t="shared" si="246"/>
        <v>0</v>
      </c>
      <c r="M247" s="191" t="s">
        <v>523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766</v>
      </c>
      <c r="B248" s="188">
        <v>115.0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7">$G248/100*B248</f>
        <v>0</v>
      </c>
      <c r="I248" s="188">
        <f t="shared" si="247"/>
        <v>0</v>
      </c>
      <c r="J248" s="188">
        <f t="shared" si="247"/>
        <v>0</v>
      </c>
      <c r="K248" s="188">
        <f t="shared" si="247"/>
        <v>0</v>
      </c>
      <c r="L248" s="189">
        <f t="shared" si="247"/>
        <v>0</v>
      </c>
      <c r="M248" s="191" t="s">
        <v>509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767</v>
      </c>
      <c r="B249" s="188">
        <v>884.0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8">$G249/100*B249</f>
        <v>0</v>
      </c>
      <c r="I249" s="188">
        <f t="shared" si="248"/>
        <v>0</v>
      </c>
      <c r="J249" s="188">
        <f t="shared" si="248"/>
        <v>0</v>
      </c>
      <c r="K249" s="188">
        <f t="shared" si="248"/>
        <v>0</v>
      </c>
      <c r="L249" s="189">
        <f t="shared" si="248"/>
        <v>0</v>
      </c>
      <c r="M249" s="191" t="s">
        <v>537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768</v>
      </c>
      <c r="B250" s="188">
        <v>40.0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49">$G250/100*B250</f>
        <v>0</v>
      </c>
      <c r="I250" s="188">
        <f t="shared" si="249"/>
        <v>0</v>
      </c>
      <c r="J250" s="188">
        <f t="shared" si="249"/>
        <v>0</v>
      </c>
      <c r="K250" s="188">
        <f t="shared" si="249"/>
        <v>0</v>
      </c>
      <c r="L250" s="189">
        <f t="shared" si="249"/>
        <v>0</v>
      </c>
      <c r="M250" s="191" t="s">
        <v>523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769</v>
      </c>
      <c r="B251" s="188">
        <v>46.0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0">$G251/100*B251</f>
        <v>0</v>
      </c>
      <c r="I251" s="188">
        <f t="shared" si="250"/>
        <v>0</v>
      </c>
      <c r="J251" s="188">
        <f t="shared" si="250"/>
        <v>0</v>
      </c>
      <c r="K251" s="188">
        <f t="shared" si="250"/>
        <v>0</v>
      </c>
      <c r="L251" s="189">
        <f t="shared" si="250"/>
        <v>0</v>
      </c>
      <c r="M251" s="191" t="s">
        <v>509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770</v>
      </c>
      <c r="B252" s="188">
        <v>51.0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1">$G252/100*B252</f>
        <v>0</v>
      </c>
      <c r="I252" s="188">
        <f t="shared" si="251"/>
        <v>0</v>
      </c>
      <c r="J252" s="188">
        <f t="shared" si="251"/>
        <v>0</v>
      </c>
      <c r="K252" s="188">
        <f t="shared" si="251"/>
        <v>0</v>
      </c>
      <c r="L252" s="189">
        <f t="shared" si="251"/>
        <v>0</v>
      </c>
      <c r="M252" s="191" t="s">
        <v>507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771</v>
      </c>
      <c r="B253" s="188">
        <v>884.0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2">$G253/100*B253</f>
        <v>0</v>
      </c>
      <c r="I253" s="188">
        <f t="shared" si="252"/>
        <v>0</v>
      </c>
      <c r="J253" s="188">
        <f t="shared" si="252"/>
        <v>0</v>
      </c>
      <c r="K253" s="188">
        <f t="shared" si="252"/>
        <v>0</v>
      </c>
      <c r="L253" s="189">
        <f t="shared" si="252"/>
        <v>0</v>
      </c>
      <c r="M253" s="191" t="s">
        <v>537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772</v>
      </c>
      <c r="B254" s="188">
        <v>43.0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3">$G254/100*B254</f>
        <v>0</v>
      </c>
      <c r="I254" s="188">
        <f t="shared" si="253"/>
        <v>0</v>
      </c>
      <c r="J254" s="188">
        <f t="shared" si="253"/>
        <v>0</v>
      </c>
      <c r="K254" s="188">
        <f t="shared" si="253"/>
        <v>0</v>
      </c>
      <c r="L254" s="189">
        <f t="shared" si="253"/>
        <v>0</v>
      </c>
      <c r="M254" s="191" t="s">
        <v>509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773</v>
      </c>
      <c r="B255" s="188">
        <v>36.0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4">$G255/100*B255</f>
        <v>0</v>
      </c>
      <c r="I255" s="188">
        <f t="shared" si="254"/>
        <v>0</v>
      </c>
      <c r="J255" s="188">
        <f t="shared" si="254"/>
        <v>0</v>
      </c>
      <c r="K255" s="188">
        <f t="shared" si="254"/>
        <v>0</v>
      </c>
      <c r="L255" s="189">
        <f t="shared" si="254"/>
        <v>0</v>
      </c>
      <c r="M255" s="191" t="s">
        <v>523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774</v>
      </c>
      <c r="B256" s="188">
        <v>75.0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5">$G256/100*B256</f>
        <v>0</v>
      </c>
      <c r="I256" s="188">
        <f t="shared" si="255"/>
        <v>0</v>
      </c>
      <c r="J256" s="188">
        <f t="shared" si="255"/>
        <v>0</v>
      </c>
      <c r="K256" s="188">
        <f t="shared" si="255"/>
        <v>0</v>
      </c>
      <c r="L256" s="189">
        <f t="shared" si="255"/>
        <v>0</v>
      </c>
      <c r="M256" s="191" t="s">
        <v>523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775</v>
      </c>
      <c r="B257" s="188">
        <v>39.0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6">$G257/100*B257</f>
        <v>0</v>
      </c>
      <c r="I257" s="188">
        <f t="shared" si="256"/>
        <v>0</v>
      </c>
      <c r="J257" s="188">
        <f t="shared" si="256"/>
        <v>0</v>
      </c>
      <c r="K257" s="188">
        <f t="shared" si="256"/>
        <v>0</v>
      </c>
      <c r="L257" s="189">
        <f t="shared" si="256"/>
        <v>0</v>
      </c>
      <c r="M257" s="191" t="s">
        <v>509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776</v>
      </c>
      <c r="B258" s="188">
        <v>567.0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7">$G258/100*B258</f>
        <v>0</v>
      </c>
      <c r="I258" s="188">
        <f t="shared" si="257"/>
        <v>0</v>
      </c>
      <c r="J258" s="188">
        <f t="shared" si="257"/>
        <v>0</v>
      </c>
      <c r="K258" s="188">
        <f t="shared" si="257"/>
        <v>0</v>
      </c>
      <c r="L258" s="189">
        <f t="shared" si="257"/>
        <v>0</v>
      </c>
      <c r="M258" s="191" t="s">
        <v>511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777</v>
      </c>
      <c r="B259" s="188">
        <v>589.0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8">$G259/100*B259</f>
        <v>0</v>
      </c>
      <c r="I259" s="188">
        <f t="shared" si="258"/>
        <v>0</v>
      </c>
      <c r="J259" s="188">
        <f t="shared" si="258"/>
        <v>0</v>
      </c>
      <c r="K259" s="188">
        <f t="shared" si="258"/>
        <v>0</v>
      </c>
      <c r="L259" s="189">
        <f t="shared" si="258"/>
        <v>0</v>
      </c>
      <c r="M259" s="191" t="s">
        <v>511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778</v>
      </c>
      <c r="B260" s="188">
        <v>58.0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59">$G260/100*B260</f>
        <v>0</v>
      </c>
      <c r="I260" s="188">
        <f t="shared" si="259"/>
        <v>0</v>
      </c>
      <c r="J260" s="188">
        <f t="shared" si="259"/>
        <v>0</v>
      </c>
      <c r="K260" s="188">
        <f t="shared" si="259"/>
        <v>0</v>
      </c>
      <c r="L260" s="189">
        <f t="shared" si="259"/>
        <v>0</v>
      </c>
      <c r="M260" s="191" t="s">
        <v>509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779</v>
      </c>
      <c r="B261" s="188">
        <v>336.0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0">$G261/100*B261</f>
        <v>0</v>
      </c>
      <c r="I261" s="188">
        <f t="shared" si="260"/>
        <v>0</v>
      </c>
      <c r="J261" s="188">
        <f t="shared" si="260"/>
        <v>0</v>
      </c>
      <c r="K261" s="188">
        <f t="shared" si="260"/>
        <v>0</v>
      </c>
      <c r="L261" s="189">
        <f t="shared" si="260"/>
        <v>0</v>
      </c>
      <c r="M261" s="191" t="s">
        <v>517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780</v>
      </c>
      <c r="B262" s="188">
        <v>42.0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1">$G262/100*B262</f>
        <v>0</v>
      </c>
      <c r="I262" s="188">
        <f t="shared" si="261"/>
        <v>0</v>
      </c>
      <c r="J262" s="188">
        <f t="shared" si="261"/>
        <v>0</v>
      </c>
      <c r="K262" s="188">
        <f t="shared" si="261"/>
        <v>0</v>
      </c>
      <c r="L262" s="189">
        <f t="shared" si="261"/>
        <v>0</v>
      </c>
      <c r="M262" s="191" t="s">
        <v>523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781</v>
      </c>
      <c r="B263" s="188">
        <v>81.0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2">$G263/100*B263</f>
        <v>0</v>
      </c>
      <c r="I263" s="188">
        <f t="shared" si="262"/>
        <v>0</v>
      </c>
      <c r="J263" s="188">
        <f t="shared" si="262"/>
        <v>0</v>
      </c>
      <c r="K263" s="188">
        <f t="shared" si="262"/>
        <v>0</v>
      </c>
      <c r="L263" s="189">
        <f t="shared" si="262"/>
        <v>0</v>
      </c>
      <c r="M263" s="191" t="s">
        <v>523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782</v>
      </c>
      <c r="B264" s="188">
        <v>341.0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3">$G264/100*B264</f>
        <v>0</v>
      </c>
      <c r="I264" s="188">
        <f t="shared" si="263"/>
        <v>0</v>
      </c>
      <c r="J264" s="188">
        <f t="shared" si="263"/>
        <v>0</v>
      </c>
      <c r="K264" s="188">
        <f t="shared" si="263"/>
        <v>0</v>
      </c>
      <c r="L264" s="189">
        <f t="shared" si="263"/>
        <v>0</v>
      </c>
      <c r="M264" s="191" t="s">
        <v>517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783</v>
      </c>
      <c r="B265" s="188">
        <v>691.0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4">$G265/100*B265</f>
        <v>0</v>
      </c>
      <c r="I265" s="188">
        <f t="shared" si="264"/>
        <v>0</v>
      </c>
      <c r="J265" s="188">
        <f t="shared" si="264"/>
        <v>0</v>
      </c>
      <c r="K265" s="188">
        <f t="shared" si="264"/>
        <v>0</v>
      </c>
      <c r="L265" s="189">
        <f t="shared" si="264"/>
        <v>0</v>
      </c>
      <c r="M265" s="191" t="s">
        <v>511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784</v>
      </c>
      <c r="B266" s="188">
        <v>251.0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5">$G266/100*B266</f>
        <v>0</v>
      </c>
      <c r="I266" s="188">
        <f t="shared" si="265"/>
        <v>0</v>
      </c>
      <c r="J266" s="188">
        <f t="shared" si="265"/>
        <v>0</v>
      </c>
      <c r="K266" s="188">
        <f t="shared" si="265"/>
        <v>0</v>
      </c>
      <c r="L266" s="189">
        <f t="shared" si="265"/>
        <v>0</v>
      </c>
      <c r="M266" s="191" t="s">
        <v>580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785</v>
      </c>
      <c r="B267" s="188">
        <v>318.0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6">$G267/100*B267</f>
        <v>0</v>
      </c>
      <c r="I267" s="188">
        <f t="shared" si="266"/>
        <v>0</v>
      </c>
      <c r="J267" s="188">
        <f t="shared" si="266"/>
        <v>0</v>
      </c>
      <c r="K267" s="188">
        <f t="shared" si="266"/>
        <v>0</v>
      </c>
      <c r="L267" s="189">
        <f t="shared" si="266"/>
        <v>0</v>
      </c>
      <c r="M267" s="191" t="s">
        <v>580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786</v>
      </c>
      <c r="B268" s="188">
        <v>296.0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7">$G268/100*B268</f>
        <v>0</v>
      </c>
      <c r="I268" s="188">
        <f t="shared" si="267"/>
        <v>0</v>
      </c>
      <c r="J268" s="188">
        <f t="shared" si="267"/>
        <v>0</v>
      </c>
      <c r="K268" s="188">
        <f t="shared" si="267"/>
        <v>0</v>
      </c>
      <c r="L268" s="189">
        <f t="shared" si="267"/>
        <v>0</v>
      </c>
      <c r="M268" s="191" t="s">
        <v>580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787</v>
      </c>
      <c r="B269" s="188">
        <v>20.0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8">$G269/100*B269</f>
        <v>0</v>
      </c>
      <c r="I269" s="188">
        <f t="shared" si="268"/>
        <v>0</v>
      </c>
      <c r="J269" s="188">
        <f t="shared" si="268"/>
        <v>0</v>
      </c>
      <c r="K269" s="188">
        <f t="shared" si="268"/>
        <v>0</v>
      </c>
      <c r="L269" s="189">
        <f t="shared" si="268"/>
        <v>0</v>
      </c>
      <c r="M269" s="191" t="s">
        <v>523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788</v>
      </c>
      <c r="B270" s="188">
        <v>40.0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69">$G270/100*B270</f>
        <v>0</v>
      </c>
      <c r="I270" s="188">
        <f t="shared" si="269"/>
        <v>0</v>
      </c>
      <c r="J270" s="188">
        <f t="shared" si="269"/>
        <v>0</v>
      </c>
      <c r="K270" s="188">
        <f t="shared" si="269"/>
        <v>0</v>
      </c>
      <c r="L270" s="189">
        <f t="shared" si="269"/>
        <v>0</v>
      </c>
      <c r="M270" s="191" t="s">
        <v>523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789</v>
      </c>
      <c r="B271" s="188">
        <v>29.0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0">$G271/100*B271</f>
        <v>0</v>
      </c>
      <c r="I271" s="188">
        <f t="shared" si="270"/>
        <v>0</v>
      </c>
      <c r="J271" s="188">
        <f t="shared" si="270"/>
        <v>0</v>
      </c>
      <c r="K271" s="188">
        <f t="shared" si="270"/>
        <v>0</v>
      </c>
      <c r="L271" s="189">
        <f t="shared" si="270"/>
        <v>0</v>
      </c>
      <c r="M271" s="191" t="s">
        <v>523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790</v>
      </c>
      <c r="B272" s="188">
        <v>31.0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1">$G272/100*B272</f>
        <v>0</v>
      </c>
      <c r="I272" s="188">
        <f t="shared" si="271"/>
        <v>0</v>
      </c>
      <c r="J272" s="188">
        <f t="shared" si="271"/>
        <v>0</v>
      </c>
      <c r="K272" s="188">
        <f t="shared" si="271"/>
        <v>0</v>
      </c>
      <c r="L272" s="189">
        <f t="shared" si="271"/>
        <v>0</v>
      </c>
      <c r="M272" s="191" t="s">
        <v>523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791</v>
      </c>
      <c r="B273" s="188">
        <v>91.0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2">$G273/100*B273</f>
        <v>0</v>
      </c>
      <c r="I273" s="188">
        <f t="shared" si="272"/>
        <v>0</v>
      </c>
      <c r="J273" s="188">
        <f t="shared" si="272"/>
        <v>0</v>
      </c>
      <c r="K273" s="188">
        <f t="shared" si="272"/>
        <v>0</v>
      </c>
      <c r="L273" s="189">
        <f t="shared" si="272"/>
        <v>0</v>
      </c>
      <c r="M273" s="191" t="s">
        <v>544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792</v>
      </c>
      <c r="B274" s="188">
        <v>127.0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3">$G274/100*B274</f>
        <v>0</v>
      </c>
      <c r="I274" s="188">
        <f t="shared" si="273"/>
        <v>0</v>
      </c>
      <c r="J274" s="188">
        <f t="shared" si="273"/>
        <v>0</v>
      </c>
      <c r="K274" s="188">
        <f t="shared" si="273"/>
        <v>0</v>
      </c>
      <c r="L274" s="189">
        <f t="shared" si="273"/>
        <v>0</v>
      </c>
      <c r="M274" s="191" t="s">
        <v>509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793</v>
      </c>
      <c r="B275" s="188">
        <v>458.0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4">$G275/100*B275</f>
        <v>0</v>
      </c>
      <c r="I275" s="188">
        <f t="shared" si="274"/>
        <v>0</v>
      </c>
      <c r="J275" s="188">
        <f t="shared" si="274"/>
        <v>0</v>
      </c>
      <c r="K275" s="188">
        <f t="shared" si="274"/>
        <v>0</v>
      </c>
      <c r="L275" s="189">
        <f t="shared" si="274"/>
        <v>0</v>
      </c>
      <c r="M275" s="191" t="s">
        <v>546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794</v>
      </c>
      <c r="B276" s="188">
        <v>245.0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5">$G276/100*B276</f>
        <v>0</v>
      </c>
      <c r="I276" s="188">
        <f t="shared" si="275"/>
        <v>0</v>
      </c>
      <c r="J276" s="188">
        <f t="shared" si="275"/>
        <v>0</v>
      </c>
      <c r="K276" s="188">
        <f t="shared" si="275"/>
        <v>0</v>
      </c>
      <c r="L276" s="189">
        <f t="shared" si="275"/>
        <v>0</v>
      </c>
      <c r="M276" s="191" t="s">
        <v>546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795</v>
      </c>
      <c r="B277" s="188">
        <v>304.0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6">$G277/100*B277</f>
        <v>0</v>
      </c>
      <c r="I277" s="188">
        <f t="shared" si="276"/>
        <v>0</v>
      </c>
      <c r="J277" s="188">
        <f t="shared" si="276"/>
        <v>0</v>
      </c>
      <c r="K277" s="188">
        <f t="shared" si="276"/>
        <v>0</v>
      </c>
      <c r="L277" s="189">
        <f t="shared" si="276"/>
        <v>0</v>
      </c>
      <c r="M277" s="191" t="s">
        <v>546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796</v>
      </c>
      <c r="B278" s="188">
        <v>458.0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7">$G278/100*B278</f>
        <v>0</v>
      </c>
      <c r="I278" s="188">
        <f t="shared" si="277"/>
        <v>0</v>
      </c>
      <c r="J278" s="188">
        <f t="shared" si="277"/>
        <v>0</v>
      </c>
      <c r="K278" s="188">
        <f t="shared" si="277"/>
        <v>0</v>
      </c>
      <c r="L278" s="189">
        <f t="shared" si="277"/>
        <v>0</v>
      </c>
      <c r="M278" s="191" t="s">
        <v>546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797</v>
      </c>
      <c r="B279" s="188">
        <v>673.0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8">$G279/100*B279</f>
        <v>0</v>
      </c>
      <c r="I279" s="188">
        <f t="shared" si="278"/>
        <v>0</v>
      </c>
      <c r="J279" s="188">
        <f t="shared" si="278"/>
        <v>0</v>
      </c>
      <c r="K279" s="188">
        <f t="shared" si="278"/>
        <v>0</v>
      </c>
      <c r="L279" s="189">
        <f t="shared" si="278"/>
        <v>0</v>
      </c>
      <c r="M279" s="191" t="s">
        <v>511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798</v>
      </c>
      <c r="B280" s="188">
        <v>50.0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79">$G280/100*B280</f>
        <v>0</v>
      </c>
      <c r="I280" s="188">
        <f t="shared" si="279"/>
        <v>0</v>
      </c>
      <c r="J280" s="188">
        <f t="shared" si="279"/>
        <v>0</v>
      </c>
      <c r="K280" s="188">
        <f t="shared" si="279"/>
        <v>0</v>
      </c>
      <c r="L280" s="189">
        <f t="shared" si="279"/>
        <v>0</v>
      </c>
      <c r="M280" s="191" t="s">
        <v>509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799</v>
      </c>
      <c r="B281" s="188">
        <v>347.0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0">$G281/100*B281</f>
        <v>0</v>
      </c>
      <c r="I281" s="188">
        <f t="shared" si="280"/>
        <v>0</v>
      </c>
      <c r="J281" s="188">
        <f t="shared" si="280"/>
        <v>0</v>
      </c>
      <c r="K281" s="188">
        <f t="shared" si="280"/>
        <v>0</v>
      </c>
      <c r="L281" s="189">
        <f t="shared" si="280"/>
        <v>0</v>
      </c>
      <c r="M281" s="191" t="s">
        <v>517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800</v>
      </c>
      <c r="B282" s="188">
        <v>562.0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1">$G282/100*B282</f>
        <v>0</v>
      </c>
      <c r="I282" s="188">
        <f t="shared" si="281"/>
        <v>0</v>
      </c>
      <c r="J282" s="188">
        <f t="shared" si="281"/>
        <v>0</v>
      </c>
      <c r="K282" s="188">
        <f t="shared" si="281"/>
        <v>0</v>
      </c>
      <c r="L282" s="189">
        <f t="shared" si="281"/>
        <v>0</v>
      </c>
      <c r="M282" s="191" t="s">
        <v>511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801</v>
      </c>
      <c r="B283" s="188">
        <v>46.0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2">$G283/100*B283</f>
        <v>0</v>
      </c>
      <c r="I283" s="188">
        <f t="shared" si="282"/>
        <v>0</v>
      </c>
      <c r="J283" s="188">
        <f t="shared" si="282"/>
        <v>0</v>
      </c>
      <c r="K283" s="188">
        <f t="shared" si="282"/>
        <v>0</v>
      </c>
      <c r="L283" s="189">
        <f t="shared" si="282"/>
        <v>0</v>
      </c>
      <c r="M283" s="191" t="s">
        <v>509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802</v>
      </c>
      <c r="B284" s="188">
        <v>500.0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3">$G284/100*B284</f>
        <v>0</v>
      </c>
      <c r="I284" s="188">
        <f t="shared" si="283"/>
        <v>0</v>
      </c>
      <c r="J284" s="188">
        <f t="shared" si="283"/>
        <v>0</v>
      </c>
      <c r="K284" s="188">
        <f t="shared" si="283"/>
        <v>0</v>
      </c>
      <c r="L284" s="189">
        <f t="shared" si="283"/>
        <v>0</v>
      </c>
      <c r="M284" s="191" t="s">
        <v>526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803</v>
      </c>
      <c r="B285" s="188">
        <v>525.0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4">$G285/100*B285</f>
        <v>0</v>
      </c>
      <c r="I285" s="188">
        <f t="shared" si="284"/>
        <v>0</v>
      </c>
      <c r="J285" s="188">
        <f t="shared" si="284"/>
        <v>0</v>
      </c>
      <c r="K285" s="188">
        <f t="shared" si="284"/>
        <v>0</v>
      </c>
      <c r="L285" s="189">
        <f t="shared" si="284"/>
        <v>0</v>
      </c>
      <c r="M285" s="191" t="s">
        <v>595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804</v>
      </c>
      <c r="B286" s="188">
        <v>86.0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5">$G286/100*B286</f>
        <v>0</v>
      </c>
      <c r="I286" s="188">
        <f t="shared" si="285"/>
        <v>0</v>
      </c>
      <c r="J286" s="188">
        <f t="shared" si="285"/>
        <v>0</v>
      </c>
      <c r="K286" s="188">
        <f t="shared" si="285"/>
        <v>0</v>
      </c>
      <c r="L286" s="189">
        <f t="shared" si="285"/>
        <v>0</v>
      </c>
      <c r="M286" s="191" t="s">
        <v>532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805</v>
      </c>
      <c r="B287" s="188">
        <v>77.0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6">$G287/100*B287</f>
        <v>0</v>
      </c>
      <c r="I287" s="188">
        <f t="shared" si="286"/>
        <v>0</v>
      </c>
      <c r="J287" s="188">
        <f t="shared" si="286"/>
        <v>0</v>
      </c>
      <c r="K287" s="188">
        <f t="shared" si="286"/>
        <v>0</v>
      </c>
      <c r="L287" s="189">
        <f t="shared" si="286"/>
        <v>0</v>
      </c>
      <c r="M287" s="191" t="s">
        <v>532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806</v>
      </c>
      <c r="B288" s="188">
        <v>41.0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7">$G288/100*B288</f>
        <v>0</v>
      </c>
      <c r="I288" s="188">
        <f t="shared" si="287"/>
        <v>0</v>
      </c>
      <c r="J288" s="188">
        <f t="shared" si="287"/>
        <v>0</v>
      </c>
      <c r="K288" s="188">
        <f t="shared" si="287"/>
        <v>0</v>
      </c>
      <c r="L288" s="189">
        <f t="shared" si="287"/>
        <v>0</v>
      </c>
      <c r="M288" s="191" t="s">
        <v>509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807</v>
      </c>
      <c r="B289" s="188">
        <v>26.0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8">$G289/100*B289</f>
        <v>0</v>
      </c>
      <c r="I289" s="188">
        <f t="shared" si="288"/>
        <v>0</v>
      </c>
      <c r="J289" s="188">
        <f t="shared" si="288"/>
        <v>0</v>
      </c>
      <c r="K289" s="188">
        <f t="shared" si="288"/>
        <v>0</v>
      </c>
      <c r="L289" s="189">
        <f t="shared" si="288"/>
        <v>0</v>
      </c>
      <c r="M289" s="191" t="s">
        <v>523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808</v>
      </c>
      <c r="B290" s="188">
        <v>559.0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89">$G290/100*B290</f>
        <v>0</v>
      </c>
      <c r="I290" s="188">
        <f t="shared" si="289"/>
        <v>0</v>
      </c>
      <c r="J290" s="188">
        <f t="shared" si="289"/>
        <v>0</v>
      </c>
      <c r="K290" s="188">
        <f t="shared" si="289"/>
        <v>0</v>
      </c>
      <c r="L290" s="189">
        <f t="shared" si="289"/>
        <v>0</v>
      </c>
      <c r="M290" s="191" t="s">
        <v>595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809</v>
      </c>
      <c r="B291" s="188">
        <v>57.0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0">$G291/100*B291</f>
        <v>0</v>
      </c>
      <c r="I291" s="188">
        <f t="shared" si="290"/>
        <v>0</v>
      </c>
      <c r="J291" s="188">
        <f t="shared" si="290"/>
        <v>0</v>
      </c>
      <c r="K291" s="188">
        <f t="shared" si="290"/>
        <v>0</v>
      </c>
      <c r="L291" s="189">
        <f t="shared" si="290"/>
        <v>0</v>
      </c>
      <c r="M291" s="191" t="s">
        <v>509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810</v>
      </c>
      <c r="B292" s="188">
        <v>368.0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1">$G292/100*B292</f>
        <v>0</v>
      </c>
      <c r="I292" s="188">
        <f t="shared" si="291"/>
        <v>0</v>
      </c>
      <c r="J292" s="188">
        <f t="shared" si="291"/>
        <v>0</v>
      </c>
      <c r="K292" s="188">
        <f t="shared" si="291"/>
        <v>0</v>
      </c>
      <c r="L292" s="189">
        <f t="shared" si="291"/>
        <v>0</v>
      </c>
      <c r="M292" s="191" t="s">
        <v>526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811</v>
      </c>
      <c r="B293" s="188">
        <v>16.0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2">$G293/100*B293</f>
        <v>0</v>
      </c>
      <c r="I293" s="188">
        <f t="shared" si="292"/>
        <v>0</v>
      </c>
      <c r="J293" s="188">
        <f t="shared" si="292"/>
        <v>0</v>
      </c>
      <c r="K293" s="188">
        <f t="shared" si="292"/>
        <v>0</v>
      </c>
      <c r="L293" s="189">
        <f t="shared" si="292"/>
        <v>0</v>
      </c>
      <c r="M293" s="191" t="s">
        <v>523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812</v>
      </c>
      <c r="B294" s="188">
        <v>296.0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3">$G294/100*B294</f>
        <v>0</v>
      </c>
      <c r="I294" s="188">
        <f t="shared" si="293"/>
        <v>0</v>
      </c>
      <c r="J294" s="188">
        <f t="shared" si="293"/>
        <v>0</v>
      </c>
      <c r="K294" s="188">
        <f t="shared" si="293"/>
        <v>0</v>
      </c>
      <c r="L294" s="189">
        <f t="shared" si="293"/>
        <v>0</v>
      </c>
      <c r="M294" s="191" t="s">
        <v>509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813</v>
      </c>
      <c r="B295" s="188">
        <v>52.0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4">$G295/100*B295</f>
        <v>0</v>
      </c>
      <c r="I295" s="188">
        <f t="shared" si="294"/>
        <v>0</v>
      </c>
      <c r="J295" s="188">
        <f t="shared" si="294"/>
        <v>0</v>
      </c>
      <c r="K295" s="188">
        <f t="shared" si="294"/>
        <v>0</v>
      </c>
      <c r="L295" s="189">
        <f t="shared" si="294"/>
        <v>0</v>
      </c>
      <c r="M295" s="191" t="s">
        <v>509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814</v>
      </c>
      <c r="B296" s="188">
        <v>21.0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5">$G296/100*B296</f>
        <v>0</v>
      </c>
      <c r="I296" s="188">
        <f t="shared" si="295"/>
        <v>0</v>
      </c>
      <c r="J296" s="188">
        <f t="shared" si="295"/>
        <v>0</v>
      </c>
      <c r="K296" s="188">
        <f t="shared" si="295"/>
        <v>0</v>
      </c>
      <c r="L296" s="189">
        <f t="shared" si="295"/>
        <v>0</v>
      </c>
      <c r="M296" s="191" t="s">
        <v>509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815</v>
      </c>
      <c r="B297" s="188">
        <v>364.0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6">$G297/100*B297</f>
        <v>0</v>
      </c>
      <c r="I297" s="188">
        <f t="shared" si="296"/>
        <v>0</v>
      </c>
      <c r="J297" s="188">
        <f t="shared" si="296"/>
        <v>0</v>
      </c>
      <c r="K297" s="188">
        <f t="shared" si="296"/>
        <v>0</v>
      </c>
      <c r="L297" s="189">
        <f t="shared" si="296"/>
        <v>0</v>
      </c>
      <c r="M297" s="191" t="s">
        <v>526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816</v>
      </c>
      <c r="B298" s="188">
        <v>362.0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7">$G298/100*B298</f>
        <v>0</v>
      </c>
      <c r="I298" s="188">
        <f t="shared" si="297"/>
        <v>0</v>
      </c>
      <c r="J298" s="188">
        <f t="shared" si="297"/>
        <v>0</v>
      </c>
      <c r="K298" s="188">
        <f t="shared" si="297"/>
        <v>0</v>
      </c>
      <c r="L298" s="189">
        <f t="shared" si="297"/>
        <v>0</v>
      </c>
      <c r="M298" s="191" t="s">
        <v>526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817</v>
      </c>
      <c r="B299" s="188">
        <v>365.0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8">$G299/100*B299</f>
        <v>0</v>
      </c>
      <c r="I299" s="188">
        <f t="shared" si="298"/>
        <v>0</v>
      </c>
      <c r="J299" s="188">
        <f t="shared" si="298"/>
        <v>0</v>
      </c>
      <c r="K299" s="188">
        <f t="shared" si="298"/>
        <v>0</v>
      </c>
      <c r="L299" s="189">
        <f t="shared" si="298"/>
        <v>0</v>
      </c>
      <c r="M299" s="191" t="s">
        <v>526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818</v>
      </c>
      <c r="B300" s="188">
        <v>321.0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299">$G300/100*B300</f>
        <v>0</v>
      </c>
      <c r="I300" s="188">
        <f t="shared" si="299"/>
        <v>0</v>
      </c>
      <c r="J300" s="188">
        <f t="shared" si="299"/>
        <v>0</v>
      </c>
      <c r="K300" s="188">
        <f t="shared" si="299"/>
        <v>0</v>
      </c>
      <c r="L300" s="189">
        <f t="shared" si="299"/>
        <v>0</v>
      </c>
      <c r="M300" s="191" t="s">
        <v>515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819</v>
      </c>
      <c r="B301" s="188">
        <v>162.0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0">$G301/100*B301</f>
        <v>0</v>
      </c>
      <c r="I301" s="188">
        <f t="shared" si="300"/>
        <v>0</v>
      </c>
      <c r="J301" s="188">
        <f t="shared" si="300"/>
        <v>0</v>
      </c>
      <c r="K301" s="188">
        <f t="shared" si="300"/>
        <v>0</v>
      </c>
      <c r="L301" s="189">
        <f t="shared" si="300"/>
        <v>0</v>
      </c>
      <c r="M301" s="191" t="s">
        <v>509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820</v>
      </c>
      <c r="B302" s="188">
        <v>36.0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1">$G302/100*B302</f>
        <v>0</v>
      </c>
      <c r="I302" s="188">
        <f t="shared" si="301"/>
        <v>0</v>
      </c>
      <c r="J302" s="188">
        <f t="shared" si="301"/>
        <v>0</v>
      </c>
      <c r="K302" s="188">
        <f t="shared" si="301"/>
        <v>0</v>
      </c>
      <c r="L302" s="189">
        <f t="shared" si="301"/>
        <v>0</v>
      </c>
      <c r="M302" s="191" t="s">
        <v>523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821</v>
      </c>
      <c r="B303" s="188">
        <v>338.0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2">$G303/100*B303</f>
        <v>0</v>
      </c>
      <c r="I303" s="188">
        <f t="shared" si="302"/>
        <v>0</v>
      </c>
      <c r="J303" s="188">
        <f t="shared" si="302"/>
        <v>0</v>
      </c>
      <c r="K303" s="188">
        <f t="shared" si="302"/>
        <v>0</v>
      </c>
      <c r="L303" s="189">
        <f t="shared" si="302"/>
        <v>0</v>
      </c>
      <c r="M303" s="191" t="s">
        <v>526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822</v>
      </c>
      <c r="B304" s="188">
        <v>325.0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3">$G304/100*B304</f>
        <v>0</v>
      </c>
      <c r="I304" s="188">
        <f t="shared" si="303"/>
        <v>0</v>
      </c>
      <c r="J304" s="188">
        <f t="shared" si="303"/>
        <v>0</v>
      </c>
      <c r="K304" s="188">
        <f t="shared" si="303"/>
        <v>0</v>
      </c>
      <c r="L304" s="189">
        <f t="shared" si="303"/>
        <v>0</v>
      </c>
      <c r="M304" s="191" t="s">
        <v>526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823</v>
      </c>
      <c r="B305" s="188">
        <v>32.0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4">$G305/100*B305</f>
        <v>0</v>
      </c>
      <c r="I305" s="188">
        <f t="shared" si="304"/>
        <v>0</v>
      </c>
      <c r="J305" s="188">
        <f t="shared" si="304"/>
        <v>0</v>
      </c>
      <c r="K305" s="188">
        <f t="shared" si="304"/>
        <v>0</v>
      </c>
      <c r="L305" s="189">
        <f t="shared" si="304"/>
        <v>0</v>
      </c>
      <c r="M305" s="191" t="s">
        <v>509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824</v>
      </c>
      <c r="B306" s="188">
        <v>884.0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5">$G306/100*B306</f>
        <v>0</v>
      </c>
      <c r="I306" s="188">
        <f t="shared" si="305"/>
        <v>0</v>
      </c>
      <c r="J306" s="188">
        <f t="shared" si="305"/>
        <v>0</v>
      </c>
      <c r="K306" s="188">
        <f t="shared" si="305"/>
        <v>0</v>
      </c>
      <c r="L306" s="189">
        <f t="shared" si="305"/>
        <v>0</v>
      </c>
      <c r="M306" s="191" t="s">
        <v>537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825</v>
      </c>
      <c r="B307" s="188">
        <v>127.0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6">$G307/100*B307</f>
        <v>0</v>
      </c>
      <c r="I307" s="188">
        <f t="shared" si="306"/>
        <v>0</v>
      </c>
      <c r="J307" s="188">
        <f t="shared" si="306"/>
        <v>0</v>
      </c>
      <c r="K307" s="188">
        <f t="shared" si="306"/>
        <v>0</v>
      </c>
      <c r="L307" s="189">
        <f t="shared" si="306"/>
        <v>0</v>
      </c>
      <c r="M307" s="191" t="s">
        <v>544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826</v>
      </c>
      <c r="B308" s="188">
        <v>83.0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7">$G308/100*B308</f>
        <v>0</v>
      </c>
      <c r="I308" s="188">
        <f t="shared" si="307"/>
        <v>0</v>
      </c>
      <c r="J308" s="188">
        <f t="shared" si="307"/>
        <v>0</v>
      </c>
      <c r="K308" s="188">
        <f t="shared" si="307"/>
        <v>0</v>
      </c>
      <c r="L308" s="189">
        <f t="shared" si="307"/>
        <v>0</v>
      </c>
      <c r="M308" s="191" t="s">
        <v>523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827</v>
      </c>
      <c r="B309" s="188">
        <v>0.0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8">$G309/100*B309</f>
        <v>0</v>
      </c>
      <c r="I309" s="188">
        <f t="shared" si="308"/>
        <v>0</v>
      </c>
      <c r="J309" s="188">
        <f t="shared" si="308"/>
        <v>0</v>
      </c>
      <c r="K309" s="188">
        <f t="shared" si="308"/>
        <v>0</v>
      </c>
      <c r="L309" s="189">
        <f t="shared" si="308"/>
        <v>0</v>
      </c>
      <c r="M309" s="191" t="s">
        <v>580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828</v>
      </c>
      <c r="B310" s="188">
        <v>0.0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09">$G310/100*B310</f>
        <v>0</v>
      </c>
      <c r="I310" s="188">
        <f t="shared" si="309"/>
        <v>0</v>
      </c>
      <c r="J310" s="188">
        <f t="shared" si="309"/>
        <v>0</v>
      </c>
      <c r="K310" s="188">
        <f t="shared" si="309"/>
        <v>0</v>
      </c>
      <c r="L310" s="189">
        <f t="shared" si="309"/>
        <v>0</v>
      </c>
      <c r="M310" s="191" t="s">
        <v>580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829</v>
      </c>
      <c r="B311" s="188">
        <v>0.0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0">$G311/100*B311</f>
        <v>0</v>
      </c>
      <c r="I311" s="188">
        <f t="shared" si="310"/>
        <v>0</v>
      </c>
      <c r="J311" s="188">
        <f t="shared" si="310"/>
        <v>0</v>
      </c>
      <c r="K311" s="188">
        <f t="shared" si="310"/>
        <v>0</v>
      </c>
      <c r="L311" s="189">
        <f t="shared" si="310"/>
        <v>0</v>
      </c>
      <c r="M311" s="191" t="s">
        <v>580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830</v>
      </c>
      <c r="B312" s="188">
        <v>208.0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1">$G312/100*B312</f>
        <v>0</v>
      </c>
      <c r="I312" s="188">
        <f t="shared" si="311"/>
        <v>0</v>
      </c>
      <c r="J312" s="188">
        <f t="shared" si="311"/>
        <v>0</v>
      </c>
      <c r="K312" s="188">
        <f t="shared" si="311"/>
        <v>0</v>
      </c>
      <c r="L312" s="189">
        <f t="shared" si="311"/>
        <v>0</v>
      </c>
      <c r="M312" s="191" t="s">
        <v>544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831</v>
      </c>
      <c r="B313" s="188">
        <v>32.0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2">$G313/100*B313</f>
        <v>0</v>
      </c>
      <c r="I313" s="188">
        <f t="shared" si="312"/>
        <v>0</v>
      </c>
      <c r="J313" s="188">
        <f t="shared" si="312"/>
        <v>0</v>
      </c>
      <c r="K313" s="188">
        <f t="shared" si="312"/>
        <v>0</v>
      </c>
      <c r="L313" s="189">
        <f t="shared" si="312"/>
        <v>0</v>
      </c>
      <c r="M313" s="191" t="s">
        <v>523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832</v>
      </c>
      <c r="B314" s="188">
        <v>69.0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3">$G314/100*B314</f>
        <v>0</v>
      </c>
      <c r="I314" s="188">
        <f t="shared" si="313"/>
        <v>0</v>
      </c>
      <c r="J314" s="188">
        <f t="shared" si="313"/>
        <v>0</v>
      </c>
      <c r="K314" s="188">
        <f t="shared" si="313"/>
        <v>0</v>
      </c>
      <c r="L314" s="189">
        <f t="shared" si="313"/>
        <v>0</v>
      </c>
      <c r="M314" s="191" t="s">
        <v>507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833</v>
      </c>
      <c r="B315" s="188">
        <v>257.0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4">$G315/100*B315</f>
        <v>0</v>
      </c>
      <c r="I315" s="188">
        <f t="shared" si="314"/>
        <v>0</v>
      </c>
      <c r="J315" s="188">
        <f t="shared" si="314"/>
        <v>0</v>
      </c>
      <c r="K315" s="188">
        <f t="shared" si="314"/>
        <v>0</v>
      </c>
      <c r="L315" s="189">
        <f t="shared" si="314"/>
        <v>0</v>
      </c>
      <c r="M315" s="191" t="s">
        <v>513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834</v>
      </c>
      <c r="B316" s="188">
        <v>464.0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5">$G316/100*B316</f>
        <v>0</v>
      </c>
      <c r="I316" s="188">
        <f t="shared" si="315"/>
        <v>0</v>
      </c>
      <c r="J316" s="188">
        <f t="shared" si="315"/>
        <v>0</v>
      </c>
      <c r="K316" s="188">
        <f t="shared" si="315"/>
        <v>0</v>
      </c>
      <c r="L316" s="189">
        <f t="shared" si="315"/>
        <v>0</v>
      </c>
      <c r="M316" s="191" t="s">
        <v>526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835</v>
      </c>
      <c r="B317" s="188">
        <v>360.0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6">$G317/100*B317</f>
        <v>0</v>
      </c>
      <c r="I317" s="188">
        <f t="shared" si="316"/>
        <v>0</v>
      </c>
      <c r="J317" s="188">
        <f t="shared" si="316"/>
        <v>0</v>
      </c>
      <c r="K317" s="188">
        <f t="shared" si="316"/>
        <v>0</v>
      </c>
      <c r="L317" s="189">
        <f t="shared" si="316"/>
        <v>0</v>
      </c>
      <c r="M317" s="191" t="s">
        <v>526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836</v>
      </c>
      <c r="B318" s="188">
        <v>586.0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7">$G318/100*B318</f>
        <v>0</v>
      </c>
      <c r="I318" s="188">
        <f t="shared" si="317"/>
        <v>0</v>
      </c>
      <c r="J318" s="188">
        <f t="shared" si="317"/>
        <v>0</v>
      </c>
      <c r="K318" s="188">
        <f t="shared" si="317"/>
        <v>0</v>
      </c>
      <c r="L318" s="189">
        <f t="shared" si="317"/>
        <v>0</v>
      </c>
      <c r="M318" s="191" t="s">
        <v>595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837</v>
      </c>
      <c r="B319" s="188">
        <v>884.0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8">$G319/100*B319</f>
        <v>0</v>
      </c>
      <c r="I319" s="188">
        <f t="shared" si="318"/>
        <v>0</v>
      </c>
      <c r="J319" s="188">
        <f t="shared" si="318"/>
        <v>0</v>
      </c>
      <c r="K319" s="188">
        <f t="shared" si="318"/>
        <v>0</v>
      </c>
      <c r="L319" s="189">
        <f t="shared" si="318"/>
        <v>0</v>
      </c>
      <c r="M319" s="191" t="s">
        <v>537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838</v>
      </c>
      <c r="B320" s="188">
        <v>573.0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19">$G320/100*B320</f>
        <v>0</v>
      </c>
      <c r="I320" s="188">
        <f t="shared" si="319"/>
        <v>0</v>
      </c>
      <c r="J320" s="188">
        <f t="shared" si="319"/>
        <v>0</v>
      </c>
      <c r="K320" s="188">
        <f t="shared" si="319"/>
        <v>0</v>
      </c>
      <c r="L320" s="189">
        <f t="shared" si="319"/>
        <v>0</v>
      </c>
      <c r="M320" s="191" t="s">
        <v>595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839</v>
      </c>
      <c r="B321" s="188">
        <v>53.0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0">$G321/100*B321</f>
        <v>0</v>
      </c>
      <c r="I321" s="188">
        <f t="shared" si="320"/>
        <v>0</v>
      </c>
      <c r="J321" s="188">
        <f t="shared" si="320"/>
        <v>0</v>
      </c>
      <c r="K321" s="188">
        <f t="shared" si="320"/>
        <v>0</v>
      </c>
      <c r="L321" s="189">
        <f t="shared" si="320"/>
        <v>0</v>
      </c>
      <c r="M321" s="191" t="s">
        <v>580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840</v>
      </c>
      <c r="B322" s="188">
        <v>53.0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1">$G322/100*B322</f>
        <v>0</v>
      </c>
      <c r="I322" s="188">
        <f t="shared" si="321"/>
        <v>0</v>
      </c>
      <c r="J322" s="188">
        <f t="shared" si="321"/>
        <v>0</v>
      </c>
      <c r="K322" s="188">
        <f t="shared" si="321"/>
        <v>0</v>
      </c>
      <c r="L322" s="189">
        <f t="shared" si="321"/>
        <v>0</v>
      </c>
      <c r="M322" s="191" t="s">
        <v>580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841</v>
      </c>
      <c r="B323" s="188">
        <v>71.0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2">$G323/100*B323</f>
        <v>0</v>
      </c>
      <c r="I323" s="188">
        <f t="shared" si="322"/>
        <v>0</v>
      </c>
      <c r="J323" s="188">
        <f t="shared" si="322"/>
        <v>0</v>
      </c>
      <c r="K323" s="188">
        <f t="shared" si="322"/>
        <v>0</v>
      </c>
      <c r="L323" s="189">
        <f t="shared" si="322"/>
        <v>0</v>
      </c>
      <c r="M323" s="191" t="s">
        <v>507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842</v>
      </c>
      <c r="B324" s="188">
        <v>97.0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3">$G324/100*B324</f>
        <v>0</v>
      </c>
      <c r="I324" s="188">
        <f t="shared" si="323"/>
        <v>0</v>
      </c>
      <c r="J324" s="188">
        <f t="shared" si="323"/>
        <v>0</v>
      </c>
      <c r="K324" s="188">
        <f t="shared" si="323"/>
        <v>0</v>
      </c>
      <c r="L324" s="189">
        <f t="shared" si="323"/>
        <v>0</v>
      </c>
      <c r="M324" s="191" t="s">
        <v>544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843</v>
      </c>
      <c r="B325" s="188">
        <v>100.0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4">$G325/100*B325</f>
        <v>0</v>
      </c>
      <c r="I325" s="188">
        <f t="shared" si="324"/>
        <v>0</v>
      </c>
      <c r="J325" s="188">
        <f t="shared" si="324"/>
        <v>0</v>
      </c>
      <c r="K325" s="188">
        <f t="shared" si="324"/>
        <v>0</v>
      </c>
      <c r="L325" s="189">
        <f t="shared" si="324"/>
        <v>0</v>
      </c>
      <c r="M325" s="191" t="s">
        <v>544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844</v>
      </c>
      <c r="B326" s="188">
        <v>70.0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5">$G326/100*B326</f>
        <v>0</v>
      </c>
      <c r="I326" s="188">
        <f t="shared" si="325"/>
        <v>0</v>
      </c>
      <c r="J326" s="188">
        <f t="shared" si="325"/>
        <v>0</v>
      </c>
      <c r="K326" s="188">
        <f t="shared" si="325"/>
        <v>0</v>
      </c>
      <c r="L326" s="189">
        <f t="shared" si="325"/>
        <v>0</v>
      </c>
      <c r="M326" s="191" t="s">
        <v>544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845</v>
      </c>
      <c r="B327" s="188">
        <v>339.0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6">$G327/100*B327</f>
        <v>0</v>
      </c>
      <c r="I327" s="188">
        <f t="shared" si="326"/>
        <v>0</v>
      </c>
      <c r="J327" s="188">
        <f t="shared" si="326"/>
        <v>0</v>
      </c>
      <c r="K327" s="188">
        <f t="shared" si="326"/>
        <v>0</v>
      </c>
      <c r="L327" s="189">
        <f t="shared" si="326"/>
        <v>0</v>
      </c>
      <c r="M327" s="191" t="s">
        <v>526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846</v>
      </c>
      <c r="B328" s="188">
        <v>436.0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7">$G328/100*B328</f>
        <v>0</v>
      </c>
      <c r="I328" s="188">
        <f t="shared" si="327"/>
        <v>0</v>
      </c>
      <c r="J328" s="188">
        <f t="shared" si="327"/>
        <v>0</v>
      </c>
      <c r="K328" s="188">
        <f t="shared" si="327"/>
        <v>0</v>
      </c>
      <c r="L328" s="189">
        <f t="shared" si="327"/>
        <v>0</v>
      </c>
      <c r="M328" s="191" t="s">
        <v>517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847</v>
      </c>
      <c r="B329" s="188">
        <v>322.0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8">$G329/100*B329</f>
        <v>0</v>
      </c>
      <c r="I329" s="188">
        <f t="shared" si="328"/>
        <v>0</v>
      </c>
      <c r="J329" s="188">
        <f t="shared" si="328"/>
        <v>0</v>
      </c>
      <c r="K329" s="188">
        <f t="shared" si="328"/>
        <v>0</v>
      </c>
      <c r="L329" s="189">
        <f t="shared" si="328"/>
        <v>0</v>
      </c>
      <c r="M329" s="191" t="s">
        <v>580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848</v>
      </c>
      <c r="B330" s="188">
        <v>884.0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29">$G330/100*B330</f>
        <v>0</v>
      </c>
      <c r="I330" s="188">
        <f t="shared" si="329"/>
        <v>0</v>
      </c>
      <c r="J330" s="188">
        <f t="shared" si="329"/>
        <v>0</v>
      </c>
      <c r="K330" s="188">
        <f t="shared" si="329"/>
        <v>0</v>
      </c>
      <c r="L330" s="189">
        <f t="shared" si="329"/>
        <v>0</v>
      </c>
      <c r="M330" s="191" t="s">
        <v>537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849</v>
      </c>
      <c r="B331" s="188">
        <v>240.0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0">$G331/100*B331</f>
        <v>0</v>
      </c>
      <c r="I331" s="188">
        <f t="shared" si="330"/>
        <v>0</v>
      </c>
      <c r="J331" s="188">
        <f t="shared" si="330"/>
        <v>0</v>
      </c>
      <c r="K331" s="188">
        <f t="shared" si="330"/>
        <v>0</v>
      </c>
      <c r="L331" s="189">
        <f t="shared" si="330"/>
        <v>0</v>
      </c>
      <c r="M331" s="191" t="s">
        <v>523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850</v>
      </c>
      <c r="B332" s="188">
        <v>446.0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1">$G332/100*B332</f>
        <v>0</v>
      </c>
      <c r="I332" s="188">
        <f t="shared" si="331"/>
        <v>0</v>
      </c>
      <c r="J332" s="188">
        <f t="shared" si="331"/>
        <v>0</v>
      </c>
      <c r="K332" s="188">
        <f t="shared" si="331"/>
        <v>0</v>
      </c>
      <c r="L332" s="189">
        <f t="shared" si="331"/>
        <v>0</v>
      </c>
      <c r="M332" s="191" t="s">
        <v>517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851</v>
      </c>
      <c r="B333" s="188">
        <v>54.0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2">$G333/100*B333</f>
        <v>0</v>
      </c>
      <c r="I333" s="188">
        <f t="shared" si="332"/>
        <v>0</v>
      </c>
      <c r="J333" s="188">
        <f t="shared" si="332"/>
        <v>0</v>
      </c>
      <c r="K333" s="188">
        <f t="shared" si="332"/>
        <v>0</v>
      </c>
      <c r="L333" s="189">
        <f t="shared" si="332"/>
        <v>0</v>
      </c>
      <c r="M333" s="191" t="s">
        <v>517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852</v>
      </c>
      <c r="B334" s="188">
        <v>348.0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3">$G334/100*B334</f>
        <v>0</v>
      </c>
      <c r="I334" s="188">
        <f t="shared" si="333"/>
        <v>0</v>
      </c>
      <c r="J334" s="188">
        <f t="shared" si="333"/>
        <v>0</v>
      </c>
      <c r="K334" s="188">
        <f t="shared" si="333"/>
        <v>0</v>
      </c>
      <c r="L334" s="189">
        <f t="shared" si="333"/>
        <v>0</v>
      </c>
      <c r="M334" s="191" t="s">
        <v>526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853</v>
      </c>
      <c r="B335" s="188">
        <v>23.0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4">$G335/100*B335</f>
        <v>0</v>
      </c>
      <c r="I335" s="188">
        <f t="shared" si="334"/>
        <v>0</v>
      </c>
      <c r="J335" s="188">
        <f t="shared" si="334"/>
        <v>0</v>
      </c>
      <c r="K335" s="188">
        <f t="shared" si="334"/>
        <v>0</v>
      </c>
      <c r="L335" s="189">
        <f t="shared" si="334"/>
        <v>0</v>
      </c>
      <c r="M335" s="191" t="s">
        <v>523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854</v>
      </c>
      <c r="B336" s="188">
        <v>26.0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5">$G336/100*B336</f>
        <v>0</v>
      </c>
      <c r="I336" s="188">
        <f t="shared" si="335"/>
        <v>0</v>
      </c>
      <c r="J336" s="188">
        <f t="shared" si="335"/>
        <v>0</v>
      </c>
      <c r="K336" s="188">
        <f t="shared" si="335"/>
        <v>0</v>
      </c>
      <c r="L336" s="189">
        <f t="shared" si="335"/>
        <v>0</v>
      </c>
      <c r="M336" s="191" t="s">
        <v>513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855</v>
      </c>
      <c r="B337" s="188">
        <v>40.0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6">$G337/100*B337</f>
        <v>0</v>
      </c>
      <c r="I337" s="188">
        <f t="shared" si="336"/>
        <v>0</v>
      </c>
      <c r="J337" s="188">
        <f t="shared" si="336"/>
        <v>0</v>
      </c>
      <c r="K337" s="188">
        <f t="shared" si="336"/>
        <v>0</v>
      </c>
      <c r="L337" s="189">
        <f t="shared" si="336"/>
        <v>0</v>
      </c>
      <c r="M337" s="191" t="s">
        <v>523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856</v>
      </c>
      <c r="B338" s="188">
        <v>45.0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7">$G338/100*B338</f>
        <v>0</v>
      </c>
      <c r="I338" s="188">
        <f t="shared" si="337"/>
        <v>0</v>
      </c>
      <c r="J338" s="188">
        <f t="shared" si="337"/>
        <v>0</v>
      </c>
      <c r="K338" s="188">
        <f t="shared" si="337"/>
        <v>0</v>
      </c>
      <c r="L338" s="189">
        <f t="shared" si="337"/>
        <v>0</v>
      </c>
      <c r="M338" s="191" t="s">
        <v>523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857</v>
      </c>
      <c r="B339" s="188">
        <v>381.0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8">$G339/100*B339</f>
        <v>0</v>
      </c>
      <c r="I339" s="188">
        <f t="shared" si="338"/>
        <v>0</v>
      </c>
      <c r="J339" s="188">
        <f t="shared" si="338"/>
        <v>0</v>
      </c>
      <c r="K339" s="188">
        <f t="shared" si="338"/>
        <v>0</v>
      </c>
      <c r="L339" s="189">
        <f t="shared" si="338"/>
        <v>0</v>
      </c>
      <c r="M339" s="191" t="s">
        <v>523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858</v>
      </c>
      <c r="B340" s="188">
        <v>40.0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39">$G340/100*B340</f>
        <v>0</v>
      </c>
      <c r="I340" s="188">
        <f t="shared" si="339"/>
        <v>0</v>
      </c>
      <c r="J340" s="188">
        <f t="shared" si="339"/>
        <v>0</v>
      </c>
      <c r="K340" s="188">
        <f t="shared" si="339"/>
        <v>0</v>
      </c>
      <c r="L340" s="189">
        <f t="shared" si="339"/>
        <v>0</v>
      </c>
      <c r="M340" s="191" t="s">
        <v>523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859</v>
      </c>
      <c r="B341" s="188">
        <v>31.0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0">$G341/100*B341</f>
        <v>0</v>
      </c>
      <c r="I341" s="188">
        <f t="shared" si="340"/>
        <v>0</v>
      </c>
      <c r="J341" s="188">
        <f t="shared" si="340"/>
        <v>0</v>
      </c>
      <c r="K341" s="188">
        <f t="shared" si="340"/>
        <v>0</v>
      </c>
      <c r="L341" s="189">
        <f t="shared" si="340"/>
        <v>0</v>
      </c>
      <c r="M341" s="191" t="s">
        <v>523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860</v>
      </c>
      <c r="B342" s="188">
        <v>16.0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1">$G342/100*B342</f>
        <v>0</v>
      </c>
      <c r="I342" s="188">
        <f t="shared" si="341"/>
        <v>0</v>
      </c>
      <c r="J342" s="188">
        <f t="shared" si="341"/>
        <v>0</v>
      </c>
      <c r="K342" s="188">
        <f t="shared" si="341"/>
        <v>0</v>
      </c>
      <c r="L342" s="189">
        <f t="shared" si="341"/>
        <v>0</v>
      </c>
      <c r="M342" s="191" t="s">
        <v>523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861</v>
      </c>
      <c r="B343" s="188">
        <v>92.0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2">$G343/100*B343</f>
        <v>0</v>
      </c>
      <c r="I343" s="188">
        <f t="shared" si="342"/>
        <v>0</v>
      </c>
      <c r="J343" s="188">
        <f t="shared" si="342"/>
        <v>0</v>
      </c>
      <c r="K343" s="188">
        <f t="shared" si="342"/>
        <v>0</v>
      </c>
      <c r="L343" s="189">
        <f t="shared" si="342"/>
        <v>0</v>
      </c>
      <c r="M343" s="191" t="s">
        <v>507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862</v>
      </c>
      <c r="B344" s="188">
        <v>100.0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3">$G344/100*B344</f>
        <v>0</v>
      </c>
      <c r="I344" s="188">
        <f t="shared" si="343"/>
        <v>0</v>
      </c>
      <c r="J344" s="188">
        <f t="shared" si="343"/>
        <v>0</v>
      </c>
      <c r="K344" s="188">
        <f t="shared" si="343"/>
        <v>0</v>
      </c>
      <c r="L344" s="189">
        <f t="shared" si="343"/>
        <v>0</v>
      </c>
      <c r="M344" s="191" t="s">
        <v>515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863</v>
      </c>
      <c r="B345" s="188">
        <v>380.0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4">$G345/100*B345</f>
        <v>0</v>
      </c>
      <c r="I345" s="188">
        <f t="shared" si="344"/>
        <v>0</v>
      </c>
      <c r="J345" s="188">
        <f t="shared" si="344"/>
        <v>0</v>
      </c>
      <c r="K345" s="188">
        <f t="shared" si="344"/>
        <v>0</v>
      </c>
      <c r="L345" s="189">
        <f t="shared" si="344"/>
        <v>0</v>
      </c>
      <c r="M345" s="191" t="s">
        <v>515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864</v>
      </c>
      <c r="B346" s="188">
        <v>387.0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5">$G346/100*B346</f>
        <v>0</v>
      </c>
      <c r="I346" s="188">
        <f t="shared" si="345"/>
        <v>0</v>
      </c>
      <c r="J346" s="188">
        <f t="shared" si="345"/>
        <v>0</v>
      </c>
      <c r="K346" s="188">
        <f t="shared" si="345"/>
        <v>0</v>
      </c>
      <c r="L346" s="189">
        <f t="shared" si="345"/>
        <v>0</v>
      </c>
      <c r="M346" s="191" t="s">
        <v>515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865</v>
      </c>
      <c r="B347" s="188">
        <v>617.0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6">$G347/100*B347</f>
        <v>0</v>
      </c>
      <c r="I347" s="188">
        <f t="shared" si="346"/>
        <v>0</v>
      </c>
      <c r="J347" s="188">
        <f t="shared" si="346"/>
        <v>0</v>
      </c>
      <c r="K347" s="188">
        <f t="shared" si="346"/>
        <v>0</v>
      </c>
      <c r="L347" s="189">
        <f t="shared" si="346"/>
        <v>0</v>
      </c>
      <c r="M347" s="191" t="s">
        <v>595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866</v>
      </c>
      <c r="B348" s="188">
        <v>884.0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7">$G348/100*B348</f>
        <v>0</v>
      </c>
      <c r="I348" s="188">
        <f t="shared" si="347"/>
        <v>0</v>
      </c>
      <c r="J348" s="188">
        <f t="shared" si="347"/>
        <v>0</v>
      </c>
      <c r="K348" s="188">
        <f t="shared" si="347"/>
        <v>0</v>
      </c>
      <c r="L348" s="189">
        <f t="shared" si="347"/>
        <v>0</v>
      </c>
      <c r="M348" s="191" t="s">
        <v>537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867</v>
      </c>
      <c r="B349" s="188">
        <v>564.0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8">$G349/100*B349</f>
        <v>0</v>
      </c>
      <c r="I349" s="188">
        <f t="shared" si="348"/>
        <v>0</v>
      </c>
      <c r="J349" s="188">
        <f t="shared" si="348"/>
        <v>0</v>
      </c>
      <c r="K349" s="188">
        <f t="shared" si="348"/>
        <v>0</v>
      </c>
      <c r="L349" s="189">
        <f t="shared" si="348"/>
        <v>0</v>
      </c>
      <c r="M349" s="191" t="s">
        <v>595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868</v>
      </c>
      <c r="B350" s="188">
        <v>377.0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49">$G350/100*B350</f>
        <v>0</v>
      </c>
      <c r="I350" s="188">
        <f t="shared" si="349"/>
        <v>0</v>
      </c>
      <c r="J350" s="188">
        <f t="shared" si="349"/>
        <v>0</v>
      </c>
      <c r="K350" s="188">
        <f t="shared" si="349"/>
        <v>0</v>
      </c>
      <c r="L350" s="189">
        <f t="shared" si="349"/>
        <v>0</v>
      </c>
      <c r="M350" s="191" t="s">
        <v>526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869</v>
      </c>
      <c r="B351" s="188">
        <v>19.0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0">$G351/100*B351</f>
        <v>0</v>
      </c>
      <c r="I351" s="188">
        <f t="shared" si="350"/>
        <v>0</v>
      </c>
      <c r="J351" s="188">
        <f t="shared" si="350"/>
        <v>0</v>
      </c>
      <c r="K351" s="188">
        <f t="shared" si="350"/>
        <v>0</v>
      </c>
      <c r="L351" s="189">
        <f t="shared" si="350"/>
        <v>0</v>
      </c>
      <c r="M351" s="191" t="s">
        <v>523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870</v>
      </c>
      <c r="B352" s="188">
        <v>144.0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1">$G352/100*B352</f>
        <v>0</v>
      </c>
      <c r="I352" s="188">
        <f t="shared" si="351"/>
        <v>0</v>
      </c>
      <c r="J352" s="188">
        <f t="shared" si="351"/>
        <v>0</v>
      </c>
      <c r="K352" s="188">
        <f t="shared" si="351"/>
        <v>0</v>
      </c>
      <c r="L352" s="189">
        <f t="shared" si="351"/>
        <v>0</v>
      </c>
      <c r="M352" s="191" t="s">
        <v>544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871</v>
      </c>
      <c r="B353" s="188">
        <v>595.0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2">$G353/100*B353</f>
        <v>0</v>
      </c>
      <c r="I353" s="188">
        <f t="shared" si="352"/>
        <v>0</v>
      </c>
      <c r="J353" s="188">
        <f t="shared" si="352"/>
        <v>0</v>
      </c>
      <c r="K353" s="188">
        <f t="shared" si="352"/>
        <v>0</v>
      </c>
      <c r="L353" s="189">
        <f t="shared" si="352"/>
        <v>0</v>
      </c>
      <c r="M353" s="191" t="s">
        <v>595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872</v>
      </c>
      <c r="B354" s="188">
        <v>33.0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3">$G354/100*B354</f>
        <v>0</v>
      </c>
      <c r="I354" s="188">
        <f t="shared" si="353"/>
        <v>0</v>
      </c>
      <c r="J354" s="188">
        <f t="shared" si="353"/>
        <v>0</v>
      </c>
      <c r="K354" s="188">
        <f t="shared" si="353"/>
        <v>0</v>
      </c>
      <c r="L354" s="189">
        <f t="shared" si="353"/>
        <v>0</v>
      </c>
      <c r="M354" s="191" t="s">
        <v>523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873</v>
      </c>
      <c r="B355" s="188">
        <v>60.0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4">$G355/100*B355</f>
        <v>0</v>
      </c>
      <c r="I355" s="188">
        <f t="shared" si="354"/>
        <v>0</v>
      </c>
      <c r="J355" s="188">
        <f t="shared" si="354"/>
        <v>0</v>
      </c>
      <c r="K355" s="188">
        <f t="shared" si="354"/>
        <v>0</v>
      </c>
      <c r="L355" s="189">
        <f t="shared" si="354"/>
        <v>0</v>
      </c>
      <c r="M355" s="191" t="s">
        <v>580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874</v>
      </c>
      <c r="B356" s="188">
        <v>53.0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5">$G356/100*B356</f>
        <v>0</v>
      </c>
      <c r="I356" s="188">
        <f t="shared" si="355"/>
        <v>0</v>
      </c>
      <c r="J356" s="188">
        <f t="shared" si="355"/>
        <v>0</v>
      </c>
      <c r="K356" s="188">
        <f t="shared" si="355"/>
        <v>0</v>
      </c>
      <c r="L356" s="189">
        <f t="shared" si="355"/>
        <v>0</v>
      </c>
      <c r="M356" s="191" t="s">
        <v>509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875</v>
      </c>
      <c r="B357" s="188">
        <v>67.0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6">$G357/100*B357</f>
        <v>0</v>
      </c>
      <c r="I357" s="188">
        <f t="shared" si="356"/>
        <v>0</v>
      </c>
      <c r="J357" s="188">
        <f t="shared" si="356"/>
        <v>0</v>
      </c>
      <c r="K357" s="188">
        <f t="shared" si="356"/>
        <v>0</v>
      </c>
      <c r="L357" s="189">
        <f t="shared" si="356"/>
        <v>0</v>
      </c>
      <c r="M357" s="191" t="s">
        <v>532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876</v>
      </c>
      <c r="B358" s="188">
        <v>0.0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7">$G358/100*B358</f>
        <v>0</v>
      </c>
      <c r="I358" s="188">
        <f t="shared" si="357"/>
        <v>0</v>
      </c>
      <c r="J358" s="188">
        <f t="shared" si="357"/>
        <v>0</v>
      </c>
      <c r="K358" s="188">
        <f t="shared" si="357"/>
        <v>0</v>
      </c>
      <c r="L358" s="189">
        <f t="shared" si="357"/>
        <v>0</v>
      </c>
      <c r="M358" s="191" t="s">
        <v>519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877</v>
      </c>
      <c r="B359" s="188">
        <v>0.0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8">$G359/100*B359</f>
        <v>0</v>
      </c>
      <c r="I359" s="188">
        <f t="shared" si="358"/>
        <v>0</v>
      </c>
      <c r="J359" s="188">
        <f t="shared" si="358"/>
        <v>0</v>
      </c>
      <c r="K359" s="188">
        <f t="shared" si="358"/>
        <v>0</v>
      </c>
      <c r="L359" s="189">
        <f t="shared" si="358"/>
        <v>0</v>
      </c>
      <c r="M359" s="191" t="s">
        <v>519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878</v>
      </c>
      <c r="B360" s="188">
        <v>1.0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59">$G360/100*B360</f>
        <v>0</v>
      </c>
      <c r="I360" s="188">
        <f t="shared" si="359"/>
        <v>0</v>
      </c>
      <c r="J360" s="188">
        <f t="shared" si="359"/>
        <v>0</v>
      </c>
      <c r="K360" s="188">
        <f t="shared" si="359"/>
        <v>0</v>
      </c>
      <c r="L360" s="189">
        <f t="shared" si="359"/>
        <v>0</v>
      </c>
      <c r="M360" s="191" t="s">
        <v>519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879</v>
      </c>
      <c r="B361" s="188">
        <v>0.0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0">$G361/100*B361</f>
        <v>0</v>
      </c>
      <c r="I361" s="188">
        <f t="shared" si="360"/>
        <v>0</v>
      </c>
      <c r="J361" s="188">
        <f t="shared" si="360"/>
        <v>0</v>
      </c>
      <c r="K361" s="188">
        <f t="shared" si="360"/>
        <v>0</v>
      </c>
      <c r="L361" s="189">
        <f t="shared" si="360"/>
        <v>0</v>
      </c>
      <c r="M361" s="191" t="s">
        <v>519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880</v>
      </c>
      <c r="B362" s="188">
        <v>0.0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1">$G362/100*B362</f>
        <v>0</v>
      </c>
      <c r="I362" s="188">
        <f t="shared" si="361"/>
        <v>0</v>
      </c>
      <c r="J362" s="188">
        <f t="shared" si="361"/>
        <v>0</v>
      </c>
      <c r="K362" s="188">
        <f t="shared" si="361"/>
        <v>0</v>
      </c>
      <c r="L362" s="189">
        <f t="shared" si="361"/>
        <v>0</v>
      </c>
      <c r="M362" s="191" t="s">
        <v>519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881</v>
      </c>
      <c r="B363" s="188">
        <v>367.0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2">$G363/100*B363</f>
        <v>0</v>
      </c>
      <c r="I363" s="188">
        <f t="shared" si="362"/>
        <v>0</v>
      </c>
      <c r="J363" s="188">
        <f t="shared" si="362"/>
        <v>0</v>
      </c>
      <c r="K363" s="188">
        <f t="shared" si="362"/>
        <v>0</v>
      </c>
      <c r="L363" s="189">
        <f t="shared" si="362"/>
        <v>0</v>
      </c>
      <c r="M363" s="191" t="s">
        <v>526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882</v>
      </c>
      <c r="B364" s="188">
        <v>249.0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3">$G364/100*B364</f>
        <v>0</v>
      </c>
      <c r="I364" s="188">
        <f t="shared" si="363"/>
        <v>0</v>
      </c>
      <c r="J364" s="188">
        <f t="shared" si="363"/>
        <v>0</v>
      </c>
      <c r="K364" s="188">
        <f t="shared" si="363"/>
        <v>0</v>
      </c>
      <c r="L364" s="189">
        <f t="shared" si="363"/>
        <v>0</v>
      </c>
      <c r="M364" s="191" t="s">
        <v>580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883</v>
      </c>
      <c r="B365" s="188">
        <v>193.0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4">$G365/100*B365</f>
        <v>0</v>
      </c>
      <c r="I365" s="188">
        <f t="shared" si="364"/>
        <v>0</v>
      </c>
      <c r="J365" s="188">
        <f t="shared" si="364"/>
        <v>0</v>
      </c>
      <c r="K365" s="188">
        <f t="shared" si="364"/>
        <v>0</v>
      </c>
      <c r="L365" s="189">
        <f t="shared" si="364"/>
        <v>0</v>
      </c>
      <c r="M365" s="191" t="s">
        <v>517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884</v>
      </c>
      <c r="B366" s="188">
        <v>96.0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5">$G366/100*B366</f>
        <v>0</v>
      </c>
      <c r="I366" s="188">
        <f t="shared" si="365"/>
        <v>0</v>
      </c>
      <c r="J366" s="188">
        <f t="shared" si="365"/>
        <v>0</v>
      </c>
      <c r="K366" s="188">
        <f t="shared" si="365"/>
        <v>0</v>
      </c>
      <c r="L366" s="189">
        <f t="shared" si="365"/>
        <v>0</v>
      </c>
      <c r="M366" s="191" t="s">
        <v>544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885</v>
      </c>
      <c r="B367" s="188">
        <v>436.0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6">$G367/100*B367</f>
        <v>0</v>
      </c>
      <c r="I367" s="188">
        <f t="shared" si="366"/>
        <v>0</v>
      </c>
      <c r="J367" s="188">
        <f t="shared" si="366"/>
        <v>0</v>
      </c>
      <c r="K367" s="188">
        <f t="shared" si="366"/>
        <v>0</v>
      </c>
      <c r="L367" s="189">
        <f t="shared" si="366"/>
        <v>0</v>
      </c>
      <c r="M367" s="191" t="s">
        <v>517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886</v>
      </c>
      <c r="B368" s="188">
        <v>116.0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7">$G368/100*B368</f>
        <v>0</v>
      </c>
      <c r="I368" s="188">
        <f t="shared" si="367"/>
        <v>0</v>
      </c>
      <c r="J368" s="188">
        <f t="shared" si="367"/>
        <v>0</v>
      </c>
      <c r="K368" s="188">
        <f t="shared" si="367"/>
        <v>0</v>
      </c>
      <c r="L368" s="189">
        <f t="shared" si="367"/>
        <v>0</v>
      </c>
      <c r="M368" s="191" t="s">
        <v>517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887</v>
      </c>
      <c r="B369" s="188">
        <v>146.0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8">$G369/100*B369</f>
        <v>0</v>
      </c>
      <c r="I369" s="188">
        <f t="shared" si="368"/>
        <v>0</v>
      </c>
      <c r="J369" s="188">
        <f t="shared" si="368"/>
        <v>0</v>
      </c>
      <c r="K369" s="188">
        <f t="shared" si="368"/>
        <v>0</v>
      </c>
      <c r="L369" s="189">
        <f t="shared" si="368"/>
        <v>0</v>
      </c>
      <c r="M369" s="191" t="s">
        <v>517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888</v>
      </c>
      <c r="B370" s="188">
        <v>18.0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69">$G370/100*B370</f>
        <v>0</v>
      </c>
      <c r="I370" s="188">
        <f t="shared" si="369"/>
        <v>0</v>
      </c>
      <c r="J370" s="188">
        <f t="shared" si="369"/>
        <v>0</v>
      </c>
      <c r="K370" s="188">
        <f t="shared" si="369"/>
        <v>0</v>
      </c>
      <c r="L370" s="189">
        <f t="shared" si="369"/>
        <v>0</v>
      </c>
      <c r="M370" s="191" t="s">
        <v>523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889</v>
      </c>
      <c r="B371" s="188">
        <v>258.0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0">$G371/100*B371</f>
        <v>0</v>
      </c>
      <c r="I371" s="188">
        <f t="shared" si="370"/>
        <v>0</v>
      </c>
      <c r="J371" s="188">
        <f t="shared" si="370"/>
        <v>0</v>
      </c>
      <c r="K371" s="188">
        <f t="shared" si="370"/>
        <v>0</v>
      </c>
      <c r="L371" s="189">
        <f t="shared" si="370"/>
        <v>0</v>
      </c>
      <c r="M371" s="191" t="s">
        <v>523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890</v>
      </c>
      <c r="B372" s="188">
        <v>119.0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1">$G372/100*B372</f>
        <v>0</v>
      </c>
      <c r="I372" s="188">
        <f t="shared" si="371"/>
        <v>0</v>
      </c>
      <c r="J372" s="188">
        <f t="shared" si="371"/>
        <v>0</v>
      </c>
      <c r="K372" s="188">
        <f t="shared" si="371"/>
        <v>0</v>
      </c>
      <c r="L372" s="189">
        <f t="shared" si="371"/>
        <v>0</v>
      </c>
      <c r="M372" s="191" t="s">
        <v>544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891</v>
      </c>
      <c r="B373" s="188">
        <v>109.0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2">$G373/100*B373</f>
        <v>0</v>
      </c>
      <c r="I373" s="188">
        <f t="shared" si="372"/>
        <v>0</v>
      </c>
      <c r="J373" s="188">
        <f t="shared" si="372"/>
        <v>0</v>
      </c>
      <c r="K373" s="188">
        <f t="shared" si="372"/>
        <v>0</v>
      </c>
      <c r="L373" s="189">
        <f t="shared" si="372"/>
        <v>0</v>
      </c>
      <c r="M373" s="191" t="s">
        <v>544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892</v>
      </c>
      <c r="B374" s="188">
        <v>134.0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3">$G374/100*B374</f>
        <v>0</v>
      </c>
      <c r="I374" s="188">
        <f t="shared" si="373"/>
        <v>0</v>
      </c>
      <c r="J374" s="188">
        <f t="shared" si="373"/>
        <v>0</v>
      </c>
      <c r="K374" s="188">
        <f t="shared" si="373"/>
        <v>0</v>
      </c>
      <c r="L374" s="189">
        <f t="shared" si="373"/>
        <v>0</v>
      </c>
      <c r="M374" s="191" t="s">
        <v>597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893</v>
      </c>
      <c r="B375" s="188">
        <v>32.0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4">$G375/100*B375</f>
        <v>0</v>
      </c>
      <c r="I375" s="188">
        <f t="shared" si="374"/>
        <v>0</v>
      </c>
      <c r="J375" s="188">
        <f t="shared" si="374"/>
        <v>0</v>
      </c>
      <c r="K375" s="188">
        <f t="shared" si="374"/>
        <v>0</v>
      </c>
      <c r="L375" s="189">
        <f t="shared" si="374"/>
        <v>0</v>
      </c>
      <c r="M375" s="191" t="s">
        <v>523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894</v>
      </c>
      <c r="B376" s="188">
        <v>28.0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5">$G376/100*B376</f>
        <v>0</v>
      </c>
      <c r="I376" s="188">
        <f t="shared" si="375"/>
        <v>0</v>
      </c>
      <c r="J376" s="188">
        <f t="shared" si="375"/>
        <v>0</v>
      </c>
      <c r="K376" s="188">
        <f t="shared" si="375"/>
        <v>0</v>
      </c>
      <c r="L376" s="189">
        <f t="shared" si="375"/>
        <v>0</v>
      </c>
      <c r="M376" s="191" t="s">
        <v>523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895</v>
      </c>
      <c r="B377" s="188">
        <v>138.0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6">$G377/100*B377</f>
        <v>0</v>
      </c>
      <c r="I377" s="188">
        <f t="shared" si="376"/>
        <v>0</v>
      </c>
      <c r="J377" s="188">
        <f t="shared" si="376"/>
        <v>0</v>
      </c>
      <c r="K377" s="188">
        <f t="shared" si="376"/>
        <v>0</v>
      </c>
      <c r="L377" s="189">
        <f t="shared" si="376"/>
        <v>0</v>
      </c>
      <c r="M377" s="191" t="s">
        <v>580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896</v>
      </c>
      <c r="B378" s="188">
        <v>144.0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7">$G378/100*B378</f>
        <v>0</v>
      </c>
      <c r="I378" s="188">
        <f t="shared" si="377"/>
        <v>0</v>
      </c>
      <c r="J378" s="188">
        <f t="shared" si="377"/>
        <v>0</v>
      </c>
      <c r="K378" s="188">
        <f t="shared" si="377"/>
        <v>0</v>
      </c>
      <c r="L378" s="189">
        <f t="shared" si="377"/>
        <v>0</v>
      </c>
      <c r="M378" s="191" t="s">
        <v>546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897</v>
      </c>
      <c r="B379" s="188">
        <v>21.0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8">$G379/100*B379</f>
        <v>0</v>
      </c>
      <c r="I379" s="188">
        <f t="shared" si="378"/>
        <v>0</v>
      </c>
      <c r="J379" s="188">
        <f t="shared" si="378"/>
        <v>0</v>
      </c>
      <c r="K379" s="188">
        <f t="shared" si="378"/>
        <v>0</v>
      </c>
      <c r="L379" s="189">
        <f t="shared" si="378"/>
        <v>0</v>
      </c>
      <c r="M379" s="191" t="s">
        <v>580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898</v>
      </c>
      <c r="B380" s="188">
        <v>88.0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79">$G380/100*B380</f>
        <v>0</v>
      </c>
      <c r="I380" s="188">
        <f t="shared" si="379"/>
        <v>0</v>
      </c>
      <c r="J380" s="188">
        <f t="shared" si="379"/>
        <v>0</v>
      </c>
      <c r="K380" s="188">
        <f t="shared" si="379"/>
        <v>0</v>
      </c>
      <c r="L380" s="189">
        <f t="shared" si="379"/>
        <v>0</v>
      </c>
      <c r="M380" s="191" t="s">
        <v>580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899</v>
      </c>
      <c r="B381" s="188">
        <v>19.0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0">$G381/100*B381</f>
        <v>0</v>
      </c>
      <c r="I381" s="188">
        <f t="shared" si="380"/>
        <v>0</v>
      </c>
      <c r="J381" s="188">
        <f t="shared" si="380"/>
        <v>0</v>
      </c>
      <c r="K381" s="188">
        <f t="shared" si="380"/>
        <v>0</v>
      </c>
      <c r="L381" s="189">
        <f t="shared" si="380"/>
        <v>0</v>
      </c>
      <c r="M381" s="191" t="s">
        <v>580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900</v>
      </c>
      <c r="B382" s="188">
        <v>45.0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1">$G382/100*B382</f>
        <v>0</v>
      </c>
      <c r="I382" s="188">
        <f t="shared" si="381"/>
        <v>0</v>
      </c>
      <c r="J382" s="188">
        <f t="shared" si="381"/>
        <v>0</v>
      </c>
      <c r="K382" s="188">
        <f t="shared" si="381"/>
        <v>0</v>
      </c>
      <c r="L382" s="189">
        <f t="shared" si="381"/>
        <v>0</v>
      </c>
      <c r="M382" s="191" t="s">
        <v>513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901</v>
      </c>
      <c r="B383" s="188">
        <v>654.0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2">$G383/100*B383</f>
        <v>0</v>
      </c>
      <c r="I383" s="188">
        <f t="shared" si="382"/>
        <v>0</v>
      </c>
      <c r="J383" s="188">
        <f t="shared" si="382"/>
        <v>0</v>
      </c>
      <c r="K383" s="188">
        <f t="shared" si="382"/>
        <v>0</v>
      </c>
      <c r="L383" s="189">
        <f t="shared" si="382"/>
        <v>0</v>
      </c>
      <c r="M383" s="191" t="s">
        <v>511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902</v>
      </c>
      <c r="B384" s="188">
        <v>109.0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3">$G384/100*B384</f>
        <v>0</v>
      </c>
      <c r="I384" s="188">
        <f t="shared" si="383"/>
        <v>0</v>
      </c>
      <c r="J384" s="188">
        <f t="shared" si="383"/>
        <v>0</v>
      </c>
      <c r="K384" s="188">
        <f t="shared" si="383"/>
        <v>0</v>
      </c>
      <c r="L384" s="189">
        <f t="shared" si="383"/>
        <v>0</v>
      </c>
      <c r="M384" s="191" t="s">
        <v>580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903</v>
      </c>
      <c r="B385" s="188">
        <v>11.0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4">$G385/100*B385</f>
        <v>0</v>
      </c>
      <c r="I385" s="188">
        <f t="shared" si="384"/>
        <v>0</v>
      </c>
      <c r="J385" s="188">
        <f t="shared" si="384"/>
        <v>0</v>
      </c>
      <c r="K385" s="188">
        <f t="shared" si="384"/>
        <v>0</v>
      </c>
      <c r="L385" s="189">
        <f t="shared" si="384"/>
        <v>0</v>
      </c>
      <c r="M385" s="191" t="s">
        <v>523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904</v>
      </c>
      <c r="B386" s="188">
        <v>30.0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5">$G386/100*B386</f>
        <v>0</v>
      </c>
      <c r="I386" s="188">
        <f t="shared" si="385"/>
        <v>0</v>
      </c>
      <c r="J386" s="188">
        <f t="shared" si="385"/>
        <v>0</v>
      </c>
      <c r="K386" s="188">
        <f t="shared" si="385"/>
        <v>0</v>
      </c>
      <c r="L386" s="189">
        <f t="shared" si="385"/>
        <v>0</v>
      </c>
      <c r="M386" s="191" t="s">
        <v>509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905</v>
      </c>
      <c r="B387" s="188">
        <v>557.0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6">$G387/100*B387</f>
        <v>0</v>
      </c>
      <c r="I387" s="188">
        <f t="shared" si="386"/>
        <v>0</v>
      </c>
      <c r="J387" s="188">
        <f t="shared" si="386"/>
        <v>0</v>
      </c>
      <c r="K387" s="188">
        <f t="shared" si="386"/>
        <v>0</v>
      </c>
      <c r="L387" s="189">
        <f t="shared" si="386"/>
        <v>0</v>
      </c>
      <c r="M387" s="191" t="s">
        <v>595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906</v>
      </c>
      <c r="B388" s="188">
        <v>329.0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7">$G388/100*B388</f>
        <v>0</v>
      </c>
      <c r="I388" s="188">
        <f t="shared" si="387"/>
        <v>0</v>
      </c>
      <c r="J388" s="188">
        <f t="shared" si="387"/>
        <v>0</v>
      </c>
      <c r="K388" s="188">
        <f t="shared" si="387"/>
        <v>0</v>
      </c>
      <c r="L388" s="189">
        <f t="shared" si="387"/>
        <v>0</v>
      </c>
      <c r="M388" s="191" t="s">
        <v>526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907</v>
      </c>
      <c r="B389" s="188">
        <v>327.0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8">$G389/100*B389</f>
        <v>0</v>
      </c>
      <c r="I389" s="188">
        <f t="shared" si="388"/>
        <v>0</v>
      </c>
      <c r="J389" s="188">
        <f t="shared" si="388"/>
        <v>0</v>
      </c>
      <c r="K389" s="188">
        <f t="shared" si="388"/>
        <v>0</v>
      </c>
      <c r="L389" s="189">
        <f t="shared" si="388"/>
        <v>0</v>
      </c>
      <c r="M389" s="191" t="s">
        <v>526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908</v>
      </c>
      <c r="B390" s="188">
        <v>216.0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89">$G390/100*B390</f>
        <v>0</v>
      </c>
      <c r="I390" s="188">
        <f t="shared" si="389"/>
        <v>0</v>
      </c>
      <c r="J390" s="188">
        <f t="shared" si="389"/>
        <v>0</v>
      </c>
      <c r="K390" s="188">
        <f t="shared" si="389"/>
        <v>0</v>
      </c>
      <c r="L390" s="189">
        <f t="shared" si="389"/>
        <v>0</v>
      </c>
      <c r="M390" s="191" t="s">
        <v>526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909</v>
      </c>
      <c r="B391" s="188">
        <v>364.0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0">$G391/100*B391</f>
        <v>0</v>
      </c>
      <c r="I391" s="188">
        <f t="shared" si="390"/>
        <v>0</v>
      </c>
      <c r="J391" s="188">
        <f t="shared" si="390"/>
        <v>0</v>
      </c>
      <c r="K391" s="188">
        <f t="shared" si="390"/>
        <v>0</v>
      </c>
      <c r="L391" s="189">
        <f t="shared" si="390"/>
        <v>0</v>
      </c>
      <c r="M391" s="191" t="s">
        <v>526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910</v>
      </c>
      <c r="B392" s="188">
        <v>134.0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1">$G392/100*B392</f>
        <v>0</v>
      </c>
      <c r="I392" s="188">
        <f t="shared" si="391"/>
        <v>0</v>
      </c>
      <c r="J392" s="188">
        <f t="shared" si="391"/>
        <v>0</v>
      </c>
      <c r="K392" s="188">
        <f t="shared" si="391"/>
        <v>0</v>
      </c>
      <c r="L392" s="189">
        <f t="shared" si="391"/>
        <v>0</v>
      </c>
      <c r="M392" s="191" t="s">
        <v>544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911</v>
      </c>
      <c r="B393" s="188">
        <v>340.0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2">$G393/100*B393</f>
        <v>0</v>
      </c>
      <c r="I393" s="188">
        <f t="shared" si="392"/>
        <v>0</v>
      </c>
      <c r="J393" s="188">
        <f t="shared" si="392"/>
        <v>0</v>
      </c>
      <c r="K393" s="188">
        <f t="shared" si="392"/>
        <v>0</v>
      </c>
      <c r="L393" s="189">
        <f t="shared" si="392"/>
        <v>0</v>
      </c>
      <c r="M393" s="191" t="s">
        <v>526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912</v>
      </c>
      <c r="B394" s="188">
        <v>357.0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3">$G394/100*B394</f>
        <v>0</v>
      </c>
      <c r="I394" s="188">
        <f t="shared" si="393"/>
        <v>0</v>
      </c>
      <c r="J394" s="188">
        <f t="shared" si="393"/>
        <v>0</v>
      </c>
      <c r="K394" s="188">
        <f t="shared" si="393"/>
        <v>0</v>
      </c>
      <c r="L394" s="189">
        <f t="shared" si="393"/>
        <v>0</v>
      </c>
      <c r="M394" s="191" t="s">
        <v>526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913</v>
      </c>
      <c r="B395" s="188">
        <v>6.0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4">$G395/100*B395</f>
        <v>0</v>
      </c>
      <c r="I395" s="188">
        <f t="shared" si="394"/>
        <v>0</v>
      </c>
      <c r="J395" s="188">
        <f t="shared" si="394"/>
        <v>0</v>
      </c>
      <c r="K395" s="188">
        <f t="shared" si="394"/>
        <v>0</v>
      </c>
      <c r="L395" s="189">
        <f t="shared" si="394"/>
        <v>0</v>
      </c>
      <c r="M395" s="191" t="s">
        <v>519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914</v>
      </c>
      <c r="B396" s="188">
        <v>85.0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5">$G396/100*B396</f>
        <v>0</v>
      </c>
      <c r="I396" s="188">
        <f t="shared" si="395"/>
        <v>0</v>
      </c>
      <c r="J396" s="188">
        <f t="shared" si="395"/>
        <v>0</v>
      </c>
      <c r="K396" s="188">
        <f t="shared" si="395"/>
        <v>0</v>
      </c>
      <c r="L396" s="189">
        <f t="shared" si="395"/>
        <v>0</v>
      </c>
      <c r="M396" s="191" t="s">
        <v>519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915</v>
      </c>
      <c r="B397" s="188">
        <v>82.0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6">$G397/100*B397</f>
        <v>0</v>
      </c>
      <c r="I397" s="188">
        <f t="shared" si="396"/>
        <v>0</v>
      </c>
      <c r="J397" s="188">
        <f t="shared" si="396"/>
        <v>0</v>
      </c>
      <c r="K397" s="188">
        <f t="shared" si="396"/>
        <v>0</v>
      </c>
      <c r="L397" s="189">
        <f t="shared" si="396"/>
        <v>0</v>
      </c>
      <c r="M397" s="191" t="s">
        <v>519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916</v>
      </c>
      <c r="B398" s="188">
        <v>118.0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7">$G398/100*B398</f>
        <v>0</v>
      </c>
      <c r="I398" s="188">
        <f t="shared" si="397"/>
        <v>0</v>
      </c>
      <c r="J398" s="188">
        <f t="shared" si="397"/>
        <v>0</v>
      </c>
      <c r="K398" s="188">
        <f t="shared" si="397"/>
        <v>0</v>
      </c>
      <c r="L398" s="189">
        <f t="shared" si="397"/>
        <v>0</v>
      </c>
      <c r="M398" s="191" t="s">
        <v>532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917</v>
      </c>
      <c r="B399" s="188">
        <v>31.0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8">$G399/100*B399</f>
        <v>0</v>
      </c>
      <c r="I399" s="188">
        <f t="shared" si="398"/>
        <v>0</v>
      </c>
      <c r="J399" s="188">
        <f t="shared" si="398"/>
        <v>0</v>
      </c>
      <c r="K399" s="188">
        <f t="shared" si="398"/>
        <v>0</v>
      </c>
      <c r="L399" s="189">
        <f t="shared" si="398"/>
        <v>0</v>
      </c>
      <c r="M399" s="191" t="s">
        <v>523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918</v>
      </c>
      <c r="B400" s="188">
        <v>94.0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399">$G400/100*B400</f>
        <v>0</v>
      </c>
      <c r="I400" s="188">
        <f t="shared" si="399"/>
        <v>0</v>
      </c>
      <c r="J400" s="188">
        <f t="shared" si="399"/>
        <v>0</v>
      </c>
      <c r="K400" s="188">
        <f t="shared" si="399"/>
        <v>0</v>
      </c>
      <c r="L400" s="189">
        <f t="shared" si="399"/>
        <v>0</v>
      </c>
      <c r="M400" s="191" t="s">
        <v>517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919</v>
      </c>
      <c r="B401" s="188">
        <v>231.0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0">$G401/100*B401</f>
        <v>0</v>
      </c>
      <c r="I401" s="188">
        <f t="shared" si="400"/>
        <v>0</v>
      </c>
      <c r="J401" s="188">
        <f t="shared" si="400"/>
        <v>0</v>
      </c>
      <c r="K401" s="188">
        <f t="shared" si="400"/>
        <v>0</v>
      </c>
      <c r="L401" s="189">
        <f t="shared" si="400"/>
        <v>0</v>
      </c>
      <c r="M401" s="191" t="s">
        <v>517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920</v>
      </c>
      <c r="B402" s="188">
        <v>17.0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1">$G402/100*B402</f>
        <v>0</v>
      </c>
      <c r="I402" s="188">
        <f t="shared" si="401"/>
        <v>0</v>
      </c>
      <c r="J402" s="188">
        <f t="shared" si="401"/>
        <v>0</v>
      </c>
      <c r="K402" s="188">
        <f t="shared" si="401"/>
        <v>0</v>
      </c>
      <c r="L402" s="189">
        <f t="shared" si="401"/>
        <v>0</v>
      </c>
      <c r="M402" s="191" t="s">
        <v>523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