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" sheetId="1" r:id="rId4"/>
    <sheet state="visible" name="body" sheetId="2" r:id="rId5"/>
    <sheet state="visible" name="nutrient" sheetId="3" r:id="rId6"/>
    <sheet state="visible" name="statistic" sheetId="4" r:id="rId7"/>
    <sheet state="visible" name="recipes" sheetId="5" r:id="rId8"/>
    <sheet state="visible" name="EN" sheetId="6" r:id="rId9"/>
    <sheet state="visible" name="translation" sheetId="7" r:id="rId10"/>
    <sheet state="visible" name="USDA" sheetId="8" r:id="rId11"/>
    <sheet state="visible" name="USDA without &quot;Fiber, total diet" sheetId="9" r:id="rId12"/>
    <sheet state="visible" name="USDA with &quot;Fiber, total dietary" sheetId="10" r:id="rId13"/>
    <sheet state="visible" name="01.01" sheetId="11" r:id="rId14"/>
  </sheets>
  <definedNames>
    <definedName hidden="1" localSheetId="5" name="_xlnm._FilterDatabase">EN!$A$2:$M$500</definedName>
    <definedName hidden="1" localSheetId="7" name="_xlnm._FilterDatabase">USDA!$A$2:$M$500</definedName>
    <definedName hidden="1" localSheetId="8" name="_xlnm._FilterDatabase">'USDA without "Fiber, total diet'!$A$2:$M$500</definedName>
    <definedName hidden="1" localSheetId="9" name="_xlnm._FilterDatabase">'USDA with "Fiber, total dietary'!$A$2:$M$500</definedName>
    <definedName hidden="1" localSheetId="10" name="_xlnm._FilterDatabase">'01.01'!$A$2:$M$500</definedName>
  </definedNames>
  <calcPr/>
  <extLst>
    <ext uri="GoogleSheetsCustomDataVersion2">
      <go:sheetsCustomData xmlns:go="http://customooxmlschemas.google.com/" r:id="rId15" roundtripDataChecksum="J8iFlxgKOaYP4Wivb7mfzzqs/9rLKuV/GEqPwx3tC/s="/>
    </ext>
  </extLst>
</workbook>
</file>

<file path=xl/sharedStrings.xml><?xml version="1.0" encoding="utf-8"?>
<sst xmlns="http://schemas.openxmlformats.org/spreadsheetml/2006/main" count="6062" uniqueCount="2042">
  <si>
    <t>https://www.rospotrebnadzor.ru/documents/details.php?ELEMENT_ID=4583</t>
  </si>
  <si>
    <t>"МР 2.3.1.0253-21. 2.3.1. Гигиена питания. Рациональное питание. Нормы физиологических потребностей в энергии и пищевых веществах для различных групп населения Российской Федерации. Методические рекомендации"</t>
  </si>
  <si>
    <t>(утв. Главным государственным санитарным врачом РФ 22.07.2021)</t>
  </si>
  <si>
    <t xml:space="preserve">source of the table of nutrients: </t>
  </si>
  <si>
    <t>Nutrient Guide, 2011 by Planetary Health Amberwaves</t>
  </si>
  <si>
    <t>https://bionutrient.net/site/sites/all/files/docs/2011_Nutrient_Guide.pdf</t>
  </si>
  <si>
    <t>Database:</t>
  </si>
  <si>
    <r>
      <t xml:space="preserve">USDA’s Non-Discrimination Statement is available via </t>
    </r>
    <r>
      <rPr>
        <rFont val="Times New Roman"/>
        <color rgb="FF1155CC"/>
        <u/>
      </rPr>
      <t>https://www.usda.gov/non-discrimination-statement</t>
    </r>
  </si>
  <si>
    <t>https://fdc.nal.usda.gov/food-search?type=Foundation</t>
  </si>
  <si>
    <t>https://www.ars.usda.gov/is/np/NutritiveValueofFoods/NutritiveValueofFoods.pdf</t>
  </si>
  <si>
    <t>Books, Articles and Manuals:</t>
  </si>
  <si>
    <t>Alex Jack, “Nutrition Under Siege,” One Peaceful World Journal, Spring, 1998, pp. 1. 7, 8. Alex Jack, America’s</t>
  </si>
  <si>
    <t>Vanishing Nutrients, Amberwaves, 2002.</t>
  </si>
  <si>
    <t>Donald R. David, Melvin D. Epp, and Hugh D. Riordan, “Changes in USDA Food Composition Data for 43 Garden</t>
  </si>
  <si>
    <t>Crops, 1950 to 1999,” Journal of the American College of Nutrition 23(6):669–682, 2004.</t>
  </si>
  <si>
    <t>Cited by Robert J. Davis, “Is Organic More Nutritious?,” Wall Street Journal, February 15, 2005.</t>
  </si>
  <si>
    <t>WHO. Diet, nutrition and the prevention of chronic diseases: report of a joint WHO/FAO expert consultation, Geneva, 28 January - 1 February 2002. WHO Technical Report Series 916 Publ., 2003.</t>
  </si>
  <si>
    <t xml:space="preserve">Food-Based Dietary Guidelines in Europe. [Электронный ресурс]. - Режим доступа: </t>
  </si>
  <si>
    <t>https://knowledge4policy.ec.europa.eu/health-promotion-knowledge-gateway/topic/food-based-dietary-guidelines-europe_en</t>
  </si>
  <si>
    <t xml:space="preserve">National Institute of Nutrition. Dietary Guidelines for Indians. Published 2020, [Электронный ресурс]. - Режим доступа: </t>
  </si>
  <si>
    <t>https://www.nin.res.in/downloads/DietaryGuidelinesforNINwebsite.pdf</t>
  </si>
  <si>
    <t xml:space="preserve">Nordic Nutrition Recommendations. Integrating nutrition and physical activity. Published 2012. [Электронный ресурс]. - Режим доступа: </t>
  </si>
  <si>
    <t>https://norden.diva-portal.org/smash/get/diva2:704251/FULLTEXT01.pdf</t>
  </si>
  <si>
    <t xml:space="preserve">Dietary Guidelines, UK. [Электронный ресурс]. - Режим доступа: </t>
  </si>
  <si>
    <t>https://www.gov.uk/government/publications/the-eatwell-guide</t>
  </si>
  <si>
    <t xml:space="preserve">The Australian Dietary Guidelines. [Электронный ресурс]. - Режим доступа: </t>
  </si>
  <si>
    <t>https://www.healt.h.gov.au/sites/default/files/australian-dietary-guidelines.pdf</t>
  </si>
  <si>
    <t xml:space="preserve">WHO. Draft WHO Guidelines: Saturated fatty acid and trans-fatty intake for adults and children. Published 2018. [Электронный ресурс]. - Режим доступа: </t>
  </si>
  <si>
    <t>https://extranet.who.int/dataform/upload/surveys/666752/files/Draft%20WHO%20SFA-TFA%20guidelines_04052018%20Public%20Consultation(1).pdf</t>
  </si>
  <si>
    <t xml:space="preserve">WHO. Guideline: Sodium intake for adults and children. Published 2012. [Электронный ресурс]. - Режим доступа: </t>
  </si>
  <si>
    <t>https://www.who.int/publications-detail-redirect/9789241504836</t>
  </si>
  <si>
    <t xml:space="preserve">WHO. Guideline: potassium intake for adults and children. Published 2012. [Электронный ресурс]. - Режим доступа: </t>
  </si>
  <si>
    <t>https://www.who.int/publications/i/item/9789241504829</t>
  </si>
  <si>
    <t>WHO. Child growth standards. Published 2006. [Электронный ресурс]. - Режим доступа: https://www.who.int/tools/child-growth-standards</t>
  </si>
  <si>
    <t>https://www.efsa.europa.eu/en</t>
  </si>
  <si>
    <t>https://academic.oup.com/jn/article-pdf/150/6/1358/33722364/nxz340.pdf</t>
  </si>
  <si>
    <t>https://www.dietaryguidelines.gov/sites/default/files/2020-12/Dietary_Guidelines_for_Americans_2020-2025.pdf</t>
  </si>
  <si>
    <t>https://www.fao.org/ag/humannutrition/35978-02317b979a686a57aa4593304ffc17f06.pdf</t>
  </si>
  <si>
    <t>http://www.fao.org/3/a-y5022e.pdf</t>
  </si>
  <si>
    <t>https://www.fao.org/4/w8079e/w8079e00.htm#Contents</t>
  </si>
  <si>
    <t>https://archive.org/details/bub_gb_Mf3lxvWfA9oC</t>
  </si>
  <si>
    <t>https://www.fao.org/fileadmin/user_upload/nutrition/docs/requirements/fatsandfattacidsreport.pdf</t>
  </si>
  <si>
    <t>https://www.ars.usda.gov/ARSUserFiles/80400535/DATA/sr27/sr27_doc.pdf</t>
  </si>
  <si>
    <t>https://www.fda.gov/media/113659/download</t>
  </si>
  <si>
    <t>https://www.in.gov/health/food-protection/files/Food_Labeling_Guide.pdf</t>
  </si>
  <si>
    <t>https://www.ars.usda.gov/ARSUserFiles/80400525/Data/retn/retn06.pdf</t>
  </si>
  <si>
    <t>https://odphp.health.gov/sites/default/files/2019-09/2015-2020_Dietary_Guidelines.pdf</t>
  </si>
  <si>
    <t>https://www.fda.gov/media/109430/download</t>
  </si>
  <si>
    <t>https://odphp.health.gov/sites/default/files/2020-01/DGA2005.pdf</t>
  </si>
  <si>
    <t>https://assets.publishing.service.gov.uk/media/5a7f7cc3ed915d74e622ac2a/SACN_Carbohydrates_and_Health.pdf</t>
  </si>
  <si>
    <t>https://www.clinicalnutritionjournal.com/article/S0261-5614(18)32432-4/fulltext</t>
  </si>
  <si>
    <t>https://pubmed.ncbi.nlm.nih.gov/</t>
  </si>
  <si>
    <t>https://cloud.uobasrah.edu.iq/uploads/2023/07/11/6043%20%D8%A7%D9%85%D8%B1%D8%B6%20%D8%AA%D8%BA%D8%B0%D9%8A%D8%A9.pdf</t>
  </si>
  <si>
    <t>https://iris.who.int/bitstream/handle/10665/42330/9241208945.pdf?sequence=1</t>
  </si>
  <si>
    <t>https://www.acefitness.org/resources/everyone/tools-calculators/</t>
  </si>
  <si>
    <t>https://www.nhlbi.nih.gov/files/docs/guidelines/ob_gdlns.pdf</t>
  </si>
  <si>
    <t>https://ajcn.nutrition.org/</t>
  </si>
  <si>
    <t>https://pubmed.ncbi.nlm.nih.gov/713927/</t>
  </si>
  <si>
    <t>https://www.fatcalc.com/</t>
  </si>
  <si>
    <t>https://me.meshcapade.com/vault</t>
  </si>
  <si>
    <t>http://www.linear-software.com/online.html</t>
  </si>
  <si>
    <t>https://pubmed.ncbi.nlm.nih.gov/28157172/</t>
  </si>
  <si>
    <t>https://link.springer.com/article/10.1007/s12028-019-00798-1</t>
  </si>
  <si>
    <t>https://www.nature.com/articles/s41526-021-00156-6</t>
  </si>
  <si>
    <t>https://ccforum.biomedcentral.com/articles/10.1186/s13054-016-1247-z</t>
  </si>
  <si>
    <t>Books, Study-books, Handbooks and Manuals:</t>
  </si>
  <si>
    <t>Биология. Общая биология. 10-11 классы : учеб. для общеобразоват. учреждений : профил. уровень : в 2 ч. ч. 1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303 с. :ил. 10-е изд.</t>
  </si>
  <si>
    <t>Биология. Общая биология. 10-11 классы : учеб. для общеобразоват. учреждений : профил. уровень : в 2 ч. ч. 2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287 с. :ил. 10-е изд.</t>
  </si>
  <si>
    <t>Билич Г.Л., Крыжановский В.А. Биология для поступающих в вузы / Г.Л. Билич, В.А. Крыжановский. — 3-е изд., испр. и доп. — М.: Издательство Оникс, 2008. — 1088 с.: ил.</t>
  </si>
  <si>
    <t>Биология: Справочник для старшеклассников и поступающих в вузы / Т. Л. Богданова, Е. А. Солодова. - М. : " АСТ-ПРЕСС книга, 2012. - 816 с. : ил.</t>
  </si>
  <si>
    <t>Под ред. А. Ю. Барановского Диетология. 5-е изд.. — СПб.: Питер, 2017. — 1104 с.: ил. — (Серия «Спутник  врача»).</t>
  </si>
  <si>
    <t xml:space="preserve">Никитюк Д.Б. Антропонутрициология: развитие идей основоположников нового научного направления // Вопросы питания. 2020. Т. 89. N 4. С. 82 - 88. </t>
  </si>
  <si>
    <t>Оценка физического развития детей и подростков: методические рекомендации / [Российская ассоциация эндокринологов; авторы-составители: Петеркова В.А. и др.]. М., 2017. 96 с.</t>
  </si>
  <si>
    <t>Диагностика и лечение ожирения у детей и подростков // В кн.: Федеральные клинические рекомендации (протоколы) по лечению детей с эндокринными заболеваниями / Под ред. И.И. Дедова и В.А. Петерковой. М.: Практика, 2014. С. 163 - 183.</t>
  </si>
  <si>
    <t>Нутрициология: учебник / Л.З. Тель, Е.Д. Абдуллаева, И.Э.Коман. — Москва : Литтера, 2021. 544 с. : ил.</t>
  </si>
  <si>
    <t xml:space="preserve">Мартинчик А.Н. Общая нутрициология: Учебное пособие /А.Н.Мартинчик, И.В.Маев, О.О.Янушевич. - М .: МЕДпресс-информ, 2005. — 392 с., илл.
</t>
  </si>
  <si>
    <t>Анатомия и физиология человека: учеб. для студ. учреждений сред. проф. образования / И. В. Гайворонский, Г. И. Ничипорук, А. И. Гайворонский. — 6-е изд., перераб. и доп. — М. : Издательский центр «Академия», 2011. — 496 с.</t>
  </si>
  <si>
    <t>Физиология человека в 3-х томах. Т. 1. Пер. с англ./ Под ред. Р. Шмидта и Г. Тевса.-М.: "Мир", 1996.- 323 с., ил.</t>
  </si>
  <si>
    <t>Физиология человека в 3-х томах. Т. 2. Пер. с англ./ Под ред. Р. Шмидта и Г. Тевса.-М.: "Мир", 1996.- 313 с., ил.</t>
  </si>
  <si>
    <t>Физиология человека в 3-х томах. Т. 3. Пер. с англ./ Под ред. Р. Шмидта и Г. Тевса.-М.: "Мир", 1996.- 198 с., ил.</t>
  </si>
  <si>
    <t>Давыдов В.В., Комаров О.С. Биохимия нервной ткани. Учебно-методическое пособие для самостоятельной работы студентов по специальности «Лечебное дело» // ФГБОУ ВО РНИМУ имени Н.И.Пирогова Минздрава России. – М.: Издательство «Белый Ветер». – 2018. – 56 С.: илл.</t>
  </si>
  <si>
    <t>http://web.ion.ru/food/FD_tree_grid.aspx</t>
  </si>
  <si>
    <t>https://здоровое-питание.рф/</t>
  </si>
  <si>
    <t>https://calorizator.ru/analyzer/products</t>
  </si>
  <si>
    <t>https://health-diet.ru/base_of_food</t>
  </si>
  <si>
    <t>App:</t>
  </si>
  <si>
    <t>https://здоровое-питание.рф/services/</t>
  </si>
  <si>
    <t>https://cronometer.com/</t>
  </si>
  <si>
    <t>https://play.google.com/store/apps/details?id=com.cronometer.android.gold</t>
  </si>
  <si>
    <t>https://www.myfitnesspal.com/ru</t>
  </si>
  <si>
    <t>https://play.google.com/store/apps/details?id=com.myfitnesspal.android</t>
  </si>
  <si>
    <t>https://play.google.com/store/apps/details?id=com.fatsecret.android</t>
  </si>
  <si>
    <t>https://play.google.com/store/apps/details?id=ru.hikisoft.calories</t>
  </si>
  <si>
    <t>https://play.google.com/store/apps/details?id=com.sillens.shapeupclub</t>
  </si>
  <si>
    <t>https://macrofactorapp.com/</t>
  </si>
  <si>
    <t>Websites:</t>
  </si>
  <si>
    <t>https://calc.tablicakalorijnosti.ru/</t>
  </si>
  <si>
    <t>https://clinic-cvetkov.ru/blog/kalkulyator-sutochnoy-normy-kaloriy/</t>
  </si>
  <si>
    <t>https://www.calc.ru/kalkulyator-kalorii.html</t>
  </si>
  <si>
    <t>https://zozhnik.ru/calc/</t>
  </si>
  <si>
    <t>https://www.calculator.net/army-body-fat-calculator.html</t>
  </si>
  <si>
    <t>https://www.omnicalculator.com/health/body-fat</t>
  </si>
  <si>
    <t>https://www.omnicalculator.com/health/skinfold-body-fat</t>
  </si>
  <si>
    <t>https://exrx.net/Calculators/BodyComp</t>
  </si>
  <si>
    <t>Articles:</t>
  </si>
  <si>
    <t>https://www.nature.com/articles/nature05482</t>
  </si>
  <si>
    <t>https://www.pnas.org/doi/pdf/10.1073/pnas.94.26.14930</t>
  </si>
  <si>
    <t>https://ajcn.nutrition.org/article/S0002-9165(23)06760-6/pdf</t>
  </si>
  <si>
    <t>https://link.springer.com/article/10.1007/s11692-008-9026-7</t>
  </si>
  <si>
    <t xml:space="preserve">ИМТ - Индекс Массы Тела </t>
  </si>
  <si>
    <t>Менее 18,5</t>
  </si>
  <si>
    <t>Дефицит МТ</t>
  </si>
  <si>
    <t>ИМТ - не подходит для бодибилдеров!</t>
  </si>
  <si>
    <t>масса тела (кг)</t>
  </si>
  <si>
    <t>«=</t>
  </si>
  <si>
    <t>18,5 - 24,9</t>
  </si>
  <si>
    <t>Нормальная МТ</t>
  </si>
  <si>
    <t>рост (м)</t>
  </si>
  <si>
    <t>25,0 - 29,9</t>
  </si>
  <si>
    <t>Избыточная МТ</t>
  </si>
  <si>
    <t xml:space="preserve">ИМТ </t>
  </si>
  <si>
    <t>30,0 - 34,9</t>
  </si>
  <si>
    <t>Ожирение I степени</t>
  </si>
  <si>
    <t>35,0 - 39,9</t>
  </si>
  <si>
    <t>Ожирение II степени</t>
  </si>
  <si>
    <t>Свыше 40</t>
  </si>
  <si>
    <t>Ожирение III степени</t>
  </si>
  <si>
    <t xml:space="preserve">ВОО - Величина Основного Обмена для мужчин </t>
  </si>
  <si>
    <t>I группа (очень низкая физическая активность; мужчины и женщины) - работники преимущественно умственного труда,</t>
  </si>
  <si>
    <t>рост (см)</t>
  </si>
  <si>
    <t>КФА - 1,4 (государственные служащие административных органов и учреждений, научные работники, преподаватели вузов, колледжей, учителя средних школ, студенты, специалисты-медики, психологи, диспетчеры, операторы)</t>
  </si>
  <si>
    <t>возраст (г)</t>
  </si>
  <si>
    <t>ВОО(м)</t>
  </si>
  <si>
    <t>II группа (низкая физическая активность; мужчины и женщины) - работники, занятые легким трудом,</t>
  </si>
  <si>
    <t>КФА 1,4</t>
  </si>
  <si>
    <t>КФА - 1,6 (водители городского транспорта, рабочие пищевой, текстильной, швейной, радиоэлектронной промышленности, операторы конвейеров, весовщицы, упаковщицы, машинисты железнодорожного транспорта, участковые врачи, хирурги, медсестры, продавцы, работники предприятий общественного питания, парикмахеры, работники жилищно-эксплуатационной службы)</t>
  </si>
  <si>
    <t>КФА 1,6</t>
  </si>
  <si>
    <t>КФА 1,9</t>
  </si>
  <si>
    <t>III группа (средняя физическая активность; мужчины и женщины) - работники средней тяжести труда,</t>
  </si>
  <si>
    <t>КФА 2,2</t>
  </si>
  <si>
    <t>КФА - 1,9 (слесари, наладчики, станочники, буровики, водители электрокаров, экскаваторов, бульдозеров и другой тяжелой техники, работники тепличных хозяйств, растениеводы, садовники, работники рыбного хозяйства и других родственных видов деятельности).</t>
  </si>
  <si>
    <t xml:space="preserve">ВОО - Величина Основного Обмена для женщин </t>
  </si>
  <si>
    <t>IV группа (высокая физическая активность; мужчины и женщины) - работники тяжелого физического труда,</t>
  </si>
  <si>
    <t>КФА - 2,2 (строительные рабочие, грузчики, рабочие по обслуживанию железнодорожных путей и ремонту автомобильных дорог, работники лесного, охотничьего и сельского хозяйства, деревообработчики, металлурги доменщики-литейщики и другие родственные виды деятельности).</t>
  </si>
  <si>
    <t>ВОО(ж)</t>
  </si>
  <si>
    <t>минимум (КФА 1,4)</t>
  </si>
  <si>
    <t>среднее (КФА 1,6 - 1,9)</t>
  </si>
  <si>
    <t>ВОО - Величина Основного Обмена для мальчиков до 3л</t>
  </si>
  <si>
    <t>макс (КФА 2,2)</t>
  </si>
  <si>
    <t>% белка (1,4 гр/кг)</t>
  </si>
  <si>
    <t>ВОО(м3)</t>
  </si>
  <si>
    <t>% жиров</t>
  </si>
  <si>
    <t xml:space="preserve">% углеводов </t>
  </si>
  <si>
    <t>ВОО - Величина Основного Обмена для девочек до 3л</t>
  </si>
  <si>
    <t>% клетчатки</t>
  </si>
  <si>
    <t>гр. белков</t>
  </si>
  <si>
    <t>ВОО(д3)</t>
  </si>
  <si>
    <t xml:space="preserve">гр. жиров </t>
  </si>
  <si>
    <t xml:space="preserve">гр. углеводов </t>
  </si>
  <si>
    <t xml:space="preserve">гр. клетчатки </t>
  </si>
  <si>
    <t>ВОО - Величина Основного Обмена для мальчиков 3-10</t>
  </si>
  <si>
    <t>ВОО(м3-10)</t>
  </si>
  <si>
    <t>Клетчатка:</t>
  </si>
  <si>
    <t>гр.</t>
  </si>
  <si>
    <t>Растворимая - 30%</t>
  </si>
  <si>
    <t>Нерастворимая - 70%</t>
  </si>
  <si>
    <t>Приём клетчатки в течение дня:</t>
  </si>
  <si>
    <t>завтрак - 30%</t>
  </si>
  <si>
    <t>ВОО - Величина Основного Обмена для девочек 3-10</t>
  </si>
  <si>
    <t>обед - 33%</t>
  </si>
  <si>
    <t>ужин - 22%</t>
  </si>
  <si>
    <t>ВОО(д3-10)</t>
  </si>
  <si>
    <t>перекус - 15%</t>
  </si>
  <si>
    <t>НЖК - 25% от жиров</t>
  </si>
  <si>
    <t>МНЖК (Омега-9) - 40%</t>
  </si>
  <si>
    <t>ВОО - Величина Основного Обмена для мальчиков 10-17</t>
  </si>
  <si>
    <t>ПНЖК (Омега-6) - 25%</t>
  </si>
  <si>
    <t>ПНЖК (Омега-3) - 10%</t>
  </si>
  <si>
    <t>ВОО(м10-17)</t>
  </si>
  <si>
    <t>Трансжиры - 0% - 1%</t>
  </si>
  <si>
    <t>Приём жиров в течение дня:</t>
  </si>
  <si>
    <t>обед - 35%</t>
  </si>
  <si>
    <t>ВОО - Величина Основного Обмена для девочек 10-17</t>
  </si>
  <si>
    <t>ужин - 20%</t>
  </si>
  <si>
    <t>ВОО(д10-17)</t>
  </si>
  <si>
    <t xml:space="preserve">простые (моно-/ди- сахариды) - 10% от углеводов </t>
  </si>
  <si>
    <t>сложные (крахмал/±гликоген) - 90%</t>
  </si>
  <si>
    <t>Приём белка в течение дня:</t>
  </si>
  <si>
    <t>завтрак - 25%</t>
  </si>
  <si>
    <t>обед - 27%</t>
  </si>
  <si>
    <t>ужин - 33%</t>
  </si>
  <si>
    <t>Приемлемая дозировка в день:</t>
  </si>
  <si>
    <t>макс. гр</t>
  </si>
  <si>
    <t xml:space="preserve">гр / кг </t>
  </si>
  <si>
    <t>сладость к сахару</t>
  </si>
  <si>
    <t>Button</t>
  </si>
  <si>
    <t>эритрит</t>
  </si>
  <si>
    <t>стевиазит</t>
  </si>
  <si>
    <t>сукралоза</t>
  </si>
  <si>
    <t>cладость</t>
  </si>
  <si>
    <r>
      <rPr>
        <rFont val="Times New Roman"/>
        <b/>
        <color theme="1"/>
      </rPr>
      <t>Эритрит</t>
    </r>
    <r>
      <rPr>
        <rFont val="Times New Roman"/>
        <color theme="1"/>
      </rPr>
      <t xml:space="preserve"> рекомендуется со "сложными" медленноусваиваемыми углеводами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</si>
  <si>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r>
      <rPr>
        <rFont val="Times New Roman"/>
        <b/>
        <color theme="1"/>
      </rPr>
      <t>Стевиазит</t>
    </r>
    <r>
      <rPr>
        <rFont val="Times New Roman"/>
        <color theme="1"/>
      </rPr>
      <t xml:space="preserve"> рекомендуется со "сложными" медленноусваиваемыми углеводами, клетчаткой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жирами!</t>
    </r>
  </si>
  <si>
    <r>
      <rPr>
        <rFont val="Times New Roman"/>
        <b/>
        <color theme="1"/>
      </rPr>
      <t>Сукралоза</t>
    </r>
    <r>
      <rPr>
        <rFont val="Times New Roman"/>
        <color theme="1"/>
      </rPr>
      <t xml:space="preserve"> рекомендуется со "сложными" медленноусваиваемыми углеводами, жирами, белками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</si>
  <si>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t>Формула Moaquvee*</t>
  </si>
  <si>
    <t xml:space="preserve">взрослые мужчины </t>
  </si>
  <si>
    <t>% метаболизма******</t>
  </si>
  <si>
    <t>масса тела (кг) [фактическая/желаемая****]</t>
  </si>
  <si>
    <t>«=(TODAY()-DATE(birth))/365,25</t>
  </si>
  <si>
    <t>длина головы**</t>
  </si>
  <si>
    <t>соотношение головы и роста</t>
  </si>
  <si>
    <t>ср.пульс / 24 часа</t>
  </si>
  <si>
    <t>соотношение пульса и возраста</t>
  </si>
  <si>
    <t>% жира [фактический/желаемый****] !</t>
  </si>
  <si>
    <t>соотношение сна и бодрости*****</t>
  </si>
  <si>
    <t>~</t>
  </si>
  <si>
    <t>сон</t>
  </si>
  <si>
    <t>бодрость</t>
  </si>
  <si>
    <t>интенсивная ходьба (мин)</t>
  </si>
  <si>
    <t>Расчёт % жира "дома":</t>
  </si>
  <si>
    <t>интенсивная нагрузка (мин)</t>
  </si>
  <si>
    <t xml:space="preserve">1) Зафиксировать 5-7 см кожи на животе в положении стоя (расслабленного состояния) в области 2-3 см от пупка. </t>
  </si>
  <si>
    <t>активность (0,033)</t>
  </si>
  <si>
    <t>Локация: 2–3 см правее/левее пупка</t>
  </si>
  <si>
    <t>ходьба (2)</t>
  </si>
  <si>
    <t>2) Сжать пальцами (с разумной силой) кожу в согнутом спокойном положении корпуса тела для образовании складки.</t>
  </si>
  <si>
    <t>интенсивная нагрузка  (3)</t>
  </si>
  <si>
    <t>Положение: Стоя, живот расслаблен или в положении стоя, слегка наклонив корпус вперёд (чтобы расслабить пресс)</t>
  </si>
  <si>
    <t>нагрузка %</t>
  </si>
  <si>
    <t xml:space="preserve">Инструмент: Штангенциркуль или линейка + нитка  </t>
  </si>
  <si>
    <t>КФА***</t>
  </si>
  <si>
    <t>3) Измерить складку между пальцами.</t>
  </si>
  <si>
    <t>мин. ккал******</t>
  </si>
  <si>
    <t xml:space="preserve">Захватите кожу большим и указательным пальцем.  </t>
  </si>
  <si>
    <t>ср. ккал</t>
  </si>
  <si>
    <t xml:space="preserve">Не включайте мышцы! Только подкожный жир + кожа.  </t>
  </si>
  <si>
    <t>макс ккал</t>
  </si>
  <si>
    <t>Измерьте толщину (не обхват!) складки в мм.</t>
  </si>
  <si>
    <t>% белка</t>
  </si>
  <si>
    <t>4) Полученный результат рассчитать:</t>
  </si>
  <si>
    <t>% жиров*****</t>
  </si>
  <si>
    <t>Для мужчин:</t>
  </si>
  <si>
    <t>% жира = (Толщина складки в мм × 0.783) + 1.6</t>
  </si>
  <si>
    <t>% клетчатки***** !!</t>
  </si>
  <si>
    <t xml:space="preserve"> =» мм</t>
  </si>
  <si>
    <t>погрешность 3-5%</t>
  </si>
  <si>
    <t>Для женщин:</t>
  </si>
  <si>
    <t>% жира = (Толщина складки в мм × 0.546) + 9.7</t>
  </si>
  <si>
    <t>Пример:</t>
  </si>
  <si>
    <t>Складка (20 мм) у мужчины:</t>
  </si>
  <si>
    <t>(20 × 0.783) + 1.6 ≈ 17.3%</t>
  </si>
  <si>
    <t>Источники:</t>
  </si>
  <si>
    <t xml:space="preserve">расчет жира </t>
  </si>
  <si>
    <t>% жира</t>
  </si>
  <si>
    <t>масса тела без жира</t>
  </si>
  <si>
    <t>Иные:</t>
  </si>
  <si>
    <t>масса жира</t>
  </si>
  <si>
    <t>ккал жира (7700/1кг)</t>
  </si>
  <si>
    <t>*учет без воды в жире</t>
  </si>
  <si>
    <t>Важно!</t>
  </si>
  <si>
    <t>Для точности делайте замеры утром натощак</t>
  </si>
  <si>
    <r>
      <rPr>
        <rFont val="Times New Roman"/>
        <b/>
        <color theme="1"/>
      </rPr>
      <t>Эритрит</t>
    </r>
    <r>
      <rPr>
        <rFont val="Times New Roman"/>
        <color theme="1"/>
      </rPr>
      <t xml:space="preserve"> рекомендуется со "сложными" медленноусваиваемыми углеводами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</si>
  <si>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r>
      <rPr>
        <rFont val="Times New Roman"/>
        <b/>
        <color theme="1"/>
      </rPr>
      <t>Стевиазит</t>
    </r>
    <r>
      <rPr>
        <rFont val="Times New Roman"/>
        <color theme="1"/>
      </rPr>
      <t xml:space="preserve"> рекомендуется со "сложными" медленноусваиваемыми углеводами, клетчаткой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жирами!</t>
    </r>
  </si>
  <si>
    <r>
      <rPr>
        <rFont val="Times New Roman"/>
        <b/>
        <color theme="1"/>
      </rPr>
      <t>Сукралоза</t>
    </r>
    <r>
      <rPr>
        <rFont val="Times New Roman"/>
        <color theme="1"/>
      </rPr>
      <t xml:space="preserve"> рекомендуется со "сложными" медленноусваиваемыми углеводами, жирами, белками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</si>
  <si>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t>дети 0-3 лет</t>
  </si>
  <si>
    <t>рост (см) [фактический/желаемый****]</t>
  </si>
  <si>
    <t xml:space="preserve">соотношение сна и бодрости </t>
  </si>
  <si>
    <t>активность (0,041)</t>
  </si>
  <si>
    <t>мин. ккал</t>
  </si>
  <si>
    <t xml:space="preserve">% клетчатки </t>
  </si>
  <si>
    <t>дети 3х лет</t>
  </si>
  <si>
    <t>активность (0,039)</t>
  </si>
  <si>
    <t>дети 10 лет</t>
  </si>
  <si>
    <t>активность (0,037)</t>
  </si>
  <si>
    <t>дети 16 лет</t>
  </si>
  <si>
    <t>активность (0,035)</t>
  </si>
  <si>
    <t xml:space="preserve">взрослые женщины </t>
  </si>
  <si>
    <t>ходьба (1,5)</t>
  </si>
  <si>
    <t>интенсивная нагрузка  (2,5)</t>
  </si>
  <si>
    <t>девочки 10 лет</t>
  </si>
  <si>
    <t>*новая формула расчета ("псевдо-научная") - не имеет никакого отношения к физиологии как науке. Для визуального понимания важности сна и физических тренировок.</t>
  </si>
  <si>
    <t xml:space="preserve">## Лицензия Этот проект находится в общественном достоянии (CC0 1.0).  Формулы могут свободно использоваться без указания авторства.  </t>
  </si>
  <si>
    <t xml:space="preserve">Данная формула является общественным достоянием (Public Domain). Разрешено свободное использование без указания авторства.  </t>
  </si>
  <si>
    <t>**от подборотка до макушки</t>
  </si>
  <si>
    <t xml:space="preserve">***не общепринятый КФА </t>
  </si>
  <si>
    <t xml:space="preserve">****не более 5 ед. от фактических данных </t>
  </si>
  <si>
    <t>*****соотношение сна и бодрости, % жиров и клетчатки может меняться от возраста или физического состояния как гибернация или кома</t>
  </si>
  <si>
    <t>******у мужчин, женщин, беременных женщин и детей разных половых групп разный метаболизм</t>
  </si>
  <si>
    <t xml:space="preserve">«= ввод данных </t>
  </si>
  <si>
    <t xml:space="preserve">~индивидуальный показатель </t>
  </si>
  <si>
    <t>! % жира в организме:</t>
  </si>
  <si>
    <t>- Чем выше % жира в организме (особенно свыше 25% у женщин и 20% у мужчин), тем хуже усваиваются углеводы (до 60-75% при ожирении) из-за инсулинорезистентности,</t>
  </si>
  <si>
    <t xml:space="preserve">тогда как усвоение жиров, напротив, повышается до 90-95%, поскольку организм адаптируется к их избыточному накоплению. </t>
  </si>
  <si>
    <t>При этом ухудшается и усвоение белков (до 75-85%) из-за хронического воспаления и изменений в работе ЖКТ, что особенно выражено при ожирении (30%+ жира).</t>
  </si>
  <si>
    <t xml:space="preserve">- Чем ниже % жира в организме (особенно у женщин при &lt;18%, у мужчин при &lt;8%), тем хуже усваиваются жиры (до 80-83%) и нарушается гормональный баланс, </t>
  </si>
  <si>
    <t>но при этом углеводы и белки усваиваются максимально эффективно (92-96%),</t>
  </si>
  <si>
    <t>хотя их избыток чаще откладывается в жир из-за метаболической адаптации к дефициту энергии.</t>
  </si>
  <si>
    <t>У женщин эти изменения происходят раньше и выражены сильнее из-за физиологической необходимости поддерживать более высокий процент жира для репродуктивной функции.</t>
  </si>
  <si>
    <t>- Дополнительные факторы:</t>
  </si>
  <si>
    <t>Усвоение белков при ожирении:</t>
  </si>
  <si>
    <t>• Хроническое воспаление, сопровождающее ожирение, а также нарушение работы ЖКТ и печени (стеатоз, стеатогепатит) могут снижать эффективность переваривания белков и всасывания аминокислот.</t>
  </si>
  <si>
    <t>• Это может привести к снижению синтеза белка в мышцах и к нарушению азотистого баланса.</t>
  </si>
  <si>
    <t>Дисбиоз кишечника - изменяет метаболизм жиров и углеводов</t>
  </si>
  <si>
    <t>Гиперлипидемия - избыток свободных жирных кислот усиливает инсулинорезистентность</t>
  </si>
  <si>
    <t>Гормональные нарушения (лептинорезистентность, низкий уровень адипонектина)</t>
  </si>
  <si>
    <t>Лептинорезистентность и низкий уровень адипонектина:</t>
  </si>
  <si>
    <t>• При ожирении повышается уровень лептина, но чувствительность к нему снижается — развивается лептинорезистентность, нарушающая регуляцию аппетита и энергетического обмена.</t>
  </si>
  <si>
    <t>• Параллельно снижается уровень адипонектина — гормона, который обычно повышает чувствительность к инсулину и защищает сосуды.</t>
  </si>
  <si>
    <t>Низкий процент жира и гормональные нарушения:</t>
  </si>
  <si>
    <t xml:space="preserve">• При чрезмерно низком проценте жира в организме (менее 8% у мужчин и менее 18% у женщин) нарушается гормональный баланс: снижается уровень лептина и других жировых гормонов, ухудшается регуляция половых гормонов. </t>
  </si>
  <si>
    <t>• У женщин это может вызвать аменорею и снижение фертильности. Организм переходит в «энергосберегающий» режим.</t>
  </si>
  <si>
    <t>!! % клетчатки:</t>
  </si>
  <si>
    <t>Зависит от этнических различий в физиологии пищеварения и потребности в клетчатке:</t>
  </si>
  <si>
    <t>• Культурно-пищевые традиции</t>
  </si>
  <si>
    <t>• Генетически обусловленная толерантность к клетчатке</t>
  </si>
  <si>
    <t>• Этно-специфичная нутритивная адаптация (эволюционные и культурные особенности)</t>
  </si>
  <si>
    <t>- длина и моторика кишечника</t>
  </si>
  <si>
    <t>- состав микробиома</t>
  </si>
  <si>
    <t>- активность ферментов (например, амилаза, целлюлаза)</t>
  </si>
  <si>
    <t>УСЛОВИЯ ИСПОЛЬЗОВАНИЯ</t>
  </si>
  <si>
    <t>1. Все математические формулы в данной таблице не охраняются авторским правом согласно ст.1259 Гражданского кодекса РФ.</t>
  </si>
  <si>
    <t>2. Разрешено:</t>
  </si>
  <si>
    <t>- Свободное копирование формул</t>
  </si>
  <si>
    <t>- Модификация и адаптация</t>
  </si>
  <si>
    <t>- Коммерческое использование</t>
  </si>
  <si>
    <t>3. Требуется:</t>
  </si>
  <si>
    <t>- Сохранение данного уведомления (необязательно)</t>
  </si>
  <si>
    <t>http://pravo.gov.ru/proxy/ips/?docbody=&amp;nd=102110716</t>
  </si>
  <si>
    <t>https://github.com/Moaquvee/Moaquvee-</t>
  </si>
  <si>
    <t>Дополнения и обновления:</t>
  </si>
  <si>
    <t>https://github.com/Moaquvee/Moaquvee-/tree/Addition</t>
  </si>
  <si>
    <t>Виды белков:</t>
  </si>
  <si>
    <t>Types of proteins:</t>
  </si>
  <si>
    <t>! Важно понимать:</t>
  </si>
  <si>
    <t>1. Простые белки (протеины):</t>
  </si>
  <si>
    <t>1. Simple proteins (proteins):</t>
  </si>
  <si>
    <t>- Альбумины [95%]</t>
  </si>
  <si>
    <t>- Albumins [95%]</t>
  </si>
  <si>
    <t>Пищевая ценность продуктов определяется не только содержанием белков, жиров и углеводов, но и целым комплексом микронутриентов, которые играют ключевую роль в поддержании здоровья.</t>
  </si>
  <si>
    <t>- Глобулины [90%]</t>
  </si>
  <si>
    <t>- Globulins [90%]</t>
  </si>
  <si>
    <t>Витамины, минералы и биологически активные соединения, содержащиеся в пище, влияют на все процессы в организме - от энергетического обмена до защиты клеток от повреждений.</t>
  </si>
  <si>
    <t>- Проламины [85%]</t>
  </si>
  <si>
    <t>- Prolamins [85%]</t>
  </si>
  <si>
    <t>- Глутелины [80%]</t>
  </si>
  <si>
    <t>- Glutelins [80%]</t>
  </si>
  <si>
    <t>В процессе выращивания, транспортировки, хранения и кулинарной обработки пищевые продукты постепенно теряют значительную часть своих питательных веществ.</t>
  </si>
  <si>
    <t>- Склеропротеины [50%]</t>
  </si>
  <si>
    <t>- Scleroproteins [50%]</t>
  </si>
  <si>
    <t>Уже на этапе сельскохозяйственного производства содержание витаминов и минералов в растениях снижается из-за истощения почв, использования химических удобрений и раннего сбора урожая для увеличения сроков хранения.</t>
  </si>
  <si>
    <t>Современные сорта фруктов и овощей, выведенные для улучшения товарного вида и устойчивости к болезням, зачастую содержат меньше микронутриентов по сравнению с традиционными сортами.</t>
  </si>
  <si>
    <t>2. Сложные белки (протеиды):</t>
  </si>
  <si>
    <t>2. Conjugated proteins (proteids):</t>
  </si>
  <si>
    <t>- Гликопротеины [85%]</t>
  </si>
  <si>
    <t>- Glycoproteins [85%]</t>
  </si>
  <si>
    <t>Современные продукты теряют значительную часть питательных веществ на всех этапах:</t>
  </si>
  <si>
    <t>- Липопротеины [75%]</t>
  </si>
  <si>
    <t>- Lipoproteins [75%]</t>
  </si>
  <si>
    <t>- Нуклеопротеины [70%]</t>
  </si>
  <si>
    <t>- Nucleoproteins [70%]</t>
  </si>
  <si>
    <t>1. Содержание минералов в растительных продуктах напрямую зависит от состава почвы, на которой они выращивались. Растения могут усваивать только те микро- и макроэлементы, которые присутствуют в доступной форме в грунте.</t>
  </si>
  <si>
    <t>- Фосфопротеины [80%]</t>
  </si>
  <si>
    <t>- Phosphoproteins [80%]</t>
  </si>
  <si>
    <t>В разных регионах земного шара почвы существенно различаются по минеральному составу - где-то естественно высокое содержание селена, йода или цинка, а где-то этих элементов критически мало.</t>
  </si>
  <si>
    <t>- Металлопротеины [65%]</t>
  </si>
  <si>
    <t>- Metalloproteins [65%]</t>
  </si>
  <si>
    <t>Даже в пределах одного поля концентрация минералов может варьироваться из-за особенностей рельефа и гидрологии.</t>
  </si>
  <si>
    <t>3. Животные белки:</t>
  </si>
  <si>
    <t>3. Animal proteins:</t>
  </si>
  <si>
    <t>В продуктах животного происхождения минеральный состав также отражает особенности почв региона.</t>
  </si>
  <si>
    <t>- Казеин [90%]</t>
  </si>
  <si>
    <t>- Casein [90%]</t>
  </si>
  <si>
    <t>Травоядные животные получают минералы преимущественно из растений, которыми питаются, а хищные - из тканей своих жертв.</t>
  </si>
  <si>
    <t>- Альбумин [95%]</t>
  </si>
  <si>
    <t>- Albumin [95%]</t>
  </si>
  <si>
    <t>Например, молоко и мясо коров будет содержать больше кальция и йода в регионах с богатыми этими элементами почвами.</t>
  </si>
  <si>
    <t>- Миозин [85%]</t>
  </si>
  <si>
    <t>- Myosin [85%]</t>
  </si>
  <si>
    <t>Морская рыба и морепродукты накапливают йод, селен и другие микроэлементы из воды, состав которой также зависит от геологических особенностей местности.</t>
  </si>
  <si>
    <t>- Коллаген [60%]</t>
  </si>
  <si>
    <t>- Collagen [60%]</t>
  </si>
  <si>
    <t>Таким образом, минеральный состав продуктов животного происхождения вторично, но неразрывно связан с почвенными и водными ресурсами территории, где выращивались или обитали животные.</t>
  </si>
  <si>
    <t>4. Растительные белки:</t>
  </si>
  <si>
    <t>4. Plant proteins:</t>
  </si>
  <si>
    <t>2. Во время транспортировки и хранения происходит дальнейшая деградация питательных веществ.</t>
  </si>
  <si>
    <t>- Глютен [75%]</t>
  </si>
  <si>
    <t>- Gluten [75%]</t>
  </si>
  <si>
    <t>Витамины группы B и аскорбиновая кислота особенно чувствительны к воздействию кислорода, света и перепадов температур.</t>
  </si>
  <si>
    <t>- Легумин [70%]</t>
  </si>
  <si>
    <t>- Legumin [70%]</t>
  </si>
  <si>
    <t>Например, шпинат теряет до 90% витамина C в течение 24 часов после сбора при комнатной температуре.</t>
  </si>
  <si>
    <t>- Зеин [65%]</t>
  </si>
  <si>
    <t>- Zein [65%]</t>
  </si>
  <si>
    <t>Заморозка, вопреки распространённому мнению, сохраняет больше нутриентов по сравнению со свежими продуктами, которые долго хранились на полках.</t>
  </si>
  <si>
    <t>Виды углеводов:</t>
  </si>
  <si>
    <t>Types of Carbohydrates:</t>
  </si>
  <si>
    <t>3. Кулинарная обработка – ещё один критический этап потери питательных веществ.</t>
  </si>
  <si>
    <t>1. Простые углеводы:</t>
  </si>
  <si>
    <t>1. Simple carbohydrates:</t>
  </si>
  <si>
    <t>Водорастворимые витамины (C, B1, B5, B9) переходят в бульон при варке, а воздействие высоких температур разрушает термочувствительные соединения.</t>
  </si>
  <si>
    <t>- Моносахариды:</t>
  </si>
  <si>
    <t>- Monosaccharides:</t>
  </si>
  <si>
    <t>Жарка уменьшает содержание полиненасыщенных жирных кислот, которые окисляются при нагревании.</t>
  </si>
  <si>
    <t>- Глюкоза [99%]</t>
  </si>
  <si>
    <t>- Glucose [99%]</t>
  </si>
  <si>
    <t>Даже такие устойчивые вещества, как минералы, могут терять биодоступность из-за образования неусвояемых комплексов с другими компонентами пищи.</t>
  </si>
  <si>
    <t>- Фруктоза [95%]</t>
  </si>
  <si>
    <t>- Fructose [95%]</t>
  </si>
  <si>
    <t>- Галактоза [90%]</t>
  </si>
  <si>
    <t>- Galactose [90%]</t>
  </si>
  <si>
    <t>⟩ Современные технологии пищевой промышленности, включая рафинирование, пастеризацию и консервирование, также влияют на снижение питательной ценности продуктов.</t>
  </si>
  <si>
    <t>Длительное хранение консервов приводит к постепенному разрушению даже таких устойчивых веществ, как жирорастворимые витамины.</t>
  </si>
  <si>
    <t>- Дисахариды:</t>
  </si>
  <si>
    <t>- Disaccharides:</t>
  </si>
  <si>
    <t>- Сахароза [95%]</t>
  </si>
  <si>
    <t>- Sucrose [95%]</t>
  </si>
  <si>
    <t>⟩⟩ Эти потери носят кумулятивный характер – к моменту употребления в пищу многие продукты сохраняют лишь часть своего первоначального нутриентного состава.</t>
  </si>
  <si>
    <t>- Лактоза [60%]</t>
  </si>
  <si>
    <t>- Lactose [60%]</t>
  </si>
  <si>
    <t>Восполнить эти потери можно за счёт разнообразного рациона, включающего свежие местные продукты, ферментированную пищу и минимально обработанные цельнозерновые продукты.</t>
  </si>
  <si>
    <t>- Мальтоза [95%]</t>
  </si>
  <si>
    <t>- Maltose [95%]</t>
  </si>
  <si>
    <t>Итог:</t>
  </si>
  <si>
    <t>2. Сложные углеводы:</t>
  </si>
  <si>
    <t>2. Complex carbohydrates:</t>
  </si>
  <si>
    <r>
      <t xml:space="preserve">Все эти ↑ факторы делают питательную ценность продуктов </t>
    </r>
    <r>
      <rPr>
        <rFont val="Times New Roman"/>
        <b/>
        <color theme="1"/>
      </rPr>
      <t>переменной</t>
    </r>
    <r>
      <rPr>
        <rFont val="Times New Roman"/>
        <color theme="1"/>
      </rPr>
      <t xml:space="preserve"> величиной, а не постоянной характеристикой.</t>
    </r>
  </si>
  <si>
    <t>- Перевариваемые:</t>
  </si>
  <si>
    <t>- Digestible:</t>
  </si>
  <si>
    <t>Поэтому для полноценного питания важно не только подсчитывать калории и баланс макронутриентов, но и уделять внимание качеству, происхождению и свежести продуктов, а также способам их кулинарной обработки.</t>
  </si>
  <si>
    <t>- Крахмалы:</t>
  </si>
  <si>
    <t>- Starchs:</t>
  </si>
  <si>
    <t>Разнообразный рацион, включающий местные сезонные продукты, помогает обеспечить организм всем спектром необходимых питательных веществ.</t>
  </si>
  <si>
    <t>• Быстроусваиваемые:</t>
  </si>
  <si>
    <t>• Rapidly digestible:</t>
  </si>
  <si>
    <t>› Амилопектин [90%]</t>
  </si>
  <si>
    <t>› Amylopectin [90%]</t>
  </si>
  <si>
    <t>› Желированные формы [85%]</t>
  </si>
  <si>
    <t>› Gelatinized forms [85%]</t>
  </si>
  <si>
    <t>• Медленноусваиваемые:</t>
  </si>
  <si>
    <t>• Slowly digestible:</t>
  </si>
  <si>
    <t>› Амилоза [70%]</t>
  </si>
  <si>
    <t>› Amylose [70%]</t>
  </si>
  <si>
    <t>› Крахмало-липидные комплексы [65%]</t>
  </si>
  <si>
    <t>› Starch-lipid complexes [65%]</t>
  </si>
  <si>
    <t>• Резистентные:</t>
  </si>
  <si>
    <t>• Resistant starch:</t>
  </si>
  <si>
    <t>› В клеточных стенках [40%]</t>
  </si>
  <si>
    <t>› In cell walls [40%]</t>
  </si>
  <si>
    <t>› Ативные гранулированные [50%]</t>
  </si>
  <si>
    <t>› Native granular [50%]</t>
  </si>
  <si>
    <t>› Ретроградированные [30%]</t>
  </si>
  <si>
    <t>› Retrograded [30%]</t>
  </si>
  <si>
    <t>› Модифицированные [45%]</t>
  </si>
  <si>
    <t>› Modified [45%]</t>
  </si>
  <si>
    <t>- Гликоген [95%]</t>
  </si>
  <si>
    <t>- Glycogen [95%]</t>
  </si>
  <si>
    <t>- Неперевариваемые (клетчатка):</t>
  </si>
  <si>
    <t>- Indigestible (fiber):</t>
  </si>
  <si>
    <t>• Нерастворимая:</t>
  </si>
  <si>
    <t>• Insoluble:</t>
  </si>
  <si>
    <t>› Целлюлоза [5%]</t>
  </si>
  <si>
    <t>› Cellulose [5%]</t>
  </si>
  <si>
    <t>› Гемицеллюлоза [10%]</t>
  </si>
  <si>
    <t>› Hemicellulose [10%]</t>
  </si>
  <si>
    <t>› Лигнин [0%]</t>
  </si>
  <si>
    <t>› Lignin [0%]</t>
  </si>
  <si>
    <t>• Растворимая:</t>
  </si>
  <si>
    <t>• Soluble:</t>
  </si>
  <si>
    <t>› Инулин [15%]</t>
  </si>
  <si>
    <t>› Inulin [15%]</t>
  </si>
  <si>
    <t>› Пектин [20%]</t>
  </si>
  <si>
    <t>› Pectin [20%]</t>
  </si>
  <si>
    <t>› Камеди [10%]</t>
  </si>
  <si>
    <t>› Gums [10%]</t>
  </si>
  <si>
    <t>› Слизи [15%]</t>
  </si>
  <si>
    <t>› Mucilages [15%]</t>
  </si>
  <si>
    <t>› Фруктаны [25%]</t>
  </si>
  <si>
    <t>› Fructans [25%]</t>
  </si>
  <si>
    <t>› β-глюканы [30%]</t>
  </si>
  <si>
    <t>› β-glucans [30%]</t>
  </si>
  <si>
    <t>Виды жиров:</t>
  </si>
  <si>
    <t>Types of Fats:</t>
  </si>
  <si>
    <t>1. Триглицериды:</t>
  </si>
  <si>
    <t>1. Triglycerides:</t>
  </si>
  <si>
    <t>- Насыщенные</t>
  </si>
  <si>
    <t>- Saturated</t>
  </si>
  <si>
    <t>Короткоцепочечные (SCFA):</t>
  </si>
  <si>
    <t>Short-chain (SCFA):</t>
  </si>
  <si>
    <t>- Уксусная (C2) [95%]</t>
  </si>
  <si>
    <t>- Acetic (C2) [95%]</t>
  </si>
  <si>
    <t>- Пропионовая (C3) [90%]</t>
  </si>
  <si>
    <t>- Propionic (C3) [90%]</t>
  </si>
  <si>
    <t>- Масляная (C4) [95%]</t>
  </si>
  <si>
    <t>- Butyric (C4) [95%]</t>
  </si>
  <si>
    <t>Среднецепочечные (MCFA):</t>
  </si>
  <si>
    <t>Medium-chain (MCFA):</t>
  </si>
  <si>
    <t>- Капроновая (C6) [95%]</t>
  </si>
  <si>
    <t>- Caproic (C6) [95%]</t>
  </si>
  <si>
    <t>- Каприловая (C8) [98%]</t>
  </si>
  <si>
    <t>- Caprylic (C8) [98%]</t>
  </si>
  <si>
    <t>- Каприновая (C10) [95%]</t>
  </si>
  <si>
    <t>- Capric (C10) [95%]</t>
  </si>
  <si>
    <t>- Лауриновая (C12) [90%]</t>
  </si>
  <si>
    <t>- Lauric (C12) [90%]</t>
  </si>
  <si>
    <t>Длинноцепочечные (LCFA):</t>
  </si>
  <si>
    <t>Long-chain (LCFA):</t>
  </si>
  <si>
    <t>- Миристиновая (C14) [85%]</t>
  </si>
  <si>
    <t>- Myristic (C14) [85%]</t>
  </si>
  <si>
    <t>- Пальмитиновая (C16) [80%]</t>
  </si>
  <si>
    <t>- Palmitic (C16) [80%]</t>
  </si>
  <si>
    <t>- Стеариновая (C18) [75%]</t>
  </si>
  <si>
    <t>- Stearic (C18) [75%]</t>
  </si>
  <si>
    <t>- Арахиновая (C20) [70%]</t>
  </si>
  <si>
    <t>- Arachidic (C20) [70%]</t>
  </si>
  <si>
    <t>- Бегеновая (C22) [60%]</t>
  </si>
  <si>
    <t>- Behenic (C22) [60%]</t>
  </si>
  <si>
    <t>Сверхдлинные (VLCFA):</t>
  </si>
  <si>
    <t>Very long-chain (VLCFA):</t>
  </si>
  <si>
    <t>- Лигноцериновая (C24) [40%]</t>
  </si>
  <si>
    <t>- Lignoceric (C24) [40%]</t>
  </si>
  <si>
    <t>- Церотиновая (C26) [30%]</t>
  </si>
  <si>
    <t>- Cerotic (C26) [30%]</t>
  </si>
  <si>
    <t>- Мононенасыщенные</t>
  </si>
  <si>
    <t>- Monounsaturated (Omega-9)</t>
  </si>
  <si>
    <t>› Омега-7 [90%]</t>
  </si>
  <si>
    <t>› Omega-7 [90%]</t>
  </si>
  <si>
    <r>
      <t xml:space="preserve">› </t>
    </r>
    <r>
      <rPr>
        <rFont val="Times New Roman"/>
        <color theme="1"/>
        <u/>
      </rPr>
      <t>Омега-9</t>
    </r>
    <r>
      <rPr>
        <rFont val="Times New Roman"/>
        <color theme="1"/>
      </rPr>
      <t xml:space="preserve"> [95%]</t>
    </r>
  </si>
  <si>
    <r>
      <t xml:space="preserve">› </t>
    </r>
    <r>
      <rPr>
        <rFont val="Times New Roman"/>
        <color theme="1"/>
        <u/>
      </rPr>
      <t>Omega-9</t>
    </r>
    <r>
      <rPr>
        <rFont val="Times New Roman"/>
        <color theme="1"/>
      </rPr>
      <t xml:space="preserve"> [95%]</t>
    </r>
  </si>
  <si>
    <t>› Омега-11 [85%]</t>
  </si>
  <si>
    <t>› Omega-11 [85%]</t>
  </si>
  <si>
    <t>- Полиненасыщенные:</t>
  </si>
  <si>
    <t>- Polyunsaturated:</t>
  </si>
  <si>
    <r>
      <t xml:space="preserve">› </t>
    </r>
    <r>
      <rPr>
        <rFont val="Times New Roman"/>
        <color theme="1"/>
        <u/>
      </rPr>
      <t>Омега-6</t>
    </r>
    <r>
      <rPr>
        <rFont val="Times New Roman"/>
        <color theme="1"/>
      </rPr>
      <t xml:space="preserve"> [85%]</t>
    </r>
  </si>
  <si>
    <r>
      <t xml:space="preserve">› </t>
    </r>
    <r>
      <rPr>
        <rFont val="Times New Roman"/>
        <color theme="1"/>
        <u/>
      </rPr>
      <t>Omega-6</t>
    </r>
    <r>
      <rPr>
        <rFont val="Times New Roman"/>
        <color theme="1"/>
      </rPr>
      <t xml:space="preserve"> [85%]</t>
    </r>
  </si>
  <si>
    <t>› Омега-5 [80%]</t>
  </si>
  <si>
    <t>› Omega-5 [80%]</t>
  </si>
  <si>
    <r>
      <t xml:space="preserve">› </t>
    </r>
    <r>
      <rPr>
        <rFont val="Times New Roman"/>
        <color theme="1"/>
        <u/>
      </rPr>
      <t>Омега-3</t>
    </r>
    <r>
      <rPr>
        <rFont val="Times New Roman"/>
        <color theme="1"/>
      </rPr>
      <t xml:space="preserve"> [90%]</t>
    </r>
  </si>
  <si>
    <r>
      <t xml:space="preserve">› </t>
    </r>
    <r>
      <rPr>
        <rFont val="Times New Roman"/>
        <color theme="1"/>
        <u/>
      </rPr>
      <t>Omega-3</t>
    </r>
    <r>
      <rPr>
        <rFont val="Times New Roman"/>
        <color theme="1"/>
      </rPr>
      <t xml:space="preserve"> [90%]</t>
    </r>
  </si>
  <si>
    <t>2. Фосфолипиды:</t>
  </si>
  <si>
    <t>2. Phospholipids:</t>
  </si>
  <si>
    <t>- Лецитин [85%]</t>
  </si>
  <si>
    <t>- Lecithin [85%]</t>
  </si>
  <si>
    <t>- Кефалин [80%]</t>
  </si>
  <si>
    <t>- Cephalin [80%]</t>
  </si>
  <si>
    <t>3. Стероиды:</t>
  </si>
  <si>
    <t>3. Steroids:</t>
  </si>
  <si>
    <t>- Холестерин [50%]</t>
  </si>
  <si>
    <t>- Cholesterol [50%]</t>
  </si>
  <si>
    <t>- Гормоны (метаболиты):</t>
  </si>
  <si>
    <t>- Hormones (metabolites):</t>
  </si>
  <si>
    <t>• Тестостерон [95%]</t>
  </si>
  <si>
    <t>• Testosterone [95%]</t>
  </si>
  <si>
    <t>• Эстроген [95%]</t>
  </si>
  <si>
    <t>• Estrogen [95%]</t>
  </si>
  <si>
    <t>*[%] усвояемости</t>
  </si>
  <si>
    <t>Имя листа ↓</t>
  </si>
  <si>
    <t>БЖУ и клетчатка / ссылка ↓</t>
  </si>
  <si>
    <t>Продукты / ссылка ↓</t>
  </si>
  <si>
    <t>! не перегружать лист ссылками на другой лист. необходимо фиксировать информацию.</t>
  </si>
  <si>
    <t>!! Также, необходимо актуализировать длину фильтра в ссылке</t>
  </si>
  <si>
    <t>!!! Необходимо избегать перекрытия ссылки.</t>
  </si>
  <si>
    <t xml:space="preserve">!!!! Можно прятать листы для ускорения </t>
  </si>
  <si>
    <t>День недели</t>
  </si>
  <si>
    <t>USDA</t>
  </si>
  <si>
    <t>«=INDIRECT("'"&amp;B3&amp;"'!"&amp;"$H$1")</t>
  </si>
  <si>
    <t>«="p: "&amp;INDIRECT("'"&amp;B3&amp;"'!"&amp;"$I$1") &amp;"; fat: "&amp;INDIRECT("'"&amp;B3&amp;"'!"&amp;"$J$1") &amp;"; c: "&amp;INDIRECT("'"&amp;B3&amp;"'!"&amp;"$K$1") &amp;"; fib: "&amp;INDIRECT("'"&amp;B3&amp;"'!"&amp;"$L$1")</t>
  </si>
  <si>
    <t>«=TRANSPOSE(FILTER(INDIRECT("'"&amp;B3&amp;"'!A2:A500"); (INDIRECT("'"&amp;B3&amp;"'!G2:G500") &gt; 0)))</t>
  </si>
  <si>
    <t>Продукты</t>
  </si>
  <si>
    <t>Ккал/100г,</t>
  </si>
  <si>
    <t>белки</t>
  </si>
  <si>
    <t>жиры</t>
  </si>
  <si>
    <t>углеводы</t>
  </si>
  <si>
    <t>волокна</t>
  </si>
  <si>
    <t>вес</t>
  </si>
  <si>
    <t>Ккал</t>
  </si>
  <si>
    <t xml:space="preserve">Волокна </t>
  </si>
  <si>
    <t>Молоко ультра-пастеризованное 2,5%</t>
  </si>
  <si>
    <t>Сахарозаменитель 1:10</t>
  </si>
  <si>
    <t>Ванилин</t>
  </si>
  <si>
    <t>Масло сливочное 72,5%</t>
  </si>
  <si>
    <t>Какао Рахат</t>
  </si>
  <si>
    <t>Сухое молоко</t>
  </si>
  <si>
    <t>Продукт</t>
  </si>
  <si>
    <t>Подсушка - С°</t>
  </si>
  <si>
    <t>Food Name</t>
  </si>
  <si>
    <t>Calories (kcal)</t>
  </si>
  <si>
    <t>Protein (g)</t>
  </si>
  <si>
    <t>Fat (g)</t>
  </si>
  <si>
    <t>Carbs (g)</t>
  </si>
  <si>
    <t>Fiber (g)</t>
  </si>
  <si>
    <t>g.</t>
  </si>
  <si>
    <t>kcal</t>
  </si>
  <si>
    <t>Category</t>
  </si>
  <si>
    <t>Abalone</t>
  </si>
  <si>
    <t>Seafood</t>
  </si>
  <si>
    <t>Acai (Freeze-Dried)</t>
  </si>
  <si>
    <t>Fruits</t>
  </si>
  <si>
    <t>Acorn</t>
  </si>
  <si>
    <t>Nuts</t>
  </si>
  <si>
    <t>Agar Agar</t>
  </si>
  <si>
    <t>Sea Vegetables</t>
  </si>
  <si>
    <t>Agave</t>
  </si>
  <si>
    <t>Sweeteners</t>
  </si>
  <si>
    <t>Akuki</t>
  </si>
  <si>
    <t>Beans</t>
  </si>
  <si>
    <t>Alcohol (Beer)</t>
  </si>
  <si>
    <t>Beverages</t>
  </si>
  <si>
    <t>Alcohol (Distilled)</t>
  </si>
  <si>
    <t>Alcohol (Sake)</t>
  </si>
  <si>
    <t>Alfalfa</t>
  </si>
  <si>
    <t>Vegetables</t>
  </si>
  <si>
    <t>Almond</t>
  </si>
  <si>
    <t>Amaranth</t>
  </si>
  <si>
    <t>Grains</t>
  </si>
  <si>
    <t>Amasake</t>
  </si>
  <si>
    <t>Apple</t>
  </si>
  <si>
    <t>Apricot</t>
  </si>
  <si>
    <t>Arame</t>
  </si>
  <si>
    <t>Arrowroot</t>
  </si>
  <si>
    <t>Starches</t>
  </si>
  <si>
    <t>Arugula</t>
  </si>
  <si>
    <t>Asparagus</t>
  </si>
  <si>
    <t>Avocado</t>
  </si>
  <si>
    <t>Balance Spread</t>
  </si>
  <si>
    <t>Oils &amp; Fats</t>
  </si>
  <si>
    <t>Bamboo Shoots</t>
  </si>
  <si>
    <t>Banana</t>
  </si>
  <si>
    <t>Barley (Pearled)</t>
  </si>
  <si>
    <t>Barley (Whole)</t>
  </si>
  <si>
    <t>Barley Malt</t>
  </si>
  <si>
    <t>Bass (Striped)</t>
  </si>
  <si>
    <t>Fish</t>
  </si>
  <si>
    <t>Beef (Hamburger)</t>
  </si>
  <si>
    <t>Meat</t>
  </si>
  <si>
    <t>Beef (Steak)</t>
  </si>
  <si>
    <t>Beet Greens</t>
  </si>
  <si>
    <t>Beets</t>
  </si>
  <si>
    <t>Bitter Gourd</t>
  </si>
  <si>
    <t>Black Bean</t>
  </si>
  <si>
    <t>Blackberry</t>
  </si>
  <si>
    <t>Blueberry</t>
  </si>
  <si>
    <t>Bluefish</t>
  </si>
  <si>
    <t>Bonito</t>
  </si>
  <si>
    <t>Brazil Nut</t>
  </si>
  <si>
    <t>Broad Beans</t>
  </si>
  <si>
    <t>Broccoli</t>
  </si>
  <si>
    <t>Broccoli Raab</t>
  </si>
  <si>
    <t>Brussels Sprouts</t>
  </si>
  <si>
    <t>Buckwheat Flour</t>
  </si>
  <si>
    <t>Buckwheat Groats</t>
  </si>
  <si>
    <t>Bulghur</t>
  </si>
  <si>
    <t>Burdock</t>
  </si>
  <si>
    <t>Butter</t>
  </si>
  <si>
    <t>Cabbage (Chinese)</t>
  </si>
  <si>
    <t>Cabbage (Red)</t>
  </si>
  <si>
    <t>Cabbage (Savoy)</t>
  </si>
  <si>
    <t>Cabbage (White)</t>
  </si>
  <si>
    <t>Canola Oil</t>
  </si>
  <si>
    <t>Cantaloupe</t>
  </si>
  <si>
    <t>Carob (Flour)</t>
  </si>
  <si>
    <t>Carp</t>
  </si>
  <si>
    <t>Carrots</t>
  </si>
  <si>
    <t>Casaba</t>
  </si>
  <si>
    <t>Cashew</t>
  </si>
  <si>
    <t>Cassava</t>
  </si>
  <si>
    <t>Catfish</t>
  </si>
  <si>
    <t>Catsup</t>
  </si>
  <si>
    <t>Seasonings</t>
  </si>
  <si>
    <t>Cauliflower</t>
  </si>
  <si>
    <t>Celeriac</t>
  </si>
  <si>
    <t>Celery</t>
  </si>
  <si>
    <t>Cheese (Cheddar)</t>
  </si>
  <si>
    <t>Dairy</t>
  </si>
  <si>
    <t>Cheese (Cottage)</t>
  </si>
  <si>
    <t>Cheese (Feta)</t>
  </si>
  <si>
    <t>Cheese (Mozzarella)</t>
  </si>
  <si>
    <t>Cheese (Processed)</t>
  </si>
  <si>
    <t>Cheese (Swiss)</t>
  </si>
  <si>
    <t>Cherry</t>
  </si>
  <si>
    <t>Chestnut (Dried)</t>
  </si>
  <si>
    <t>Chestnut (Fresh)</t>
  </si>
  <si>
    <t>Chia (Dried)</t>
  </si>
  <si>
    <t>Seeds</t>
  </si>
  <si>
    <t>Chicken</t>
  </si>
  <si>
    <t>Poultry</t>
  </si>
  <si>
    <t>Chickpea</t>
  </si>
  <si>
    <t>Chickpea Flour</t>
  </si>
  <si>
    <t>Chocolate (Dark)</t>
  </si>
  <si>
    <t>Clam</t>
  </si>
  <si>
    <t>Cocoa (Hot)</t>
  </si>
  <si>
    <t>Coconut</t>
  </si>
  <si>
    <t>Coconut Oil</t>
  </si>
  <si>
    <t>Cod</t>
  </si>
  <si>
    <t>Coffee (Beans)</t>
  </si>
  <si>
    <t>Coffee (Black)</t>
  </si>
  <si>
    <t>Coffee (Decaf)</t>
  </si>
  <si>
    <t>Coffee (Grain Powder)</t>
  </si>
  <si>
    <t>Cola</t>
  </si>
  <si>
    <t>Collard Greens</t>
  </si>
  <si>
    <t>Corn (Whole)</t>
  </si>
  <si>
    <t>Corn Oil</t>
  </si>
  <si>
    <t>Cornmeal</t>
  </si>
  <si>
    <t>Cornstarch</t>
  </si>
  <si>
    <t>Couscous</t>
  </si>
  <si>
    <t>Cranberry</t>
  </si>
  <si>
    <t>Cream (Coffee)</t>
  </si>
  <si>
    <t>Cream (Sour)</t>
  </si>
  <si>
    <t>Cream (Whipped)</t>
  </si>
  <si>
    <t>Cucumber</t>
  </si>
  <si>
    <t>Currant</t>
  </si>
  <si>
    <t>Curry Powder</t>
  </si>
  <si>
    <t>Daikon Greens</t>
  </si>
  <si>
    <t>Daikon Root</t>
  </si>
  <si>
    <t>Dandelion Greens</t>
  </si>
  <si>
    <t>Date</t>
  </si>
  <si>
    <t>Dill</t>
  </si>
  <si>
    <t>Duck</t>
  </si>
  <si>
    <t>Dulse</t>
  </si>
  <si>
    <t>Eel</t>
  </si>
  <si>
    <t>Eggplant</t>
  </si>
  <si>
    <t>Eggs (White)</t>
  </si>
  <si>
    <t>Eggs (Whole)</t>
  </si>
  <si>
    <t>Eggs (Yolk)</t>
  </si>
  <si>
    <t>Elderberry</t>
  </si>
  <si>
    <t>Endive</t>
  </si>
  <si>
    <t>Falafel</t>
  </si>
  <si>
    <t>Fennel</t>
  </si>
  <si>
    <t>Fig</t>
  </si>
  <si>
    <t>Flaxseed</t>
  </si>
  <si>
    <t>Flaxseed Oil</t>
  </si>
  <si>
    <t>Flounder</t>
  </si>
  <si>
    <t>Flour</t>
  </si>
  <si>
    <t>Flour (blue)</t>
  </si>
  <si>
    <t>Fructose</t>
  </si>
  <si>
    <t>Fu</t>
  </si>
  <si>
    <t>Garlic</t>
  </si>
  <si>
    <t>Gingerroot</t>
  </si>
  <si>
    <t>Goji Berry</t>
  </si>
  <si>
    <t>Goose</t>
  </si>
  <si>
    <t>Gooseberry</t>
  </si>
  <si>
    <t>Grape</t>
  </si>
  <si>
    <t>Grape Leaves</t>
  </si>
  <si>
    <t>Grapefruit</t>
  </si>
  <si>
    <t>Green Beans</t>
  </si>
  <si>
    <t>Guava</t>
  </si>
  <si>
    <t>Haddock</t>
  </si>
  <si>
    <t>Halibut</t>
  </si>
  <si>
    <t>Hato mugi</t>
  </si>
  <si>
    <t>Hazelnut</t>
  </si>
  <si>
    <t>Herring</t>
  </si>
  <si>
    <t>Hiziki</t>
  </si>
  <si>
    <t>Honey</t>
  </si>
  <si>
    <t>Honeydew</t>
  </si>
  <si>
    <t>Horseradish</t>
  </si>
  <si>
    <t>Hummus</t>
  </si>
  <si>
    <t>Ice Cream</t>
  </si>
  <si>
    <t>Inko</t>
  </si>
  <si>
    <t>Irish Moss</t>
  </si>
  <si>
    <t>Jerusalem Artichoke</t>
  </si>
  <si>
    <t>Jinenjo</t>
  </si>
  <si>
    <t>Juice (Apple)</t>
  </si>
  <si>
    <t>Juice (Apricot)</t>
  </si>
  <si>
    <t>Juice (Carrot)</t>
  </si>
  <si>
    <t>Juice (Celery)</t>
  </si>
  <si>
    <t>Juice (Cranberry)</t>
  </si>
  <si>
    <t>Juice (Grape)</t>
  </si>
  <si>
    <t>Juice (Grapefruit)</t>
  </si>
  <si>
    <t>Juice (Lemon)</t>
  </si>
  <si>
    <t>Juice (Orange)</t>
  </si>
  <si>
    <t>Juice (Passion Fruit)</t>
  </si>
  <si>
    <t>Juice (Peach)</t>
  </si>
  <si>
    <t>Juice (Pear)</t>
  </si>
  <si>
    <t>Juice (Pomegranate)</t>
  </si>
  <si>
    <t>Juice (Prune)</t>
  </si>
  <si>
    <t>Kale</t>
  </si>
  <si>
    <t>Kampyo</t>
  </si>
  <si>
    <t>Kamut</t>
  </si>
  <si>
    <t>Kelp</t>
  </si>
  <si>
    <t>Kidney Bean</t>
  </si>
  <si>
    <t>Kinako</t>
  </si>
  <si>
    <t>Kiwi</t>
  </si>
  <si>
    <t>Kohlrabi</t>
  </si>
  <si>
    <t>Koji</t>
  </si>
  <si>
    <t>Kombu</t>
  </si>
  <si>
    <t>Kumquat</t>
  </si>
  <si>
    <t>Kuzu (Dried)</t>
  </si>
  <si>
    <t>Kuzu (Powder)</t>
  </si>
  <si>
    <t>Lamb</t>
  </si>
  <si>
    <t>Lard</t>
  </si>
  <si>
    <t>Leeks</t>
  </si>
  <si>
    <t>Lemon</t>
  </si>
  <si>
    <t>Lentil Sprouts</t>
  </si>
  <si>
    <t>Lentils (Green)</t>
  </si>
  <si>
    <t>Lentils (Red)</t>
  </si>
  <si>
    <t>Lettuce (Butterhead)</t>
  </si>
  <si>
    <t>Lettuce (Green leaf)</t>
  </si>
  <si>
    <t>Lettuce (Iceberg)</t>
  </si>
  <si>
    <t>Lettuce (Romaine)</t>
  </si>
  <si>
    <t>Lima Bean</t>
  </si>
  <si>
    <t>Lime</t>
  </si>
  <si>
    <t>Lingonberry</t>
  </si>
  <si>
    <t>Lobster</t>
  </si>
  <si>
    <t>Lotus Root</t>
  </si>
  <si>
    <t>Lotus Seed</t>
  </si>
  <si>
    <t>Lychee</t>
  </si>
  <si>
    <t>Macadamia</t>
  </si>
  <si>
    <t>Mackerel</t>
  </si>
  <si>
    <t>Mango</t>
  </si>
  <si>
    <t>Maple Syrup</t>
  </si>
  <si>
    <t>Margarine</t>
  </si>
  <si>
    <t>Mayonnaise</t>
  </si>
  <si>
    <t>Milk (Buttermilk)</t>
  </si>
  <si>
    <t>Milk (Condensed)</t>
  </si>
  <si>
    <t>Milk (Goat)</t>
  </si>
  <si>
    <t>Milk (Human)</t>
  </si>
  <si>
    <t>Milk (Low-Fat 2%)</t>
  </si>
  <si>
    <t>Milk (Whole)</t>
  </si>
  <si>
    <t>Millet (Glutinous)</t>
  </si>
  <si>
    <t>Millet (Yellow)</t>
  </si>
  <si>
    <t>Millet Flour</t>
  </si>
  <si>
    <t>Mirin</t>
  </si>
  <si>
    <t>Miso</t>
  </si>
  <si>
    <t>Mochi</t>
  </si>
  <si>
    <t>Molasses</t>
  </si>
  <si>
    <t>Mullet</t>
  </si>
  <si>
    <t>Mung Bean</t>
  </si>
  <si>
    <t>Mushrooms (Chanterelle)</t>
  </si>
  <si>
    <t>Mushrooms (Crimini)</t>
  </si>
  <si>
    <t>Mushrooms (Enoki)</t>
  </si>
  <si>
    <t>Mushrooms (Maitake)</t>
  </si>
  <si>
    <t>Mushrooms (Morel)</t>
  </si>
  <si>
    <t>Mushrooms (Oyster)</t>
  </si>
  <si>
    <t>Mushrooms (Portabella)</t>
  </si>
  <si>
    <t>Mushrooms (Shiitake dry)</t>
  </si>
  <si>
    <t>Mushrooms (Shiitake)</t>
  </si>
  <si>
    <t>Mushrooms (White)</t>
  </si>
  <si>
    <t>Mussel</t>
  </si>
  <si>
    <t>Mustard</t>
  </si>
  <si>
    <t>Mustard Greens</t>
  </si>
  <si>
    <t>Mutton</t>
  </si>
  <si>
    <t>Natto</t>
  </si>
  <si>
    <t>Navy Bean</t>
  </si>
  <si>
    <t>Nectarine</t>
  </si>
  <si>
    <t>Noodles (Ramen)</t>
  </si>
  <si>
    <t>Noodles (Soba)</t>
  </si>
  <si>
    <t>Noodles (Sonnen)</t>
  </si>
  <si>
    <t>Noodles (Udon)</t>
  </si>
  <si>
    <t>Nori</t>
  </si>
  <si>
    <t>Oatmeal</t>
  </si>
  <si>
    <t>Oats</t>
  </si>
  <si>
    <t>Octopus</t>
  </si>
  <si>
    <t>Okara</t>
  </si>
  <si>
    <t>Okra</t>
  </si>
  <si>
    <t>Olive</t>
  </si>
  <si>
    <t>Olive Oil</t>
  </si>
  <si>
    <t>Onions</t>
  </si>
  <si>
    <t>Orange</t>
  </si>
  <si>
    <t>Oyster</t>
  </si>
  <si>
    <t>Palm Oil</t>
  </si>
  <si>
    <t>Papaya</t>
  </si>
  <si>
    <t>Parsley</t>
  </si>
  <si>
    <t>Parsnips</t>
  </si>
  <si>
    <t>Peach</t>
  </si>
  <si>
    <t>Peanut</t>
  </si>
  <si>
    <t>Peanut Butter</t>
  </si>
  <si>
    <t>Pear</t>
  </si>
  <si>
    <t>Peas (Black-eyed)</t>
  </si>
  <si>
    <t>Peas (Edible pods)</t>
  </si>
  <si>
    <t>Peas (Green)</t>
  </si>
  <si>
    <t>Peas (Split)</t>
  </si>
  <si>
    <t>Pecan</t>
  </si>
  <si>
    <t>Pepper (Black)</t>
  </si>
  <si>
    <t>Pepper (Red)</t>
  </si>
  <si>
    <t>Pepper (White)</t>
  </si>
  <si>
    <t>Peppers (Green)</t>
  </si>
  <si>
    <t>Peppers (Hot chili)</t>
  </si>
  <si>
    <t>Peppers (Jalapeno)</t>
  </si>
  <si>
    <t>Peppers (Red)</t>
  </si>
  <si>
    <t>Perch</t>
  </si>
  <si>
    <t>Persimmon</t>
  </si>
  <si>
    <t>Pig (Bacon)</t>
  </si>
  <si>
    <t>Pig (Ham)</t>
  </si>
  <si>
    <t>Pig (Hot Dog)</t>
  </si>
  <si>
    <t>Pig (Pork)</t>
  </si>
  <si>
    <t>Pine Nut</t>
  </si>
  <si>
    <t>Pineapple</t>
  </si>
  <si>
    <t>Pinto Bean</t>
  </si>
  <si>
    <t>Pistachio</t>
  </si>
  <si>
    <t>Plum</t>
  </si>
  <si>
    <t>Popcorn</t>
  </si>
  <si>
    <t>Poppy Seed</t>
  </si>
  <si>
    <t>Potato (Sweet)</t>
  </si>
  <si>
    <t>Potato (White)</t>
  </si>
  <si>
    <t>Prickly Pear</t>
  </si>
  <si>
    <t>Pumpkin</t>
  </si>
  <si>
    <t>Pumpkin Seed</t>
  </si>
  <si>
    <t>Quince</t>
  </si>
  <si>
    <t>Quinoa</t>
  </si>
  <si>
    <t>Radish (Red)</t>
  </si>
  <si>
    <t>Raisin</t>
  </si>
  <si>
    <t>Raspberry</t>
  </si>
  <si>
    <t>Rhubarb</t>
  </si>
  <si>
    <t>Rice</t>
  </si>
  <si>
    <t>Rice (Brown)</t>
  </si>
  <si>
    <t>Rice (White)</t>
  </si>
  <si>
    <t>Rice Syrup</t>
  </si>
  <si>
    <t>Rose Hips</t>
  </si>
  <si>
    <t>Rutabaga</t>
  </si>
  <si>
    <t>Rye</t>
  </si>
  <si>
    <t>Rye Flour</t>
  </si>
  <si>
    <t>S0awberry</t>
  </si>
  <si>
    <t>Safflower Oil</t>
  </si>
  <si>
    <t>Salmon</t>
  </si>
  <si>
    <t>Salsify</t>
  </si>
  <si>
    <t>Salt (Rock)</t>
  </si>
  <si>
    <t>Salt (Sea)</t>
  </si>
  <si>
    <t>Salt (Table)</t>
  </si>
  <si>
    <t>Sardine</t>
  </si>
  <si>
    <t>Scallion</t>
  </si>
  <si>
    <t>Scallop</t>
  </si>
  <si>
    <t>Sea Palm</t>
  </si>
  <si>
    <t>Seitan</t>
  </si>
  <si>
    <t>Semolina</t>
  </si>
  <si>
    <t>Sesame Butter</t>
  </si>
  <si>
    <t>Sesame Oil</t>
  </si>
  <si>
    <t>Sesame Seed</t>
  </si>
  <si>
    <t>Shoyu (Low Sodium)</t>
  </si>
  <si>
    <t>Shoyu (Regular)</t>
  </si>
  <si>
    <t>Shrimp</t>
  </si>
  <si>
    <t>Smelt</t>
  </si>
  <si>
    <t>Snapper</t>
  </si>
  <si>
    <t>Sole</t>
  </si>
  <si>
    <t>Sorghum</t>
  </si>
  <si>
    <t>Soy Flour</t>
  </si>
  <si>
    <t>Soy Mayo</t>
  </si>
  <si>
    <t>Soy Oil</t>
  </si>
  <si>
    <t>Soybean Sprouts</t>
  </si>
  <si>
    <t>Soybeans</t>
  </si>
  <si>
    <t>Soymilk</t>
  </si>
  <si>
    <t>Spaghetti</t>
  </si>
  <si>
    <t>Spinach</t>
  </si>
  <si>
    <t>Spirulina</t>
  </si>
  <si>
    <t>Squash (Acorn)</t>
  </si>
  <si>
    <t>Squash (Butternut)</t>
  </si>
  <si>
    <t>Squash (Hokkaido)</t>
  </si>
  <si>
    <t>Squash (Hubbard)</t>
  </si>
  <si>
    <t>Squash (Spaghetti)</t>
  </si>
  <si>
    <t>Squash (Summer)</t>
  </si>
  <si>
    <t>Squid</t>
  </si>
  <si>
    <t>Stevia</t>
  </si>
  <si>
    <t>Sugar (Brown)</t>
  </si>
  <si>
    <t>Sugar (White)</t>
  </si>
  <si>
    <t>Sunflower Butter</t>
  </si>
  <si>
    <t>Sunflower Oil</t>
  </si>
  <si>
    <t>Sunflower Seed</t>
  </si>
  <si>
    <t>Sweet Rice</t>
  </si>
  <si>
    <t>Swiss Chard</t>
  </si>
  <si>
    <t>Swordfish</t>
  </si>
  <si>
    <t>Tahini</t>
  </si>
  <si>
    <t>Takuan</t>
  </si>
  <si>
    <t>Tamari</t>
  </si>
  <si>
    <t>Tangerine</t>
  </si>
  <si>
    <t>Taro</t>
  </si>
  <si>
    <t>Tea (Bancha Leaf)</t>
  </si>
  <si>
    <t>Tea (Black)</t>
  </si>
  <si>
    <t>Tea (Chamomile)</t>
  </si>
  <si>
    <t>Tea (Green)</t>
  </si>
  <si>
    <t>Tea (Kuikcha)</t>
  </si>
  <si>
    <t>Teff</t>
  </si>
  <si>
    <t>Tekka</t>
  </si>
  <si>
    <t>Tempeh</t>
  </si>
  <si>
    <t>Tilapia</t>
  </si>
  <si>
    <t>Tofu (Dried)</t>
  </si>
  <si>
    <t>Tofu (Fermented)</t>
  </si>
  <si>
    <t>Tofu (Fresh)</t>
  </si>
  <si>
    <t>Tomato (Fresh)</t>
  </si>
  <si>
    <t>Tomato (Sun-dried)</t>
  </si>
  <si>
    <t>Trout</t>
  </si>
  <si>
    <t>Tuna</t>
  </si>
  <si>
    <t>Turkey</t>
  </si>
  <si>
    <t>Turnip Greens</t>
  </si>
  <si>
    <t>Turnips</t>
  </si>
  <si>
    <t>Umeboshi</t>
  </si>
  <si>
    <t>Veal</t>
  </si>
  <si>
    <t>Vinegar (Apple Cider)</t>
  </si>
  <si>
    <t>Vinegar (Balsamic)</t>
  </si>
  <si>
    <t>Vinegar (Red Wine)</t>
  </si>
  <si>
    <t>Wakame</t>
  </si>
  <si>
    <t>Walnut</t>
  </si>
  <si>
    <t>Wasabi</t>
  </si>
  <si>
    <t>Watercress</t>
  </si>
  <si>
    <t>Watermelon</t>
  </si>
  <si>
    <t>Watermelon Seed</t>
  </si>
  <si>
    <t>Wheat (Hard red spring)</t>
  </si>
  <si>
    <t>Wheat (Hard red winter)</t>
  </si>
  <si>
    <t>Wheat Bran</t>
  </si>
  <si>
    <t>White Flour</t>
  </si>
  <si>
    <t>Whitefish</t>
  </si>
  <si>
    <t>Whole Wheat Flour</t>
  </si>
  <si>
    <t>Wild Rice</t>
  </si>
  <si>
    <t>Wine (Non-Alcoholic)</t>
  </si>
  <si>
    <t>Wine (Red)</t>
  </si>
  <si>
    <t>Wine (White)</t>
  </si>
  <si>
    <t>Yam</t>
  </si>
  <si>
    <t>Yellow or Wax Beans</t>
  </si>
  <si>
    <t>Yoghurt</t>
  </si>
  <si>
    <t>Yuba</t>
  </si>
  <si>
    <t>Zucchini</t>
  </si>
  <si>
    <t>A RANGE OF NUTRIENTS FOR ANY GIVEN FOOD</t>
  </si>
  <si>
    <t>Water</t>
  </si>
  <si>
    <t>[ˈwɔːtər]</t>
  </si>
  <si>
    <t>Вода</t>
  </si>
  <si>
    <t>Energy</t>
  </si>
  <si>
    <t>[ˈɛnərdʒi]</t>
  </si>
  <si>
    <t>Энергия</t>
  </si>
  <si>
    <t>Protein</t>
  </si>
  <si>
    <t>[ˈproʊtiːn]</t>
  </si>
  <si>
    <t>Белок</t>
  </si>
  <si>
    <t>Total Fat</t>
  </si>
  <si>
    <t>[ˈtoʊtl fæt]</t>
  </si>
  <si>
    <t>Жиры</t>
  </si>
  <si>
    <t>Carbohydrates</t>
  </si>
  <si>
    <t>[ˌkɑːrboʊˈhaɪdreɪts]</t>
  </si>
  <si>
    <t>Углеводы</t>
  </si>
  <si>
    <t>Dietary Fiber</t>
  </si>
  <si>
    <t>[ˈdaɪəteri ˈfaɪbər]</t>
  </si>
  <si>
    <t>Пищевые волокна</t>
  </si>
  <si>
    <t>Ash</t>
  </si>
  <si>
    <t>[æʃ]</t>
  </si>
  <si>
    <t>Зола</t>
  </si>
  <si>
    <t>Calcium</t>
  </si>
  <si>
    <t>[ˈkælsiəm]</t>
  </si>
  <si>
    <t>Кальций</t>
  </si>
  <si>
    <t>Iron</t>
  </si>
  <si>
    <t>[ˈaɪərn]</t>
  </si>
  <si>
    <t>Железо</t>
  </si>
  <si>
    <t>Phosphorus</t>
  </si>
  <si>
    <t>[ˈfɑːsfərəs]</t>
  </si>
  <si>
    <t>Фосфор</t>
  </si>
  <si>
    <t>Sodium</t>
  </si>
  <si>
    <t>[ˈsoʊdiəm]</t>
  </si>
  <si>
    <t>Натрий</t>
  </si>
  <si>
    <t>Potassium</t>
  </si>
  <si>
    <t>[pəˈtæsiəm]</t>
  </si>
  <si>
    <t>Калий</t>
  </si>
  <si>
    <t>Vitamin A</t>
  </si>
  <si>
    <t>[ˈvaɪtəmɪn eɪ]</t>
  </si>
  <si>
    <t>Витамин А</t>
  </si>
  <si>
    <t>Thiamin (Vitamin B1)</t>
  </si>
  <si>
    <t>[ˈθaɪəmɪn]</t>
  </si>
  <si>
    <t>Тиамин</t>
  </si>
  <si>
    <t>Riboflavin (Vitamin B2)</t>
  </si>
  <si>
    <t>[ˌraɪboʊˈfleɪvɪn]</t>
  </si>
  <si>
    <t>Рибофлавин</t>
  </si>
  <si>
    <t>Niacin</t>
  </si>
  <si>
    <t>[ˈnaɪəsɪn]</t>
  </si>
  <si>
    <t>Ниацин</t>
  </si>
  <si>
    <t>Vitamin C</t>
  </si>
  <si>
    <t>[ˈvaɪtəmɪn siː]</t>
  </si>
  <si>
    <t>Витамин С</t>
  </si>
  <si>
    <t>1. WHOLE CEREAL GRAINS &amp; GRAIN PRODUCTS</t>
  </si>
  <si>
    <t>[ˈæmərænθ]</t>
  </si>
  <si>
    <t>Амарант</t>
  </si>
  <si>
    <t>Barley</t>
  </si>
  <si>
    <t>[ˈbɑːrli]</t>
  </si>
  <si>
    <t>Ячмень</t>
  </si>
  <si>
    <t>Whole Barley</t>
  </si>
  <si>
    <t>[hoʊl]</t>
  </si>
  <si>
    <t>Цельный ячмень</t>
  </si>
  <si>
    <t>Pearled Barley</t>
  </si>
  <si>
    <t>[pɜːrld]</t>
  </si>
  <si>
    <t>Перловый ячмень</t>
  </si>
  <si>
    <t>Buckwheat</t>
  </si>
  <si>
    <t>[ˈbʌkwiːt]</t>
  </si>
  <si>
    <t>Гречиха</t>
  </si>
  <si>
    <t>[ɡroʊts]</t>
  </si>
  <si>
    <t>Гречневая крупа</t>
  </si>
  <si>
    <t>[ˈflaʊər]</t>
  </si>
  <si>
    <t>Гречневая мука</t>
  </si>
  <si>
    <t>[ˈbʊlɡər]</t>
  </si>
  <si>
    <t>Булгур</t>
  </si>
  <si>
    <t>Corn</t>
  </si>
  <si>
    <t>[kɔːrn]</t>
  </si>
  <si>
    <t>Кукуруза</t>
  </si>
  <si>
    <t>Whole Corn</t>
  </si>
  <si>
    <t>Цельная кукуруза</t>
  </si>
  <si>
    <t>[ˈpɒpkɔːrn]</t>
  </si>
  <si>
    <t>Попкорн</t>
  </si>
  <si>
    <t>[ˈkɔːrnmiːl]</t>
  </si>
  <si>
    <t>Кукурузная мука</t>
  </si>
  <si>
    <t>Мука (голубая)</t>
  </si>
  <si>
    <t>[ˈkuːskuːs]</t>
  </si>
  <si>
    <t>Кускус</t>
  </si>
  <si>
    <t>[fuː]</t>
  </si>
  <si>
    <t>Фу (пшеничный глютен)</t>
  </si>
  <si>
    <t>Hato Mugi</t>
  </si>
  <si>
    <t>[ˈhɑːtoʊ ˈmuːɡi]</t>
  </si>
  <si>
    <t>Хато муги (ячмень)</t>
  </si>
  <si>
    <t>[kəˈmuːt]</t>
  </si>
  <si>
    <t>Камут</t>
  </si>
  <si>
    <t>Millet</t>
  </si>
  <si>
    <t>[ˈmɪlɪt]</t>
  </si>
  <si>
    <t>Просо</t>
  </si>
  <si>
    <t>Yellow Millet</t>
  </si>
  <si>
    <t>[ˈjɛloʊ]</t>
  </si>
  <si>
    <t>Жёлтое просо</t>
  </si>
  <si>
    <t>Glutinous Millet</t>
  </si>
  <si>
    <t>[ˈɡluːtɪnəs]</t>
  </si>
  <si>
    <t>Клейкое просо</t>
  </si>
  <si>
    <t>Пшенная мука</t>
  </si>
  <si>
    <t>Noodles</t>
  </si>
  <si>
    <t>[ˈnuːdlz]</t>
  </si>
  <si>
    <t>Лапша</t>
  </si>
  <si>
    <t>Soba Noodles</t>
  </si>
  <si>
    <t>[ˈsoʊbə]</t>
  </si>
  <si>
    <t>Гречневая лапша</t>
  </si>
  <si>
    <t>Sonnen Noodles</t>
  </si>
  <si>
    <t>[ˈsɒnən]</t>
  </si>
  <si>
    <t>Соннен лапша</t>
  </si>
  <si>
    <t>Udon Noodles</t>
  </si>
  <si>
    <t>[ˈuːdɒn]</t>
  </si>
  <si>
    <t>Удон</t>
  </si>
  <si>
    <t>Ramen Noodles</t>
  </si>
  <si>
    <t>[ˈrɑːmən]</t>
  </si>
  <si>
    <t>Рамен</t>
  </si>
  <si>
    <t>[raɪs]</t>
  </si>
  <si>
    <t>Рис</t>
  </si>
  <si>
    <t>[spəˈɡɛti]</t>
  </si>
  <si>
    <t>Спагетти</t>
  </si>
  <si>
    <t>[oʊts]</t>
  </si>
  <si>
    <t>Овёс</t>
  </si>
  <si>
    <t>[ˈoʊtmiːl]</t>
  </si>
  <si>
    <t>Овсяная каша</t>
  </si>
  <si>
    <t>[ˈkiːnwɑː]</t>
  </si>
  <si>
    <t>Киноа</t>
  </si>
  <si>
    <t>Brown Rice</t>
  </si>
  <si>
    <t>[braʊn]</t>
  </si>
  <si>
    <t>Коричневый рис</t>
  </si>
  <si>
    <t>White Rice</t>
  </si>
  <si>
    <t>[waɪt]</t>
  </si>
  <si>
    <t>Белый рис</t>
  </si>
  <si>
    <t>2. BEANS &amp; BEAN PRODUCTS</t>
  </si>
  <si>
    <t>[əˈkuːki]</t>
  </si>
  <si>
    <t>Азуки (красная фасоль)</t>
  </si>
  <si>
    <t>[blæk]</t>
  </si>
  <si>
    <t>Чёрная фасоль</t>
  </si>
  <si>
    <t>[ˈtʃɪkpiː]</t>
  </si>
  <si>
    <t>Нут</t>
  </si>
  <si>
    <t>Chickpea Beans</t>
  </si>
  <si>
    <t>[biːnz]</t>
  </si>
  <si>
    <t>Бобы нута</t>
  </si>
  <si>
    <t>Нутовая мука</t>
  </si>
  <si>
    <t>[fəˈlɑːfəl]</t>
  </si>
  <si>
    <t>Фалафель</t>
  </si>
  <si>
    <t>[ˈhʊməs]</t>
  </si>
  <si>
    <t>Хумус</t>
  </si>
  <si>
    <t>[ˈkɪdni]</t>
  </si>
  <si>
    <t>Фасоль кидни</t>
  </si>
  <si>
    <t>Lentils</t>
  </si>
  <si>
    <t>[ˈlɛntɪlz]</t>
  </si>
  <si>
    <t>Чечевица</t>
  </si>
  <si>
    <t>Green Lentils</t>
  </si>
  <si>
    <t>[ɡriːn]</t>
  </si>
  <si>
    <t>Зелёная чечевица</t>
  </si>
  <si>
    <t>Red Lentils</t>
  </si>
  <si>
    <t>[rɛd]</t>
  </si>
  <si>
    <t>Красная чечевица</t>
  </si>
  <si>
    <t>[ˈlaɪmə]</t>
  </si>
  <si>
    <t>Лимская фасоль</t>
  </si>
  <si>
    <t>[mʌŋ]</t>
  </si>
  <si>
    <t>Маш (бобы мунг)</t>
  </si>
  <si>
    <t>[ˈneɪvi]</t>
  </si>
  <si>
    <t>Белая фасоль</t>
  </si>
  <si>
    <t>Peas</t>
  </si>
  <si>
    <t>[piːz]</t>
  </si>
  <si>
    <t>Горох</t>
  </si>
  <si>
    <t>Black-eyed Peas</t>
  </si>
  <si>
    <t>[blæk aɪd]</t>
  </si>
  <si>
    <t>Чёрный горох</t>
  </si>
  <si>
    <t>Split Peas</t>
  </si>
  <si>
    <t>[splɪt]</t>
  </si>
  <si>
    <t>Колотый горох</t>
  </si>
  <si>
    <t>[ˈpɪntoʊ]</t>
  </si>
  <si>
    <t>Пинто фасоль</t>
  </si>
  <si>
    <t>[ˈsɔɪbiːnz]</t>
  </si>
  <si>
    <t>Соевые бобы</t>
  </si>
  <si>
    <t>[kiˈnɑːkoʊ]</t>
  </si>
  <si>
    <t>Кинако (соевая мука)</t>
  </si>
  <si>
    <t>[ˈmiːsoʊ]</t>
  </si>
  <si>
    <t>Мисо</t>
  </si>
  <si>
    <t>[ˈnætoʊ]</t>
  </si>
  <si>
    <t>Натто</t>
  </si>
  <si>
    <t>[sɔɪ]</t>
  </si>
  <si>
    <t>Соевая мука</t>
  </si>
  <si>
    <t>[ˈsɔɪmɪlk]</t>
  </si>
  <si>
    <t>Соевое молоко</t>
  </si>
  <si>
    <t>[ˈtɛmpeɪ]</t>
  </si>
  <si>
    <t>Темпе</t>
  </si>
  <si>
    <t>Tofu</t>
  </si>
  <si>
    <t>[ˈtoʊfuː]</t>
  </si>
  <si>
    <t>Тофу</t>
  </si>
  <si>
    <t>Fresh Tofu</t>
  </si>
  <si>
    <t>[frɛʃ]</t>
  </si>
  <si>
    <t>Свежий тофу</t>
  </si>
  <si>
    <t>Dried Tofu</t>
  </si>
  <si>
    <t>[draɪd]</t>
  </si>
  <si>
    <t>Сушёный тофу</t>
  </si>
  <si>
    <t>Fermented Tofu</t>
  </si>
  <si>
    <t>[ˈfɜːrməntɪd]</t>
  </si>
  <si>
    <t>Ферментированный тофу</t>
  </si>
  <si>
    <t>[oʊˈkɑːrə]</t>
  </si>
  <si>
    <t>Окара (соевый жмых)</t>
  </si>
  <si>
    <t>[ˈjoʊɡərt]</t>
  </si>
  <si>
    <t>Йогурт</t>
  </si>
  <si>
    <t>[ˈjuːbə]</t>
  </si>
  <si>
    <t>Юба (соевая плёнка)</t>
  </si>
  <si>
    <t>3. VEGETABLES</t>
  </si>
  <si>
    <t>[ælˈfælfə]</t>
  </si>
  <si>
    <t>Люцерна</t>
  </si>
  <si>
    <t>[əˈruːɡələ]</t>
  </si>
  <si>
    <t>Руккола</t>
  </si>
  <si>
    <t>[əˈspærəɡəs]</t>
  </si>
  <si>
    <t>Спаржа</t>
  </si>
  <si>
    <t>[bæmˈbuː ʃuːts]</t>
  </si>
  <si>
    <t>Бамбуковые побеги</t>
  </si>
  <si>
    <t>[biːts]</t>
  </si>
  <si>
    <t>Свёкла</t>
  </si>
  <si>
    <t>[ɡriːnz]</t>
  </si>
  <si>
    <t>Свекольная ботва</t>
  </si>
  <si>
    <t>[ˈbɪtər ɡʊrd]</t>
  </si>
  <si>
    <t>Горькая тыква</t>
  </si>
  <si>
    <t>[brɔːd biːnz]</t>
  </si>
  <si>
    <t>Конские бобы</t>
  </si>
  <si>
    <t>[ˈbrɒkəli]</t>
  </si>
  <si>
    <t>Брокколи</t>
  </si>
  <si>
    <t>[rɑːb]</t>
  </si>
  <si>
    <t>Брокколи рааб</t>
  </si>
  <si>
    <t>[ˈbrʌsəlz spraʊts]</t>
  </si>
  <si>
    <t>Брюссельская капуста</t>
  </si>
  <si>
    <t>[ˈbɜːrdək]</t>
  </si>
  <si>
    <t>Лопух</t>
  </si>
  <si>
    <t>Cabbage</t>
  </si>
  <si>
    <t>[ˈkæbɪdʒ]</t>
  </si>
  <si>
    <t>Капуста</t>
  </si>
  <si>
    <t>Chinese Cabbage</t>
  </si>
  <si>
    <t>[tʃaɪˈniːz]</t>
  </si>
  <si>
    <t>Китайская капуста</t>
  </si>
  <si>
    <t>Red Cabbage</t>
  </si>
  <si>
    <t>Красная капуста</t>
  </si>
  <si>
    <t>White Cabbage</t>
  </si>
  <si>
    <t>Белокочанная капуста</t>
  </si>
  <si>
    <t>Savoy Cabbage</t>
  </si>
  <si>
    <t>[səˈvɔɪ]</t>
  </si>
  <si>
    <t>Савойская капуста</t>
  </si>
  <si>
    <t>[ˈkærəts]</t>
  </si>
  <si>
    <t>Морковь</t>
  </si>
  <si>
    <t>[ˈkɒlɪflaʊər]</t>
  </si>
  <si>
    <t>Цветная капуста</t>
  </si>
  <si>
    <t>[səˈlɛriæk]</t>
  </si>
  <si>
    <t>Сельдерей корневой</t>
  </si>
  <si>
    <t>[ˈsɛləri]</t>
  </si>
  <si>
    <t>Сельдерей</t>
  </si>
  <si>
    <t>[ˈkɒlərd ɡriːnz]</t>
  </si>
  <si>
    <t>Листовая капуста</t>
  </si>
  <si>
    <t>[ˈkjuːkʌmbər]</t>
  </si>
  <si>
    <t>Огурец</t>
  </si>
  <si>
    <t>Daikon</t>
  </si>
  <si>
    <t>[ˈdaɪkɒn]</t>
  </si>
  <si>
    <t>Дайкон</t>
  </si>
  <si>
    <t>Листья дайкона</t>
  </si>
  <si>
    <t>[ruːt]</t>
  </si>
  <si>
    <t>Корень дайкона</t>
  </si>
  <si>
    <t>[tɑːˈkuːɑːn]</t>
  </si>
  <si>
    <t>Такуан (маринованный дайкон)</t>
  </si>
  <si>
    <t>[ˈdændɪlaɪən ɡriːnz]</t>
  </si>
  <si>
    <t>Листья одуванчика</t>
  </si>
  <si>
    <t>[dɪl]</t>
  </si>
  <si>
    <t>Укроп</t>
  </si>
  <si>
    <t>[ˈɛɡplænt]</t>
  </si>
  <si>
    <t>Баклажан</t>
  </si>
  <si>
    <t>[ˈɛndaɪv]</t>
  </si>
  <si>
    <t>Эндивий</t>
  </si>
  <si>
    <t>4. SEA VEGETABLES</t>
  </si>
  <si>
    <t>[ˈeɪɡɑːr ˈeɪɡɑːr]</t>
  </si>
  <si>
    <t>Агар-агар</t>
  </si>
  <si>
    <t>[əˈrɑːmeɪ]</t>
  </si>
  <si>
    <t>Араме</t>
  </si>
  <si>
    <t>[dʌls]</t>
  </si>
  <si>
    <t>Далс</t>
  </si>
  <si>
    <t>[hɪˈziːki]</t>
  </si>
  <si>
    <t>Хизики</t>
  </si>
  <si>
    <t>[ˈaɪrɪʃ mɒs]</t>
  </si>
  <si>
    <t>Ирландский мох</t>
  </si>
  <si>
    <t>[kɛlp]</t>
  </si>
  <si>
    <t>Ламинария</t>
  </si>
  <si>
    <t>[ˈkɒmbuː]</t>
  </si>
  <si>
    <t>Комбу</t>
  </si>
  <si>
    <t>[ˈnɔːri]</t>
  </si>
  <si>
    <t>Нори</t>
  </si>
  <si>
    <t>[siː pɑːm]</t>
  </si>
  <si>
    <t>Морская пальма</t>
  </si>
  <si>
    <t>[ˌspaɪrəˈliːnə]</t>
  </si>
  <si>
    <t>Спирулина</t>
  </si>
  <si>
    <t>[wɑːˈkɑːmeɪ]</t>
  </si>
  <si>
    <t>Вакаме</t>
  </si>
  <si>
    <t>5. STARCHES</t>
  </si>
  <si>
    <t>[ˈærəʊruːt]</t>
  </si>
  <si>
    <t>Аррорут</t>
  </si>
  <si>
    <t>[kəˈsɑːvə]</t>
  </si>
  <si>
    <t>Кассава</t>
  </si>
  <si>
    <t>[ˈkɔːrnstɑːrtʃ]</t>
  </si>
  <si>
    <t>Кукурузный крахмал</t>
  </si>
  <si>
    <t>[dʒɪˈnɛndʒoʊ]</t>
  </si>
  <si>
    <t>Дзиненджо</t>
  </si>
  <si>
    <t>Kuzu</t>
  </si>
  <si>
    <t>[ˈkuːzuː]</t>
  </si>
  <si>
    <t>Кудзу</t>
  </si>
  <si>
    <t>Dried Kuzu</t>
  </si>
  <si>
    <t>Сушёный кудзу</t>
  </si>
  <si>
    <t>Kuzu Powder</t>
  </si>
  <si>
    <t>[ˈpaʊdər]</t>
  </si>
  <si>
    <t>Порошок кудзу</t>
  </si>
  <si>
    <t>Potato</t>
  </si>
  <si>
    <t>[pəˈteɪtoʊ]</t>
  </si>
  <si>
    <t>Картофель</t>
  </si>
  <si>
    <t>White Potato</t>
  </si>
  <si>
    <t>Белый картофель</t>
  </si>
  <si>
    <t>Sweet Potato</t>
  </si>
  <si>
    <t>[swiːt]</t>
  </si>
  <si>
    <t>Батат</t>
  </si>
  <si>
    <t>[ˈtɑːroʊ]</t>
  </si>
  <si>
    <t>Таро</t>
  </si>
  <si>
    <t>[jæm]</t>
  </si>
  <si>
    <t>Ямс</t>
  </si>
  <si>
    <t>6. SWEETENERS</t>
  </si>
  <si>
    <t>[əˈɡɑːvi]</t>
  </si>
  <si>
    <t>Агава</t>
  </si>
  <si>
    <t>[ˈbɑːrli mɔːlt]</t>
  </si>
  <si>
    <t>Ячменный солод</t>
  </si>
  <si>
    <t>Carob Flour</t>
  </si>
  <si>
    <t>[ˈkærəb ˈflaʊər]</t>
  </si>
  <si>
    <t>Мука рожкового дерева</t>
  </si>
  <si>
    <t>Chocolate Dark</t>
  </si>
  <si>
    <t>[ˈtʃɒklət dɑːrk]</t>
  </si>
  <si>
    <t>Тёмный шоколад</t>
  </si>
  <si>
    <t>[ˈfrʌktoʊs]</t>
  </si>
  <si>
    <t>Фруктоза</t>
  </si>
  <si>
    <t>[ˈhʌni]</t>
  </si>
  <si>
    <t>Мёд</t>
  </si>
  <si>
    <t>[ˈmeɪpəl ˈsɪrəp]</t>
  </si>
  <si>
    <t>Кленовый сироп</t>
  </si>
  <si>
    <t>[məˈlæsɪz]</t>
  </si>
  <si>
    <t>Меласса</t>
  </si>
  <si>
    <t>[raɪs ˈsɪrəp]</t>
  </si>
  <si>
    <t>Рисовый сироп</t>
  </si>
  <si>
    <t>[ˈstiːviə]</t>
  </si>
  <si>
    <t>Стевия</t>
  </si>
  <si>
    <t>Sugar Brown</t>
  </si>
  <si>
    <t>[ˈʃʊɡər braʊn]</t>
  </si>
  <si>
    <t>Коричневый сахар</t>
  </si>
  <si>
    <t>Sugar White</t>
  </si>
  <si>
    <t>Белый сахар</t>
  </si>
  <si>
    <t>7. OIL &amp; FAT</t>
  </si>
  <si>
    <t>[ˈbæləns spred]</t>
  </si>
  <si>
    <t>Спред баланс</t>
  </si>
  <si>
    <t>[ˈbʌtər]</t>
  </si>
  <si>
    <t>Масло сливочное</t>
  </si>
  <si>
    <t>[kəˈnoʊlə ɔɪl]</t>
  </si>
  <si>
    <t>Рапсовое масло</t>
  </si>
  <si>
    <t>[ˈkoʊkənʌt ɔɪl]</t>
  </si>
  <si>
    <t>Кокосовое масло</t>
  </si>
  <si>
    <t>[kɔːrn ɔɪl]</t>
  </si>
  <si>
    <t>Кукурузное масло</t>
  </si>
  <si>
    <t>[ˈflæksiːd ɔɪl]</t>
  </si>
  <si>
    <t>Льняное масло</t>
  </si>
  <si>
    <t>[lɑːrd]</t>
  </si>
  <si>
    <t>Свиное сало</t>
  </si>
  <si>
    <t>[ˈmɑːrdʒəriːn]</t>
  </si>
  <si>
    <t>Маргарин</t>
  </si>
  <si>
    <t>[ˈɒlɪv ɔɪl]</t>
  </si>
  <si>
    <t>Оливковое масло</t>
  </si>
  <si>
    <t>[pɑːm ɔɪl]</t>
  </si>
  <si>
    <t>Пальмовое масло</t>
  </si>
  <si>
    <t>[ˈsæflaʊər ɔɪl]</t>
  </si>
  <si>
    <t>Сафлоровое масло</t>
  </si>
  <si>
    <t>[ˈsɛsəmi ɔɪl]</t>
  </si>
  <si>
    <t>Кунжутное масло</t>
  </si>
  <si>
    <t>[sɔɪ ɔɪl]</t>
  </si>
  <si>
    <t>Соевое масло</t>
  </si>
  <si>
    <t>[ˈsʌnflaʊər ɔɪl]</t>
  </si>
  <si>
    <t>Подсолнечное масло</t>
  </si>
  <si>
    <t>8. SEASONINGS &amp; CONDIMENTS</t>
  </si>
  <si>
    <t>[ˈkætsəp]</t>
  </si>
  <si>
    <t>Кетчуп</t>
  </si>
  <si>
    <t>[ˈkʌri ˈpaʊdər]</t>
  </si>
  <si>
    <t>Порошок карри</t>
  </si>
  <si>
    <t>[ˈmeɪəneɪz]</t>
  </si>
  <si>
    <t>Майонез</t>
  </si>
  <si>
    <t>[sɔɪ ˈmeɪoʊ]</t>
  </si>
  <si>
    <t>Соевый майонез</t>
  </si>
  <si>
    <t>[ˈmɪrɪn]</t>
  </si>
  <si>
    <t>Мирин</t>
  </si>
  <si>
    <t>[ˈmʌstərd]</t>
  </si>
  <si>
    <t>Горчица</t>
  </si>
  <si>
    <t>Pepper Black</t>
  </si>
  <si>
    <t>[ˈpɛpər blæk]</t>
  </si>
  <si>
    <t>Чёрный перец</t>
  </si>
  <si>
    <t>Pepper Red</t>
  </si>
  <si>
    <t>Красный перец</t>
  </si>
  <si>
    <t>Pepper White</t>
  </si>
  <si>
    <t>Белый перец</t>
  </si>
  <si>
    <t>Salt Sea</t>
  </si>
  <si>
    <t>[sɔːlt siː]</t>
  </si>
  <si>
    <t>Морская соль</t>
  </si>
  <si>
    <t>Salt Rock</t>
  </si>
  <si>
    <t>[rɒk]</t>
  </si>
  <si>
    <t>Каменная соль</t>
  </si>
  <si>
    <t>Salt Table</t>
  </si>
  <si>
    <t>[ˈteɪbəl]</t>
  </si>
  <si>
    <t>Поваренная соль</t>
  </si>
  <si>
    <t>Shoyu Regular</t>
  </si>
  <si>
    <t>[ˈʃoʊjuː ˈrɛɡjʊlər]</t>
  </si>
  <si>
    <t>Сёю обычный</t>
  </si>
  <si>
    <t>Shoyu Low Sodium</t>
  </si>
  <si>
    <t>[loʊ ˈsoʊdiəm]</t>
  </si>
  <si>
    <t>Сёю с низким содержанием натрия</t>
  </si>
  <si>
    <t>[təˈmɑːri]</t>
  </si>
  <si>
    <t>Тамари</t>
  </si>
  <si>
    <t>[ˈtɛkə]</t>
  </si>
  <si>
    <t>Тэкка</t>
  </si>
  <si>
    <t>[uːmɛˈboʊʃi]</t>
  </si>
  <si>
    <t>Умэбоси</t>
  </si>
  <si>
    <t>Vinegar Apple Cider</t>
  </si>
  <si>
    <t>[ˈvɪnɪɡər ˈæpəl ˈsaɪdər]</t>
  </si>
  <si>
    <t>Яблочный уксус</t>
  </si>
  <si>
    <t>Vinegar Balsamic</t>
  </si>
  <si>
    <t>[bɔːlˈsæmɪk]</t>
  </si>
  <si>
    <t>Бальзамический уксус</t>
  </si>
  <si>
    <t>Vinegar Red Wine</t>
  </si>
  <si>
    <t>[rɛd waɪn]</t>
  </si>
  <si>
    <t>Красный винный уксус</t>
  </si>
  <si>
    <t>[wəˈsɑːbi]</t>
  </si>
  <si>
    <t>Васаби</t>
  </si>
  <si>
    <t>9. FRUITS</t>
  </si>
  <si>
    <t>Acai Freeze-Dried</t>
  </si>
  <si>
    <t>[ˌæsaɪˈiː friːz-draɪd]</t>
  </si>
  <si>
    <t>Сушёная асаи</t>
  </si>
  <si>
    <t>[ˈæpəl]</t>
  </si>
  <si>
    <t>Яблоко</t>
  </si>
  <si>
    <t>[ˈæprɪkɒt]</t>
  </si>
  <si>
    <t>Абрикос</t>
  </si>
  <si>
    <t>[ˌævəˈkɑːdoʊ]</t>
  </si>
  <si>
    <t>Авокадо</t>
  </si>
  <si>
    <t>[bəˈnɑːnə]</t>
  </si>
  <si>
    <t>Банан</t>
  </si>
  <si>
    <t>[ˈblækbɛri]</t>
  </si>
  <si>
    <t>Ежевика</t>
  </si>
  <si>
    <t>[ˈbluːbɛri]</t>
  </si>
  <si>
    <t>Черника</t>
  </si>
  <si>
    <t>[ˈkæntəloʊp]</t>
  </si>
  <si>
    <t>Канталупа</t>
  </si>
  <si>
    <t>[kəˈsɑːbə]</t>
  </si>
  <si>
    <t>Касаба</t>
  </si>
  <si>
    <t>[ˈtʃɛri]</t>
  </si>
  <si>
    <t>Вишня</t>
  </si>
  <si>
    <t>[ˈkrænbɛri]</t>
  </si>
  <si>
    <t>Клюква</t>
  </si>
  <si>
    <t>[ˈkʌrənt]</t>
  </si>
  <si>
    <t>Смородина</t>
  </si>
  <si>
    <t>[deɪt]</t>
  </si>
  <si>
    <t>Финик</t>
  </si>
  <si>
    <t>[ˈɛldərbɛri]</t>
  </si>
  <si>
    <t>Бузина</t>
  </si>
  <si>
    <t>[fɪɡ]</t>
  </si>
  <si>
    <t>Инжир</t>
  </si>
  <si>
    <t>[ˈɡoʊdʒi ˈbɛri]</t>
  </si>
  <si>
    <t>Ягоды годжи</t>
  </si>
  <si>
    <t>[ˈɡuːsbɛri]</t>
  </si>
  <si>
    <t>Крыжовник</t>
  </si>
  <si>
    <t>[ˈɡreɪpfruːt]</t>
  </si>
  <si>
    <t>Грейпфрут</t>
  </si>
  <si>
    <t>[ɡreɪp]</t>
  </si>
  <si>
    <t>Виноград</t>
  </si>
  <si>
    <t>[ˈɡwɑːvə]</t>
  </si>
  <si>
    <t>Гуава</t>
  </si>
  <si>
    <t>[ˈhʌnɪduː]</t>
  </si>
  <si>
    <t>Медовая дыня</t>
  </si>
  <si>
    <t>[ˈkiːwiː]</t>
  </si>
  <si>
    <t>Киви</t>
  </si>
  <si>
    <t>[ˈkʌmkwɒt]</t>
  </si>
  <si>
    <t>Кумкват</t>
  </si>
  <si>
    <t>[ˈlɛmən]</t>
  </si>
  <si>
    <t>Лимон</t>
  </si>
  <si>
    <t>[laɪm]</t>
  </si>
  <si>
    <t>Лайм</t>
  </si>
  <si>
    <t>[ˈlɪŋɡənbɛri]</t>
  </si>
  <si>
    <t>Брусника</t>
  </si>
  <si>
    <t>[ˈlaɪtʃiː]</t>
  </si>
  <si>
    <t>Личи</t>
  </si>
  <si>
    <t>[ˈmæŋɡoʊ]</t>
  </si>
  <si>
    <t>Манго</t>
  </si>
  <si>
    <t>[ˌnɛktəˈriːn]</t>
  </si>
  <si>
    <t>Нектарин</t>
  </si>
  <si>
    <t>[ˈɒlɪv]</t>
  </si>
  <si>
    <t>Оливка</t>
  </si>
  <si>
    <t>[ˈɒrɪndʒ]</t>
  </si>
  <si>
    <t>Апельсин</t>
  </si>
  <si>
    <t>[pəˈpaɪə]</t>
  </si>
  <si>
    <t>Папайя</t>
  </si>
  <si>
    <t>[piːtʃ]</t>
  </si>
  <si>
    <t>Персик</t>
  </si>
  <si>
    <t>10. NUTS</t>
  </si>
  <si>
    <t>[ˈeɪkɔːrn]</t>
  </si>
  <si>
    <t>Жёлудь</t>
  </si>
  <si>
    <t>[ˈɑːmənd]</t>
  </si>
  <si>
    <t>Миндаль</t>
  </si>
  <si>
    <t>[brəˈzɪl nʌt]</t>
  </si>
  <si>
    <t>Бразильский орех</t>
  </si>
  <si>
    <t>[ˈkæʃuː]</t>
  </si>
  <si>
    <t>Кешью</t>
  </si>
  <si>
    <t>Chestnut Fresh</t>
  </si>
  <si>
    <t>[ˈtʃɛsnʌt frɛʃ]</t>
  </si>
  <si>
    <t>Свежий каштан</t>
  </si>
  <si>
    <t>Chestnut Dried</t>
  </si>
  <si>
    <t>Сушёный каштан</t>
  </si>
  <si>
    <t>[ˈkoʊkənʌt]</t>
  </si>
  <si>
    <t>Кокос</t>
  </si>
  <si>
    <t>[ˈheɪzəlnʌt]</t>
  </si>
  <si>
    <t>Фундук</t>
  </si>
  <si>
    <t>[ˌmækəˈdeɪmiə]</t>
  </si>
  <si>
    <t>Макадамия</t>
  </si>
  <si>
    <t>[ˈpiːnʌt]</t>
  </si>
  <si>
    <t>Арахис</t>
  </si>
  <si>
    <t>Арахисовая паста</t>
  </si>
  <si>
    <t>[pɪˈkæn]</t>
  </si>
  <si>
    <t>Пекан</t>
  </si>
  <si>
    <t>[paɪn nʌt]</t>
  </si>
  <si>
    <t>Кедровый орех</t>
  </si>
  <si>
    <t>[pɪˈstæʃioʊ]</t>
  </si>
  <si>
    <t>Фисташка</t>
  </si>
  <si>
    <t>[ˈwɔːlnʌt]</t>
  </si>
  <si>
    <t>Грецкий орех</t>
  </si>
  <si>
    <t>11. SEEDS</t>
  </si>
  <si>
    <t>Chia Dried</t>
  </si>
  <si>
    <t>[ˈtʃiːə draɪd]</t>
  </si>
  <si>
    <t>Сушёные семена чиа</t>
  </si>
  <si>
    <t>[ˈflæksiːd]</t>
  </si>
  <si>
    <t>Льняное семя</t>
  </si>
  <si>
    <t>[ˈloʊtəs siːd]</t>
  </si>
  <si>
    <t>Семена лотоса</t>
  </si>
  <si>
    <t>[ˈpɒpi siːd]</t>
  </si>
  <si>
    <t>Мак</t>
  </si>
  <si>
    <t>[ˈpʌmpkɪn siːd]</t>
  </si>
  <si>
    <t>Тыквенные семечки</t>
  </si>
  <si>
    <t>[ˈsɛsəmi siːd]</t>
  </si>
  <si>
    <t>Кунжут</t>
  </si>
  <si>
    <t>Кунжутная паста</t>
  </si>
  <si>
    <t>[təˈhiːni]</t>
  </si>
  <si>
    <t>Тахини</t>
  </si>
  <si>
    <t>[ˈsʌnflaʊər siːd]</t>
  </si>
  <si>
    <t>Семечки подсолнуха</t>
  </si>
  <si>
    <t>Подсолнечная паста</t>
  </si>
  <si>
    <t>[ˈwɔːtərmɛlən siːd]</t>
  </si>
  <si>
    <t>Арбузные семечки</t>
  </si>
  <si>
    <t>12. FISH</t>
  </si>
  <si>
    <t>Bass Striped</t>
  </si>
  <si>
    <t>[bæs straɪpt]</t>
  </si>
  <si>
    <t>Полосатый окунь</t>
  </si>
  <si>
    <t>[ˈbluːfɪʃ]</t>
  </si>
  <si>
    <t>Луфарь</t>
  </si>
  <si>
    <t>[bəˈniːtoʊ]</t>
  </si>
  <si>
    <t>Бонито</t>
  </si>
  <si>
    <t>[kɑːrp]</t>
  </si>
  <si>
    <t>Карп</t>
  </si>
  <si>
    <t>[ˈkætfɪʃ]</t>
  </si>
  <si>
    <t>Сом</t>
  </si>
  <si>
    <t>[kɒd]</t>
  </si>
  <si>
    <t>Треска</t>
  </si>
  <si>
    <t>[iːl]</t>
  </si>
  <si>
    <t>Угорь</t>
  </si>
  <si>
    <t>[ˈflaʊndər]</t>
  </si>
  <si>
    <t>Камбала</t>
  </si>
  <si>
    <t>[ˈhædək]</t>
  </si>
  <si>
    <t>Пикша</t>
  </si>
  <si>
    <t>[ˈhælɪbʌt]</t>
  </si>
  <si>
    <t>Палтус</t>
  </si>
  <si>
    <t>[ˈhɛrɪŋ]</t>
  </si>
  <si>
    <t>Сельдь</t>
  </si>
  <si>
    <t>[ˈɪŋkoʊ]</t>
  </si>
  <si>
    <t>Инко</t>
  </si>
  <si>
    <t>[ˈmækrəl]</t>
  </si>
  <si>
    <t>Скумбрия</t>
  </si>
  <si>
    <t>[ˈmʌlɪt]</t>
  </si>
  <si>
    <t>Кефаль</t>
  </si>
  <si>
    <t>[pɜːrtʃ]</t>
  </si>
  <si>
    <t>Окунь</t>
  </si>
  <si>
    <t>[ˈsæmən]</t>
  </si>
  <si>
    <t>Лосось</t>
  </si>
  <si>
    <t>[sɑːrˈdiːn]</t>
  </si>
  <si>
    <t>Сардина</t>
  </si>
  <si>
    <t>[smɛlt]</t>
  </si>
  <si>
    <t>Корюшка</t>
  </si>
  <si>
    <t>[ˈsnæpər]</t>
  </si>
  <si>
    <t>Луциан</t>
  </si>
  <si>
    <t>[soʊl]</t>
  </si>
  <si>
    <t>Морской язык</t>
  </si>
  <si>
    <t>[ˈsɔːrdfɪʃ]</t>
  </si>
  <si>
    <t>Меч-рыба</t>
  </si>
  <si>
    <t>[tɪˈlɑːpiə]</t>
  </si>
  <si>
    <t>Тиляпия</t>
  </si>
  <si>
    <t>[traʊt]</t>
  </si>
  <si>
    <t>Форель</t>
  </si>
  <si>
    <t>[ˈtuːnə]</t>
  </si>
  <si>
    <t>Тунец</t>
  </si>
  <si>
    <t>[ˈwaɪtfɪʃ]</t>
  </si>
  <si>
    <t>Сиг</t>
  </si>
  <si>
    <t>13. SEAFOOD</t>
  </si>
  <si>
    <t>[ˌæbəˈloʊni]</t>
  </si>
  <si>
    <t>Морское ушко</t>
  </si>
  <si>
    <t>[klæm]</t>
  </si>
  <si>
    <t>Моллюск</t>
  </si>
  <si>
    <t>[ˈlɒbstər]</t>
  </si>
  <si>
    <t>Омар</t>
  </si>
  <si>
    <t>[ˈmʌsəl]</t>
  </si>
  <si>
    <t>Мидия</t>
  </si>
  <si>
    <t>[ˈɒktəpəs]</t>
  </si>
  <si>
    <t>Осьминог</t>
  </si>
  <si>
    <t>[ˈɔɪstər]</t>
  </si>
  <si>
    <t>Устрица</t>
  </si>
  <si>
    <t>[ˈskɒləp]</t>
  </si>
  <si>
    <t>Гребешок</t>
  </si>
  <si>
    <t>[ʃrɪmp]</t>
  </si>
  <si>
    <t>Креветка</t>
  </si>
  <si>
    <t>[skwɪd]</t>
  </si>
  <si>
    <t>Кальмар</t>
  </si>
  <si>
    <t>14. BEVERAGES</t>
  </si>
  <si>
    <t>[ɑːmɑːˈsɑːkeɪ]</t>
  </si>
  <si>
    <t>Амасаке</t>
  </si>
  <si>
    <t>Coffee Beans</t>
  </si>
  <si>
    <t>[ˈkɒfi biːnz]</t>
  </si>
  <si>
    <t>Кофейные зёрна</t>
  </si>
  <si>
    <t>Coffee Black</t>
  </si>
  <si>
    <t>Чёрный кофе</t>
  </si>
  <si>
    <t>Coffee Decaf</t>
  </si>
  <si>
    <t>[ˈdiːkæf]</t>
  </si>
  <si>
    <t>Кофе без кофеина</t>
  </si>
  <si>
    <t>Coffee Grain Powder</t>
  </si>
  <si>
    <t>[ɡreɪn ˈpaʊdər]</t>
  </si>
  <si>
    <t>Зерновой кофе порошок</t>
  </si>
  <si>
    <t>[ˈkoʊlə]</t>
  </si>
  <si>
    <t>Кола</t>
  </si>
  <si>
    <t>Juice Apple</t>
  </si>
  <si>
    <t>[dʒuːs ˈæpəl]</t>
  </si>
  <si>
    <t>Яблочный сок</t>
  </si>
  <si>
    <t>Juice Apricot</t>
  </si>
  <si>
    <t>[ˈeɪprɪkɒt]</t>
  </si>
  <si>
    <t>Абрикосовый сок</t>
  </si>
  <si>
    <t>Juice Carrot</t>
  </si>
  <si>
    <t>[ˈkærət]</t>
  </si>
  <si>
    <t>Морковный сок</t>
  </si>
  <si>
    <t>Juice Celery</t>
  </si>
  <si>
    <t>Сельдереевый сок</t>
  </si>
  <si>
    <t>Juice Cranberry</t>
  </si>
  <si>
    <t>Клюквенный сок</t>
  </si>
  <si>
    <t>Juice Grape</t>
  </si>
  <si>
    <t>Виноградный сок</t>
  </si>
  <si>
    <t>Juice Grapefruit</t>
  </si>
  <si>
    <t>Грейпфрутовый сок</t>
  </si>
  <si>
    <t>Juice Lemon</t>
  </si>
  <si>
    <t>Лимонный сок</t>
  </si>
  <si>
    <t>Juice Orange</t>
  </si>
  <si>
    <t>Апельсиновый сок</t>
  </si>
  <si>
    <t>Juice Passion Fruit</t>
  </si>
  <si>
    <t>[ˈpæʃən fruːt]</t>
  </si>
  <si>
    <t>Сок маракуйи</t>
  </si>
  <si>
    <t>Juice Peach</t>
  </si>
  <si>
    <t>Персиковый сок</t>
  </si>
  <si>
    <t>Juice Pear</t>
  </si>
  <si>
    <t>[peər]</t>
  </si>
  <si>
    <t>Грушевый сок</t>
  </si>
  <si>
    <t>Juice Pomegranate</t>
  </si>
  <si>
    <t>[ˈpɒmɪɡrænɪt]</t>
  </si>
  <si>
    <t>Гранатовый сок</t>
  </si>
  <si>
    <t>Juice Prune</t>
  </si>
  <si>
    <t>[pruːn]</t>
  </si>
  <si>
    <t>Сливовый сок</t>
  </si>
  <si>
    <t>Tea Bancha Leaf</t>
  </si>
  <si>
    <t>[ˈbæntʃə liːf]</t>
  </si>
  <si>
    <t>Чай банча</t>
  </si>
  <si>
    <t>Tea Kuikcha</t>
  </si>
  <si>
    <t>[ˈkwiːktʃə]</t>
  </si>
  <si>
    <t>Чай кукича</t>
  </si>
  <si>
    <t>Tea Black</t>
  </si>
  <si>
    <t>Чёрный чай</t>
  </si>
  <si>
    <t>Tea Green</t>
  </si>
  <si>
    <t>Зелёный чай</t>
  </si>
  <si>
    <t>Tea Chamomile</t>
  </si>
  <si>
    <t>[ˈkæməmaɪl]</t>
  </si>
  <si>
    <t>Ромашковый чай</t>
  </si>
  <si>
    <t>Alcohol Beer</t>
  </si>
  <si>
    <t>[ˈælkəhɒl bɪər]</t>
  </si>
  <si>
    <t>Пиво</t>
  </si>
  <si>
    <t>Alcohol Distilled</t>
  </si>
  <si>
    <t>[dɪˈstɪld]</t>
  </si>
  <si>
    <t>Дистиллированный алкоголь</t>
  </si>
  <si>
    <t>Alcohol Sake</t>
  </si>
  <si>
    <t>[ˈsɑːkeɪ]</t>
  </si>
  <si>
    <t>Саке</t>
  </si>
  <si>
    <t>Wine Red</t>
  </si>
  <si>
    <t>[waɪn rɛd]</t>
  </si>
  <si>
    <t>Красное вино</t>
  </si>
  <si>
    <t>Wine White</t>
  </si>
  <si>
    <t>Белое вино</t>
  </si>
  <si>
    <t>Wine Non-Alcoholic</t>
  </si>
  <si>
    <t>[nɒn-ælkəˈhɒlɪk]</t>
  </si>
  <si>
    <t>15. MEAT</t>
  </si>
  <si>
    <t>Beef Hamburger</t>
  </si>
  <si>
    <t>[biːf ˈhæmbɜːrɡər]</t>
  </si>
  <si>
    <t>Говяжий гамбургер</t>
  </si>
  <si>
    <t>Beef Steak</t>
  </si>
  <si>
    <t>[steɪk]</t>
  </si>
  <si>
    <t>Говяжий стейк</t>
  </si>
  <si>
    <t>[læm]</t>
  </si>
  <si>
    <t>Баранина</t>
  </si>
  <si>
    <t>[ˈmʌtən]</t>
  </si>
  <si>
    <t>Мясо взрослой овцы</t>
  </si>
  <si>
    <t>Pig Bacon</t>
  </si>
  <si>
    <t>[pɪɡ ˈbeɪkən]</t>
  </si>
  <si>
    <t>Свиной бекон</t>
  </si>
  <si>
    <t>Pig Ham</t>
  </si>
  <si>
    <t>[hæm]</t>
  </si>
  <si>
    <t>Ветчина</t>
  </si>
  <si>
    <t>Pig Hot Dog</t>
  </si>
  <si>
    <t>[hɒt dɒɡ]</t>
  </si>
  <si>
    <t>Хот-дог</t>
  </si>
  <si>
    <t>Pig Pork</t>
  </si>
  <si>
    <t>[pɔːrk]</t>
  </si>
  <si>
    <t>Свинина</t>
  </si>
  <si>
    <t>[viːl]</t>
  </si>
  <si>
    <t>Телятина</t>
  </si>
  <si>
    <t>16. POULTRY</t>
  </si>
  <si>
    <t>[ˈtʃɪkɪn]</t>
  </si>
  <si>
    <t>Курица</t>
  </si>
  <si>
    <t>[dʌk]</t>
  </si>
  <si>
    <t>Утка</t>
  </si>
  <si>
    <t>Eggs Whole</t>
  </si>
  <si>
    <t>[ɛɡz hoʊl]</t>
  </si>
  <si>
    <t>Цельное яйцо</t>
  </si>
  <si>
    <t>Eggs Yolk</t>
  </si>
  <si>
    <t>[joʊk]</t>
  </si>
  <si>
    <t>Яичный желток</t>
  </si>
  <si>
    <t>Eggs White</t>
  </si>
  <si>
    <t>Яичный белок</t>
  </si>
  <si>
    <t>[ɡuːs]</t>
  </si>
  <si>
    <t>Гусь</t>
  </si>
  <si>
    <t>[ˈtɜːrki]</t>
  </si>
  <si>
    <t>Индейка</t>
  </si>
  <si>
    <t>17. DAIRY</t>
  </si>
  <si>
    <t>Cheese Cheddar</t>
  </si>
  <si>
    <t>[tʃiːz ˈtʃɛdər]</t>
  </si>
  <si>
    <t>Чеддер</t>
  </si>
  <si>
    <t>Cheese Cottage</t>
  </si>
  <si>
    <t>[ˈkɒtɪdʒ]</t>
  </si>
  <si>
    <t>Творожный сыр</t>
  </si>
  <si>
    <t>Cheese Feta</t>
  </si>
  <si>
    <t>[ˈfɛtə]</t>
  </si>
  <si>
    <t>Фета</t>
  </si>
  <si>
    <t>Cheese Mozzarella</t>
  </si>
  <si>
    <t>[ˌmɒtsəˈrɛlə]</t>
  </si>
  <si>
    <t>Моцарелла</t>
  </si>
  <si>
    <t>Cheese Processed</t>
  </si>
  <si>
    <t>[ˈprɒsɛst]</t>
  </si>
  <si>
    <t>Плавленый сыр</t>
  </si>
  <si>
    <t>Cheese Swiss</t>
  </si>
  <si>
    <t>[swɪs]</t>
  </si>
  <si>
    <t>Швейцарский сыр</t>
  </si>
  <si>
    <t>Cocoa Hot</t>
  </si>
  <si>
    <t>[ˈkoʊkoʊ hɒt]</t>
  </si>
  <si>
    <t>Горячий какао</t>
  </si>
  <si>
    <t>Cream Coffee</t>
  </si>
  <si>
    <t>[kriːm ˈkɒfi]</t>
  </si>
  <si>
    <t>Кофейные сливки</t>
  </si>
  <si>
    <t>Cream Sour</t>
  </si>
  <si>
    <t>[ˈsaʊər]</t>
  </si>
  <si>
    <t>Сметана</t>
  </si>
  <si>
    <t>Cream Whipped</t>
  </si>
  <si>
    <t>[wɪpt]</t>
  </si>
  <si>
    <t>Взбитые сливки</t>
  </si>
  <si>
    <t>[aɪs kriːm]</t>
  </si>
  <si>
    <t>Мороженое</t>
  </si>
  <si>
    <t>Milk Buttermilk</t>
  </si>
  <si>
    <t>[mɪlk ˈbʌtərmɪlk]</t>
  </si>
  <si>
    <t>Пахта</t>
  </si>
  <si>
    <t>Milk Condensed</t>
  </si>
  <si>
    <t>[kənˈdɛnst]</t>
  </si>
  <si>
    <t>Сгущённое молоко</t>
  </si>
  <si>
    <t>Milk Goat</t>
  </si>
  <si>
    <t>[ɡoʊt]</t>
  </si>
  <si>
    <t>Козье молоко</t>
  </si>
  <si>
    <t>Milk Human</t>
  </si>
  <si>
    <t>[ˈhjuːmən]</t>
  </si>
  <si>
    <t>Грудное молоко</t>
  </si>
  <si>
    <t>Milk Low-Fat 2%</t>
  </si>
  <si>
    <t>[loʊ-fæt]</t>
  </si>
  <si>
    <t>Молоко 2% жирности</t>
  </si>
  <si>
    <t>Milk Whole</t>
  </si>
  <si>
    <t>Цельное молоко</t>
  </si>
  <si>
    <t>Sherbet</t>
  </si>
  <si>
    <t>[ˈʃɜːrbət]</t>
  </si>
  <si>
    <t>Щербет</t>
  </si>
  <si>
    <t>Название продукта</t>
  </si>
  <si>
    <t>Белки</t>
  </si>
  <si>
    <t>Клетчатка</t>
  </si>
  <si>
    <t>масса</t>
  </si>
  <si>
    <t>Категория</t>
  </si>
  <si>
    <t>Фрукты</t>
  </si>
  <si>
    <t>Подсластители</t>
  </si>
  <si>
    <t>Морские овощи</t>
  </si>
  <si>
    <t>Азуки</t>
  </si>
  <si>
    <t>Бобовые</t>
  </si>
  <si>
    <t>Айва</t>
  </si>
  <si>
    <t>Зерновые</t>
  </si>
  <si>
    <t>Напитки</t>
  </si>
  <si>
    <t>Ананас</t>
  </si>
  <si>
    <t>Орехи</t>
  </si>
  <si>
    <t>Арбуз</t>
  </si>
  <si>
    <t>Семена</t>
  </si>
  <si>
    <t>Крахмалы</t>
  </si>
  <si>
    <t>Асаи сушеная</t>
  </si>
  <si>
    <t>Овощи</t>
  </si>
  <si>
    <t>Мясо</t>
  </si>
  <si>
    <t>Баранина взрослая</t>
  </si>
  <si>
    <t>Бобы мунг - "маш"</t>
  </si>
  <si>
    <t>Рыба</t>
  </si>
  <si>
    <t>Ботва репы</t>
  </si>
  <si>
    <t>Брокколи раб</t>
  </si>
  <si>
    <t>Брюква</t>
  </si>
  <si>
    <t>Приправы</t>
  </si>
  <si>
    <t>Вино безалкогольное</t>
  </si>
  <si>
    <t>Вино белое</t>
  </si>
  <si>
    <t>Вино красное</t>
  </si>
  <si>
    <t>Виноградные листья</t>
  </si>
  <si>
    <t>Голубая мука</t>
  </si>
  <si>
    <t>Горох зеленый</t>
  </si>
  <si>
    <t>Горох колотый</t>
  </si>
  <si>
    <t>Горох стручковый</t>
  </si>
  <si>
    <t>Горох черноглазый</t>
  </si>
  <si>
    <t>Горчица листовая</t>
  </si>
  <si>
    <t>Морепродукты</t>
  </si>
  <si>
    <t>Грибы белые</t>
  </si>
  <si>
    <t>Грибы вешенки</t>
  </si>
  <si>
    <t>Грибы кримини</t>
  </si>
  <si>
    <t>Грибы лисички</t>
  </si>
  <si>
    <t>Грибы майтаке</t>
  </si>
  <si>
    <t>Грибы портобелло</t>
  </si>
  <si>
    <t>Грибы сморчки</t>
  </si>
  <si>
    <t>Грибы шиитаке</t>
  </si>
  <si>
    <t>Грибы шиитаке сушеные</t>
  </si>
  <si>
    <t>Грибы эноки</t>
  </si>
  <si>
    <t>Груша</t>
  </si>
  <si>
    <t>Птица</t>
  </si>
  <si>
    <t>Дыня канталупа</t>
  </si>
  <si>
    <t>Дыня касаба</t>
  </si>
  <si>
    <t>Дыня медовая</t>
  </si>
  <si>
    <t>Желудь</t>
  </si>
  <si>
    <t>Зеленая фасоль</t>
  </si>
  <si>
    <t>Изюм</t>
  </si>
  <si>
    <t>Имбирь</t>
  </si>
  <si>
    <t>Индюк</t>
  </si>
  <si>
    <t>Молочные продукты</t>
  </si>
  <si>
    <t>Йогурт соевый</t>
  </si>
  <si>
    <t>Кабачок летний</t>
  </si>
  <si>
    <t>Какао горячее</t>
  </si>
  <si>
    <t>Кале</t>
  </si>
  <si>
    <t>Кампио</t>
  </si>
  <si>
    <t>Капуста белокочанная</t>
  </si>
  <si>
    <t>Капуста китайская</t>
  </si>
  <si>
    <t>Капуста красная</t>
  </si>
  <si>
    <t>Капуста листовая</t>
  </si>
  <si>
    <t>Капуста савойская</t>
  </si>
  <si>
    <t>Картофель белый</t>
  </si>
  <si>
    <t>Картофель сладкий</t>
  </si>
  <si>
    <t>Каштан свежий</t>
  </si>
  <si>
    <t>Каштан сушеный</t>
  </si>
  <si>
    <t>Кинако</t>
  </si>
  <si>
    <t>Клубника</t>
  </si>
  <si>
    <t>Кодзи</t>
  </si>
  <si>
    <t>Кольраби</t>
  </si>
  <si>
    <t>Корень лотоса</t>
  </si>
  <si>
    <t>Кофе зерновой порошок</t>
  </si>
  <si>
    <t>Кофе черный</t>
  </si>
  <si>
    <t>Кресс-салат</t>
  </si>
  <si>
    <t>Кукуруза цельная</t>
  </si>
  <si>
    <t>Лапша рамен</t>
  </si>
  <si>
    <t>Лапша соба</t>
  </si>
  <si>
    <t>Лапша соннен</t>
  </si>
  <si>
    <t>Лапша удон</t>
  </si>
  <si>
    <t>Лук</t>
  </si>
  <si>
    <t>Лук зеленый</t>
  </si>
  <si>
    <t>Лук-порей</t>
  </si>
  <si>
    <t>Майонез соевый</t>
  </si>
  <si>
    <t>Малина</t>
  </si>
  <si>
    <t>Мангольд</t>
  </si>
  <si>
    <t>Мандарин</t>
  </si>
  <si>
    <t>Манная крупа</t>
  </si>
  <si>
    <t>Масла и жиры</t>
  </si>
  <si>
    <t>Масло кокосовое</t>
  </si>
  <si>
    <t>Масло кукурузное</t>
  </si>
  <si>
    <t>Масло кунжутное</t>
  </si>
  <si>
    <t>Масло льняное</t>
  </si>
  <si>
    <t>Масло оливковое</t>
  </si>
  <si>
    <t>Масло пальмовое</t>
  </si>
  <si>
    <t>Масло подсолнечное</t>
  </si>
  <si>
    <t>Масло рапсовое</t>
  </si>
  <si>
    <t>Масло сафлоровое</t>
  </si>
  <si>
    <t>Масло соевое</t>
  </si>
  <si>
    <t>Мед</t>
  </si>
  <si>
    <t>Молоко 2%</t>
  </si>
  <si>
    <t>Молоко грудное</t>
  </si>
  <si>
    <t>Молоко козье</t>
  </si>
  <si>
    <t>Молоко сгущенное</t>
  </si>
  <si>
    <t>Молоко цельное</t>
  </si>
  <si>
    <t>Моти</t>
  </si>
  <si>
    <t>Мука</t>
  </si>
  <si>
    <t>Мука пшеничная белая</t>
  </si>
  <si>
    <t>Мука пшеничная цельнозерновая</t>
  </si>
  <si>
    <t>Мука пшенная</t>
  </si>
  <si>
    <t>Мука ржаная</t>
  </si>
  <si>
    <t>Овес</t>
  </si>
  <si>
    <t>Одуванчик</t>
  </si>
  <si>
    <t>Окара</t>
  </si>
  <si>
    <t>Окра</t>
  </si>
  <si>
    <t>Окунь полосатый</t>
  </si>
  <si>
    <t>Окунь речной</t>
  </si>
  <si>
    <t>Опунция</t>
  </si>
  <si>
    <t>Пастернак</t>
  </si>
  <si>
    <t>Перец белый</t>
  </si>
  <si>
    <t>Перец зеленый</t>
  </si>
  <si>
    <t>Перец красный</t>
  </si>
  <si>
    <t>Перец халапеньо</t>
  </si>
  <si>
    <t>Перец черный</t>
  </si>
  <si>
    <t>Перец чили</t>
  </si>
  <si>
    <t>Петрушка</t>
  </si>
  <si>
    <t>Помидор</t>
  </si>
  <si>
    <t>Помидор сушеный</t>
  </si>
  <si>
    <t>Проростки сои</t>
  </si>
  <si>
    <t>Проростки чечевицы</t>
  </si>
  <si>
    <t>Просо желтое</t>
  </si>
  <si>
    <t>Просо клейкое</t>
  </si>
  <si>
    <t>Пшеница красная озимая</t>
  </si>
  <si>
    <t>Пшеница красная яровая</t>
  </si>
  <si>
    <t>Пшеничные отруби</t>
  </si>
  <si>
    <t>Ревень</t>
  </si>
  <si>
    <t>Редис</t>
  </si>
  <si>
    <t>Репа</t>
  </si>
  <si>
    <t>Рис белый</t>
  </si>
  <si>
    <t>Рис дикий</t>
  </si>
  <si>
    <t>Рис коричневый</t>
  </si>
  <si>
    <t>Рис сладкий</t>
  </si>
  <si>
    <t>Рожь</t>
  </si>
  <si>
    <t>Рыба-меч</t>
  </si>
  <si>
    <t>Салат айсберг</t>
  </si>
  <si>
    <t>Салат зеленый листовой</t>
  </si>
  <si>
    <t>Салат кочанный</t>
  </si>
  <si>
    <t>Салат романо</t>
  </si>
  <si>
    <t>Сало</t>
  </si>
  <si>
    <t>Сахар белый</t>
  </si>
  <si>
    <t>Сахар коричневый</t>
  </si>
  <si>
    <t>Свекла</t>
  </si>
  <si>
    <t>Сейтан</t>
  </si>
  <si>
    <t>Семена льна</t>
  </si>
  <si>
    <t>Семена чиа</t>
  </si>
  <si>
    <t>Скорцонера</t>
  </si>
  <si>
    <t>Слива</t>
  </si>
  <si>
    <t>Сливки взбитые</t>
  </si>
  <si>
    <t>Сливки кофейные</t>
  </si>
  <si>
    <t>Соевый соус низкосолевой</t>
  </si>
  <si>
    <t>Соевый соус обычный</t>
  </si>
  <si>
    <t>Сок абрикосовый</t>
  </si>
  <si>
    <t>Сок апельсиновый</t>
  </si>
  <si>
    <t>Сок виноградный</t>
  </si>
  <si>
    <t>Сок гранатовый</t>
  </si>
  <si>
    <t>Сок грейпфрутовый</t>
  </si>
  <si>
    <t>Сок грушевый</t>
  </si>
  <si>
    <t>Сок клюквенный</t>
  </si>
  <si>
    <t>Сок лимонный</t>
  </si>
  <si>
    <t>Сок морковный</t>
  </si>
  <si>
    <t>Сок персиковый</t>
  </si>
  <si>
    <t>Сок сельдереевый</t>
  </si>
  <si>
    <t>Сок сливовый</t>
  </si>
  <si>
    <t>Сок яблочный</t>
  </si>
  <si>
    <t>Соль каменная</t>
  </si>
  <si>
    <t>Соль морская</t>
  </si>
  <si>
    <t>Соль поваренная</t>
  </si>
  <si>
    <t>Сорго</t>
  </si>
  <si>
    <t>Спагетти-тыква</t>
  </si>
  <si>
    <t>Сыр моцарелла</t>
  </si>
  <si>
    <t>Сыр плавленый</t>
  </si>
  <si>
    <t>Сыр творожный</t>
  </si>
  <si>
    <t>Сыр фета</t>
  </si>
  <si>
    <t>Сыр чеддер</t>
  </si>
  <si>
    <t>Сыр швейцарский</t>
  </si>
  <si>
    <t>Такуан</t>
  </si>
  <si>
    <t>Тефф</t>
  </si>
  <si>
    <t>Топинамбур</t>
  </si>
  <si>
    <t>Тофу свежий</t>
  </si>
  <si>
    <t>Тофу сушеный</t>
  </si>
  <si>
    <t>Тофу ферментированный</t>
  </si>
  <si>
    <t>Тыква</t>
  </si>
  <si>
    <t>Тыква желудевая</t>
  </si>
  <si>
    <t>Тыква мускатная</t>
  </si>
  <si>
    <t>Тыква хаббард</t>
  </si>
  <si>
    <t>Тыква хоккайдо</t>
  </si>
  <si>
    <t>Уксус бальзамический</t>
  </si>
  <si>
    <t>Уксус красный винный</t>
  </si>
  <si>
    <t>Уксус яблочный</t>
  </si>
  <si>
    <t>Фасоль белая</t>
  </si>
  <si>
    <t>Фасоль желтая восковая</t>
  </si>
  <si>
    <t>Фасоль лимская</t>
  </si>
  <si>
    <t>Фасоль пинто</t>
  </si>
  <si>
    <t>Фасоль черная</t>
  </si>
  <si>
    <t>Фенхель</t>
  </si>
  <si>
    <t>Фисташки</t>
  </si>
  <si>
    <t>Фу</t>
  </si>
  <si>
    <t>Хато муги</t>
  </si>
  <si>
    <t>Хрен</t>
  </si>
  <si>
    <t>Хурма</t>
  </si>
  <si>
    <t>Цуккини</t>
  </si>
  <si>
    <t>Чай зеленый</t>
  </si>
  <si>
    <t>Чай ромашковый</t>
  </si>
  <si>
    <t>Чай черный</t>
  </si>
  <si>
    <t>Чеснок</t>
  </si>
  <si>
    <t>Чечевица зеленая</t>
  </si>
  <si>
    <t>Чечевица красная</t>
  </si>
  <si>
    <t>Шиповник</t>
  </si>
  <si>
    <t>Шоколад темный</t>
  </si>
  <si>
    <t>Шпинат</t>
  </si>
  <si>
    <t>Юба</t>
  </si>
  <si>
    <t>Яйцо цельное</t>
  </si>
  <si>
    <t>Ячмень перловый</t>
  </si>
  <si>
    <t>Ячмень цельный</t>
  </si>
  <si>
    <t>[(Total)Carbohydrate, by difference] – [Fiber, total dietary] = [Net Carbohydrate] {USA}</t>
  </si>
  <si>
    <t>[Carbohydrate, by difference] – [Fiber, total dietary] = [Net/Total Carbohydrate] {EU}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</si>
</sst>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6">
    <font>
      <sz val="10.0"/>
      <color rgb="FF000000"/>
      <name val="Arial"/>
      <scheme val="minor"/>
    </font>
    <font>
      <u/>
      <color rgb="FF0000FF"/>
      <name val="Times New Roman"/>
    </font>
    <font>
      <color theme="1"/>
      <name val="Times New Roman"/>
    </font>
    <font>
      <u/>
      <color rgb="FF0000FF"/>
      <name val="Times New Roman"/>
    </font>
    <font>
      <color rgb="FF262727"/>
      <name val="Times New Roman"/>
    </font>
    <font>
      <u/>
      <color rgb="FF0000FF"/>
      <name val="Times New Roman"/>
    </font>
    <font>
      <u/>
      <color rgb="FF0000FF"/>
      <name val="Times New Roman"/>
    </font>
    <font>
      <color rgb="FF131313"/>
      <name val="Times New Roman"/>
    </font>
    <font>
      <u/>
      <color rgb="FF0000FF"/>
      <name val="Times New Roman"/>
    </font>
    <font>
      <u/>
      <color rgb="FF0000FF"/>
      <name val="Times New Roman"/>
    </font>
    <font>
      <sz val="9.0"/>
      <color theme="1"/>
      <name val="Times New Roman"/>
    </font>
    <font>
      <b/>
      <color theme="1"/>
      <name val="Times New Roman"/>
    </font>
    <font>
      <color theme="1"/>
      <name val="Arial"/>
      <scheme val="minor"/>
    </font>
    <font>
      <b/>
      <sz val="14.0"/>
      <color theme="1"/>
      <name val="Times New Roman"/>
    </font>
    <font>
      <sz val="8.0"/>
      <color theme="1"/>
      <name val="&quot;Liberation Sans&quot;"/>
    </font>
    <font>
      <color theme="1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2" fontId="2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horizontal="left" readingOrder="0" shrinkToFit="0" vertical="center" wrapText="0"/>
    </xf>
    <xf borderId="0" fillId="3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4" fontId="2" numFmtId="0" xfId="0" applyAlignment="1" applyFill="1" applyFont="1">
      <alignment horizontal="left" readingOrder="0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5" fontId="2" numFmtId="0" xfId="0" applyAlignment="1" applyFill="1" applyFont="1">
      <alignment horizontal="left" readingOrder="0" shrinkToFit="0" vertical="center" wrapText="0"/>
    </xf>
    <xf borderId="0" fillId="5" fontId="2" numFmtId="0" xfId="0" applyAlignment="1" applyFont="1">
      <alignment horizontal="center" shrinkToFit="0" vertical="center" wrapText="0"/>
    </xf>
    <xf borderId="0" fillId="6" fontId="2" numFmtId="0" xfId="0" applyAlignment="1" applyFill="1" applyFont="1">
      <alignment horizontal="left" readingOrder="0" shrinkToFit="0" vertical="center" wrapText="0"/>
    </xf>
    <xf borderId="0" fillId="6" fontId="2" numFmtId="0" xfId="0" applyAlignment="1" applyFont="1">
      <alignment horizontal="center" shrinkToFit="0" vertical="center" wrapText="0"/>
    </xf>
    <xf borderId="0" fillId="7" fontId="2" numFmtId="0" xfId="0" applyAlignment="1" applyFill="1" applyFont="1">
      <alignment horizontal="left" readingOrder="0" shrinkToFit="0" vertical="center" wrapText="0"/>
    </xf>
    <xf borderId="0" fillId="7" fontId="2" numFmtId="0" xfId="0" applyAlignment="1" applyFont="1">
      <alignment horizontal="center" shrinkToFit="0" vertical="center" wrapText="0"/>
    </xf>
    <xf borderId="1" fillId="8" fontId="2" numFmtId="0" xfId="0" applyAlignment="1" applyBorder="1" applyFill="1" applyFont="1">
      <alignment horizontal="center" readingOrder="0" shrinkToFit="0" vertical="center" wrapText="0"/>
    </xf>
    <xf borderId="2" fillId="9" fontId="2" numFmtId="2" xfId="0" applyAlignment="1" applyBorder="1" applyFill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3" fillId="8" fontId="2" numFmtId="0" xfId="0" applyAlignment="1" applyBorder="1" applyFont="1">
      <alignment horizontal="center" readingOrder="0" shrinkToFit="0" vertical="center" wrapText="0"/>
    </xf>
    <xf borderId="4" fillId="9" fontId="2" numFmtId="2" xfId="0" applyAlignment="1" applyBorder="1" applyFont="1" applyNumberFormat="1">
      <alignment horizontal="center" shrinkToFit="0" vertical="center" wrapText="0"/>
    </xf>
    <xf borderId="4" fillId="9" fontId="2" numFmtId="10" xfId="0" applyAlignment="1" applyBorder="1" applyFont="1" applyNumberFormat="1">
      <alignment horizontal="center" shrinkToFit="0" vertical="center" wrapText="0"/>
    </xf>
    <xf borderId="3" fillId="8" fontId="2" numFmtId="0" xfId="0" applyAlignment="1" applyBorder="1" applyFont="1">
      <alignment horizontal="center" shrinkToFit="0" vertical="center" wrapText="0"/>
    </xf>
    <xf borderId="4" fillId="10" fontId="2" numFmtId="10" xfId="0" applyAlignment="1" applyBorder="1" applyFill="1" applyFont="1" applyNumberFormat="1">
      <alignment horizontal="center" shrinkToFit="0" vertical="center" wrapText="0"/>
    </xf>
    <xf borderId="4" fillId="10" fontId="2" numFmtId="10" xfId="0" applyAlignment="1" applyBorder="1" applyFont="1" applyNumberFormat="1">
      <alignment horizontal="center" readingOrder="0" shrinkToFit="0" vertical="center" wrapText="0"/>
    </xf>
    <xf borderId="4" fillId="9" fontId="2" numFmtId="4" xfId="0" applyAlignment="1" applyBorder="1" applyFont="1" applyNumberFormat="1">
      <alignment horizontal="center" shrinkToFit="0" vertical="center" wrapText="0"/>
    </xf>
    <xf borderId="5" fillId="0" fontId="2" numFmtId="0" xfId="0" applyAlignment="1" applyBorder="1" applyFont="1">
      <alignment shrinkToFit="0" vertical="center" wrapText="0"/>
    </xf>
    <xf borderId="3" fillId="4" fontId="2" numFmtId="0" xfId="0" applyAlignment="1" applyBorder="1" applyFont="1">
      <alignment horizontal="center" shrinkToFit="0" vertical="center" wrapText="0"/>
    </xf>
    <xf borderId="4" fillId="4" fontId="2" numFmtId="0" xfId="0" applyAlignment="1" applyBorder="1" applyFont="1">
      <alignment horizontal="center" shrinkToFit="0" vertical="center" wrapText="0"/>
    </xf>
    <xf borderId="4" fillId="9" fontId="2" numFmtId="0" xfId="0" applyAlignment="1" applyBorder="1" applyFont="1">
      <alignment horizontal="center" shrinkToFit="0" vertical="center" wrapText="0"/>
    </xf>
    <xf borderId="3" fillId="4" fontId="2" numFmtId="0" xfId="0" applyAlignment="1" applyBorder="1" applyFont="1">
      <alignment horizontal="center" readingOrder="0" shrinkToFit="0" vertical="center" wrapText="0"/>
    </xf>
    <xf borderId="4" fillId="9" fontId="2" numFmtId="49" xfId="0" applyAlignment="1" applyBorder="1" applyFont="1" applyNumberFormat="1">
      <alignment horizontal="center" shrinkToFit="0" vertical="center" wrapText="0"/>
    </xf>
    <xf borderId="3" fillId="5" fontId="2" numFmtId="0" xfId="0" applyAlignment="1" applyBorder="1" applyFont="1">
      <alignment horizontal="center" shrinkToFit="0" vertical="center" wrapText="0"/>
    </xf>
    <xf borderId="5" fillId="5" fontId="2" numFmtId="0" xfId="0" applyAlignment="1" applyBorder="1" applyFont="1">
      <alignment horizontal="center" shrinkToFit="0" vertical="center" wrapText="0"/>
    </xf>
    <xf borderId="3" fillId="3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shrinkToFit="0" vertical="center" wrapText="0"/>
    </xf>
    <xf borderId="1" fillId="5" fontId="2" numFmtId="0" xfId="0" applyAlignment="1" applyBorder="1" applyFont="1">
      <alignment horizontal="center" readingOrder="0" shrinkToFit="0" vertical="center" wrapText="0"/>
    </xf>
    <xf borderId="1" fillId="5" fontId="2" numFmtId="0" xfId="0" applyAlignment="1" applyBorder="1" applyFont="1">
      <alignment horizontal="center" shrinkToFit="0" vertical="center" wrapText="0"/>
    </xf>
    <xf borderId="6" fillId="8" fontId="2" numFmtId="0" xfId="0" applyAlignment="1" applyBorder="1" applyFont="1">
      <alignment horizontal="center" readingOrder="0" shrinkToFit="0" vertical="center" wrapText="0"/>
    </xf>
    <xf borderId="1" fillId="9" fontId="2" numFmtId="4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ill="1" applyFont="1">
      <alignment horizontal="center" shrinkToFit="0" vertical="center" wrapText="0"/>
    </xf>
    <xf borderId="1" fillId="8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12" fontId="2" numFmtId="0" xfId="0" applyAlignment="1" applyBorder="1" applyFill="1" applyFont="1">
      <alignment horizontal="center" readingOrder="0" shrinkToFit="0" vertical="center" wrapText="0"/>
    </xf>
    <xf borderId="1" fillId="12" fontId="2" numFmtId="0" xfId="0" applyAlignment="1" applyBorder="1" applyFont="1">
      <alignment horizontal="center" shrinkToFit="0" vertical="center" wrapText="0"/>
    </xf>
    <xf borderId="3" fillId="13" fontId="2" numFmtId="0" xfId="0" applyAlignment="1" applyBorder="1" applyFill="1" applyFont="1">
      <alignment horizontal="center" readingOrder="0" shrinkToFit="0" vertical="center" wrapText="0"/>
    </xf>
    <xf borderId="4" fillId="13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4" fillId="13" fontId="2" numFmtId="4" xfId="0" applyAlignment="1" applyBorder="1" applyFont="1" applyNumberFormat="1">
      <alignment horizontal="center" shrinkToFit="0" vertical="center" wrapText="0"/>
    </xf>
    <xf borderId="4" fillId="13" fontId="4" numFmtId="4" xfId="0" applyAlignment="1" applyBorder="1" applyFont="1" applyNumberFormat="1">
      <alignment horizontal="center" shrinkToFit="0" vertical="center" wrapText="0"/>
    </xf>
    <xf borderId="1" fillId="14" fontId="2" numFmtId="0" xfId="0" applyAlignment="1" applyBorder="1" applyFill="1" applyFont="1">
      <alignment horizontal="center" readingOrder="0" shrinkToFit="0" vertical="center" wrapText="0"/>
    </xf>
    <xf borderId="4" fillId="13" fontId="2" numFmtId="164" xfId="0" applyAlignment="1" applyBorder="1" applyFont="1" applyNumberFormat="1">
      <alignment horizontal="center" shrinkToFit="0" vertical="center" wrapText="0"/>
    </xf>
    <xf borderId="7" fillId="8" fontId="2" numFmtId="0" xfId="0" applyAlignment="1" applyBorder="1" applyFont="1">
      <alignment horizontal="center" shrinkToFit="0" vertical="center" wrapText="0"/>
    </xf>
    <xf borderId="8" fillId="9" fontId="2" numFmtId="4" xfId="0" applyAlignment="1" applyBorder="1" applyFont="1" applyNumberFormat="1">
      <alignment horizontal="center" shrinkToFit="0" vertical="center" wrapText="0"/>
    </xf>
    <xf borderId="8" fillId="9" fontId="2" numFmtId="49" xfId="0" applyAlignment="1" applyBorder="1" applyFont="1" applyNumberFormat="1">
      <alignment horizontal="center" shrinkToFit="0" vertical="center" wrapText="0"/>
    </xf>
    <xf borderId="9" fillId="3" fontId="2" numFmtId="0" xfId="0" applyAlignment="1" applyBorder="1" applyFont="1">
      <alignment shrinkToFit="0" vertical="center" wrapText="0"/>
    </xf>
    <xf borderId="0" fillId="3" fontId="2" numFmtId="0" xfId="0" applyAlignment="1" applyFont="1">
      <alignment shrinkToFit="0" vertical="center" wrapText="0"/>
    </xf>
    <xf borderId="0" fillId="9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1" fillId="8" fontId="2" numFmtId="0" xfId="0" applyAlignment="1" applyBorder="1" applyFont="1">
      <alignment horizontal="center" readingOrder="0" shrinkToFit="0" vertical="center" wrapText="0"/>
    </xf>
    <xf borderId="1" fillId="9" fontId="2" numFmtId="2" xfId="0" applyAlignment="1" applyBorder="1" applyFont="1" applyNumberFormat="1">
      <alignment horizontal="center" shrinkToFit="0" vertical="center" wrapText="0"/>
    </xf>
    <xf borderId="1" fillId="10" fontId="2" numFmtId="9" xfId="0" applyAlignment="1" applyBorder="1" applyFont="1" applyNumberFormat="1">
      <alignment horizontal="center" readingOrder="0" shrinkToFit="0" vertical="center" wrapText="0"/>
    </xf>
    <xf borderId="1" fillId="10" fontId="2" numFmtId="4" xfId="0" applyAlignment="1" applyBorder="1" applyFont="1" applyNumberFormat="1">
      <alignment horizontal="center" readingOrder="0" shrinkToFit="0" vertical="center" wrapText="0"/>
    </xf>
    <xf borderId="1" fillId="10" fontId="2" numFmtId="0" xfId="0" applyAlignment="1" applyBorder="1" applyFont="1">
      <alignment horizontal="center" readingOrder="0" shrinkToFit="0" vertical="center" wrapText="0"/>
    </xf>
    <xf borderId="5" fillId="9" fontId="2" numFmtId="0" xfId="0" applyAlignment="1" applyBorder="1" applyFont="1">
      <alignment horizontal="center" readingOrder="0" shrinkToFit="0" vertical="center" wrapText="0"/>
    </xf>
    <xf borderId="1" fillId="9" fontId="2" numFmtId="4" xfId="0" applyAlignment="1" applyBorder="1" applyFont="1" applyNumberFormat="1">
      <alignment horizontal="center" shrinkToFit="0" vertical="center" wrapText="0"/>
    </xf>
    <xf borderId="1" fillId="9" fontId="2" numFmtId="2" xfId="0" applyAlignment="1" applyBorder="1" applyFont="1" applyNumberFormat="1">
      <alignment horizontal="center" readingOrder="0" shrinkToFit="0" vertical="center" wrapText="0"/>
    </xf>
    <xf borderId="1" fillId="9" fontId="2" numFmtId="10" xfId="0" applyAlignment="1" applyBorder="1" applyFont="1" applyNumberFormat="1">
      <alignment horizontal="center" readingOrder="0" shrinkToFit="0" vertical="center" wrapText="0"/>
    </xf>
    <xf borderId="1" fillId="10" fontId="2" numFmtId="10" xfId="0" applyAlignment="1" applyBorder="1" applyFont="1" applyNumberFormat="1">
      <alignment horizontal="center"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right" readingOrder="0" shrinkToFit="0" vertical="center" wrapText="0"/>
    </xf>
    <xf borderId="0" fillId="10" fontId="2" numFmtId="0" xfId="0" applyAlignment="1" applyFont="1">
      <alignment horizontal="center" readingOrder="0" shrinkToFit="0" vertical="center" wrapText="0"/>
    </xf>
    <xf borderId="0" fillId="9" fontId="2" numFmtId="0" xfId="0" applyAlignment="1" applyFont="1">
      <alignment horizontal="center" shrinkToFit="0" vertical="center" wrapText="0"/>
    </xf>
    <xf borderId="1" fillId="9" fontId="2" numFmtId="4" xfId="0" applyAlignment="1" applyBorder="1" applyFont="1" applyNumberFormat="1">
      <alignment horizontal="center" readingOrder="0" shrinkToFit="0" vertical="center" wrapText="0"/>
    </xf>
    <xf borderId="1" fillId="4" fontId="2" numFmtId="0" xfId="0" applyAlignment="1" applyBorder="1" applyFont="1">
      <alignment horizontal="center" readingOrder="0" shrinkToFit="0" vertical="center" wrapText="0"/>
    </xf>
    <xf borderId="0" fillId="2" fontId="5" numFmtId="0" xfId="0" applyAlignment="1" applyFont="1">
      <alignment horizontal="left" readingOrder="0" shrinkToFit="0" vertical="center" wrapText="0"/>
    </xf>
    <xf borderId="1" fillId="6" fontId="2" numFmtId="0" xfId="0" applyAlignment="1" applyBorder="1" applyFont="1">
      <alignment horizontal="center" shrinkToFit="0" vertical="center" wrapText="0"/>
    </xf>
    <xf borderId="2" fillId="9" fontId="2" numFmtId="0" xfId="0" applyAlignment="1" applyBorder="1" applyFont="1">
      <alignment horizontal="center" shrinkToFit="0" vertical="center" wrapText="0"/>
    </xf>
    <xf borderId="2" fillId="6" fontId="2" numFmtId="0" xfId="0" applyAlignment="1" applyBorder="1" applyFont="1">
      <alignment horizontal="center" shrinkToFit="0" vertical="center" wrapText="0"/>
    </xf>
    <xf borderId="2" fillId="15" fontId="2" numFmtId="9" xfId="0" applyAlignment="1" applyBorder="1" applyFill="1" applyFont="1" applyNumberFormat="1">
      <alignment horizontal="center" readingOrder="0" shrinkToFit="0" vertical="center" wrapText="0"/>
    </xf>
    <xf borderId="2" fillId="6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shrinkToFit="0" vertical="center" wrapText="0"/>
    </xf>
    <xf borderId="4" fillId="6" fontId="2" numFmtId="0" xfId="0" applyAlignment="1" applyBorder="1" applyFont="1">
      <alignment horizontal="center" shrinkToFit="0" vertical="center" wrapText="0"/>
    </xf>
    <xf borderId="0" fillId="2" fontId="2" numFmtId="0" xfId="0" applyAlignment="1" applyFont="1">
      <alignment shrinkToFit="0" vertical="center" wrapText="0"/>
    </xf>
    <xf borderId="0" fillId="2" fontId="6" numFmtId="0" xfId="0" applyAlignment="1" applyFont="1">
      <alignment readingOrder="0" shrinkToFit="0" vertical="center" wrapText="0"/>
    </xf>
    <xf borderId="4" fillId="6" fontId="2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16" fontId="2" numFmtId="0" xfId="0" applyAlignment="1" applyBorder="1" applyFill="1" applyFont="1">
      <alignment horizontal="center" readingOrder="0" shrinkToFit="0" vertical="center" wrapText="0"/>
    </xf>
    <xf borderId="1" fillId="16" fontId="2" numFmtId="0" xfId="0" applyAlignment="1" applyBorder="1" applyFont="1">
      <alignment horizontal="center" shrinkToFit="0" vertical="center" wrapText="0"/>
    </xf>
    <xf borderId="10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13" fontId="2" numFmtId="0" xfId="0" applyAlignment="1" applyBorder="1" applyFont="1">
      <alignment horizontal="center" readingOrder="0" shrinkToFit="0" vertical="center" wrapText="0"/>
    </xf>
    <xf borderId="5" fillId="9" fontId="2" numFmtId="4" xfId="0" applyAlignment="1" applyBorder="1" applyFont="1" applyNumberFormat="1">
      <alignment horizontal="center" shrinkToFit="0" vertical="center" wrapText="0"/>
    </xf>
    <xf borderId="1" fillId="13" fontId="2" numFmtId="4" xfId="0" applyAlignment="1" applyBorder="1" applyFont="1" applyNumberFormat="1">
      <alignment horizontal="center" shrinkToFit="0" vertical="center" wrapText="0"/>
    </xf>
    <xf borderId="11" fillId="13" fontId="4" numFmtId="4" xfId="0" applyAlignment="1" applyBorder="1" applyFont="1" applyNumberFormat="1">
      <alignment horizontal="center" readingOrder="0" shrinkToFit="0" vertical="center" wrapText="0"/>
    </xf>
    <xf borderId="1" fillId="13" fontId="2" numFmtId="164" xfId="0" applyAlignment="1" applyBorder="1" applyFont="1" applyNumberFormat="1">
      <alignment horizontal="center" shrinkToFit="0" vertical="center" wrapText="0"/>
    </xf>
    <xf borderId="0" fillId="9" fontId="2" numFmtId="4" xfId="0" applyAlignment="1" applyFont="1" applyNumberFormat="1">
      <alignment horizontal="center" shrinkToFit="0" vertical="center" wrapText="0"/>
    </xf>
    <xf borderId="11" fillId="13" fontId="2" numFmtId="4" xfId="0" applyAlignment="1" applyBorder="1" applyFont="1" applyNumberFormat="1">
      <alignment horizontal="center" readingOrder="0" shrinkToFit="0" vertical="center" wrapText="0"/>
    </xf>
    <xf borderId="0" fillId="0" fontId="7" numFmtId="4" xfId="0" applyAlignment="1" applyFont="1" applyNumberFormat="1">
      <alignment horizontal="center" shrinkToFit="0" vertical="center" wrapText="0"/>
    </xf>
    <xf borderId="0" fillId="0" fontId="2" numFmtId="4" xfId="0" applyAlignment="1" applyFont="1" applyNumberFormat="1">
      <alignment horizontal="center" shrinkToFit="0" vertical="center" wrapText="0"/>
    </xf>
    <xf borderId="5" fillId="9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4" fillId="10" fontId="2" numFmtId="0" xfId="0" applyAlignment="1" applyBorder="1" applyFont="1">
      <alignment horizontal="center" readingOrder="0" shrinkToFit="0" vertical="center" wrapText="0"/>
    </xf>
    <xf borderId="4" fillId="10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readingOrder="0" shrinkToFit="0" vertical="center" wrapText="0"/>
    </xf>
    <xf borderId="0" fillId="17" fontId="2" numFmtId="0" xfId="0" applyAlignment="1" applyFill="1" applyFont="1">
      <alignment readingOrder="0" shrinkToFit="0" vertical="center" wrapText="0"/>
    </xf>
    <xf borderId="0" fillId="17" fontId="2" numFmtId="0" xfId="0" applyAlignment="1" applyFont="1">
      <alignment horizontal="center" shrinkToFit="0" vertical="center" wrapText="0"/>
    </xf>
    <xf borderId="0" fillId="17" fontId="2" numFmtId="0" xfId="0" applyAlignment="1" applyFont="1">
      <alignment horizontal="left" readingOrder="0" shrinkToFit="0" vertical="center" wrapText="0"/>
    </xf>
    <xf borderId="0" fillId="17" fontId="2" numFmtId="0" xfId="0" applyAlignment="1" applyFont="1">
      <alignment shrinkToFit="0" vertical="center" wrapText="0"/>
    </xf>
    <xf borderId="0" fillId="18" fontId="2" numFmtId="0" xfId="0" applyAlignment="1" applyFill="1" applyFont="1">
      <alignment readingOrder="0" shrinkToFit="0" vertical="center" wrapText="0"/>
    </xf>
    <xf borderId="0" fillId="18" fontId="2" numFmtId="0" xfId="0" applyAlignment="1" applyFont="1">
      <alignment shrinkToFit="0" vertical="center" wrapText="0"/>
    </xf>
    <xf borderId="0" fillId="18" fontId="2" numFmtId="0" xfId="0" applyAlignment="1" applyFont="1">
      <alignment horizontal="center" shrinkToFit="0" vertical="center" wrapText="0"/>
    </xf>
    <xf borderId="0" fillId="18" fontId="8" numFmtId="0" xfId="0" applyAlignment="1" applyFont="1">
      <alignment readingOrder="0" shrinkToFit="0" vertical="center" wrapText="0"/>
    </xf>
    <xf borderId="0" fillId="18" fontId="9" numFmtId="0" xfId="0" applyAlignment="1" applyFont="1">
      <alignment shrinkToFit="0" vertical="center" wrapText="0"/>
    </xf>
    <xf borderId="12" fillId="12" fontId="2" numFmtId="0" xfId="0" applyAlignment="1" applyBorder="1" applyFont="1">
      <alignment readingOrder="0" vertical="center"/>
    </xf>
    <xf borderId="13" fillId="12" fontId="2" numFmtId="0" xfId="0" applyAlignment="1" applyBorder="1" applyFont="1">
      <alignment readingOrder="0" vertical="center"/>
    </xf>
    <xf borderId="0" fillId="19" fontId="2" numFmtId="0" xfId="0" applyAlignment="1" applyFill="1" applyFont="1">
      <alignment readingOrder="0" vertical="center"/>
    </xf>
    <xf borderId="0" fillId="19" fontId="2" numFmtId="0" xfId="0" applyAlignment="1" applyFont="1">
      <alignment vertical="center"/>
    </xf>
    <xf borderId="14" fillId="20" fontId="2" numFmtId="0" xfId="0" applyAlignment="1" applyBorder="1" applyFill="1" applyFont="1">
      <alignment readingOrder="0" vertical="center"/>
    </xf>
    <xf borderId="8" fillId="20" fontId="2" numFmtId="0" xfId="0" applyAlignment="1" applyBorder="1" applyFont="1">
      <alignment readingOrder="0" vertical="center"/>
    </xf>
    <xf borderId="0" fillId="21" fontId="2" numFmtId="0" xfId="0" applyAlignment="1" applyFill="1" applyFont="1">
      <alignment vertical="center"/>
    </xf>
    <xf borderId="0" fillId="21" fontId="2" numFmtId="0" xfId="0" applyAlignment="1" applyFont="1">
      <alignment readingOrder="0" vertical="center"/>
    </xf>
    <xf borderId="14" fillId="20" fontId="2" numFmtId="0" xfId="0" applyAlignment="1" applyBorder="1" applyFont="1">
      <alignment vertical="center"/>
    </xf>
    <xf borderId="8" fillId="20" fontId="2" numFmtId="0" xfId="0" applyAlignment="1" applyBorder="1" applyFont="1">
      <alignment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vertical="center"/>
    </xf>
    <xf borderId="6" fillId="20" fontId="2" numFmtId="0" xfId="0" applyAlignment="1" applyBorder="1" applyFont="1">
      <alignment readingOrder="0" vertical="center"/>
    </xf>
    <xf borderId="4" fillId="2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2" fillId="9" fontId="2" numFmtId="0" xfId="0" applyAlignment="1" applyBorder="1" applyFont="1">
      <alignment readingOrder="0" vertical="center"/>
    </xf>
    <xf borderId="13" fillId="9" fontId="2" numFmtId="0" xfId="0" applyAlignment="1" applyBorder="1" applyFont="1">
      <alignment readingOrder="0" vertical="center"/>
    </xf>
    <xf borderId="14" fillId="17" fontId="2" numFmtId="0" xfId="0" applyAlignment="1" applyBorder="1" applyFont="1">
      <alignment readingOrder="0" vertical="center"/>
    </xf>
    <xf borderId="8" fillId="17" fontId="2" numFmtId="0" xfId="0" applyAlignment="1" applyBorder="1" applyFont="1">
      <alignment readingOrder="0" vertical="center"/>
    </xf>
    <xf borderId="14" fillId="17" fontId="2" numFmtId="0" xfId="0" applyAlignment="1" applyBorder="1" applyFont="1">
      <alignment vertical="center"/>
    </xf>
    <xf borderId="8" fillId="17" fontId="2" numFmtId="0" xfId="0" applyAlignment="1" applyBorder="1" applyFont="1">
      <alignment vertical="center"/>
    </xf>
    <xf borderId="8" fillId="17" fontId="2" numFmtId="0" xfId="0" applyAlignment="1" applyBorder="1" applyFont="1">
      <alignment vertical="center"/>
    </xf>
    <xf borderId="6" fillId="17" fontId="2" numFmtId="0" xfId="0" applyAlignment="1" applyBorder="1" applyFont="1">
      <alignment readingOrder="0" vertical="center"/>
    </xf>
    <xf borderId="4" fillId="17" fontId="2" numFmtId="0" xfId="0" applyAlignment="1" applyBorder="1" applyFont="1">
      <alignment readingOrder="0" vertical="center"/>
    </xf>
    <xf borderId="12" fillId="5" fontId="2" numFmtId="0" xfId="0" applyAlignment="1" applyBorder="1" applyFont="1">
      <alignment readingOrder="0" vertical="center"/>
    </xf>
    <xf borderId="13" fillId="5" fontId="2" numFmtId="0" xfId="0" applyAlignment="1" applyBorder="1" applyFont="1">
      <alignment readingOrder="0" vertical="center"/>
    </xf>
    <xf borderId="14" fillId="22" fontId="2" numFmtId="0" xfId="0" applyAlignment="1" applyBorder="1" applyFill="1" applyFont="1">
      <alignment readingOrder="0" vertical="center"/>
    </xf>
    <xf borderId="8" fillId="22" fontId="2" numFmtId="0" xfId="0" applyAlignment="1" applyBorder="1" applyFont="1">
      <alignment readingOrder="0" vertical="center"/>
    </xf>
    <xf borderId="14" fillId="22" fontId="2" numFmtId="0" xfId="0" applyAlignment="1" applyBorder="1" applyFont="1">
      <alignment vertical="center"/>
    </xf>
    <xf borderId="8" fillId="22" fontId="2" numFmtId="0" xfId="0" applyAlignment="1" applyBorder="1" applyFont="1">
      <alignment vertical="center"/>
    </xf>
    <xf borderId="0" fillId="22" fontId="2" numFmtId="0" xfId="0" applyAlignment="1" applyFont="1">
      <alignment readingOrder="0" vertical="center"/>
    </xf>
    <xf borderId="0" fillId="22" fontId="2" numFmtId="0" xfId="0" applyAlignment="1" applyFont="1">
      <alignment vertical="center"/>
    </xf>
    <xf borderId="8" fillId="22" fontId="2" numFmtId="0" xfId="0" applyAlignment="1" applyBorder="1" applyFont="1">
      <alignment vertical="center"/>
    </xf>
    <xf borderId="6" fillId="22" fontId="2" numFmtId="0" xfId="0" applyAlignment="1" applyBorder="1" applyFont="1">
      <alignment readingOrder="0" vertical="center"/>
    </xf>
    <xf borderId="4" fillId="22" fontId="2" numFmtId="0" xfId="0" applyAlignment="1" applyBorder="1" applyFont="1">
      <alignment readingOrder="0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readingOrder="0" vertical="center"/>
    </xf>
    <xf borderId="1" fillId="0" fontId="2" numFmtId="4" xfId="0" applyAlignment="1" applyBorder="1" applyFont="1" applyNumberFormat="1">
      <alignment horizontal="center" vertical="center"/>
    </xf>
    <xf borderId="5" fillId="0" fontId="2" numFmtId="4" xfId="0" applyAlignment="1" applyBorder="1" applyFont="1" applyNumberFormat="1">
      <alignment horizontal="center" readingOrder="0" vertical="center"/>
    </xf>
    <xf borderId="0" fillId="0" fontId="2" numFmtId="4" xfId="0" applyAlignment="1" applyFont="1" applyNumberFormat="1">
      <alignment horizontal="center" vertic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left" readingOrder="0"/>
    </xf>
    <xf borderId="3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 vertical="center"/>
    </xf>
    <xf borderId="4" fillId="0" fontId="2" numFmtId="4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1" fillId="5" fontId="10" numFmtId="0" xfId="0" applyAlignment="1" applyBorder="1" applyFont="1">
      <alignment horizontal="center" vertical="center"/>
    </xf>
    <xf borderId="2" fillId="5" fontId="10" numFmtId="0" xfId="0" applyAlignment="1" applyBorder="1" applyFont="1">
      <alignment horizontal="center" readingOrder="0" vertical="center"/>
    </xf>
    <xf borderId="2" fillId="5" fontId="10" numFmtId="0" xfId="0" applyAlignment="1" applyBorder="1" applyFont="1">
      <alignment horizontal="center" vertical="center"/>
    </xf>
    <xf borderId="3" fillId="9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23" fontId="2" numFmtId="0" xfId="0" applyAlignment="1" applyBorder="1" applyFill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1" fillId="23" fontId="2" numFmtId="0" xfId="0" applyAlignment="1" applyBorder="1" applyFont="1">
      <alignment horizontal="center" readingOrder="0" vertical="center"/>
    </xf>
    <xf borderId="3" fillId="9" fontId="2" numFmtId="4" xfId="0" applyAlignment="1" applyBorder="1" applyFont="1" applyNumberFormat="1">
      <alignment horizontal="center" readingOrder="0" vertical="center"/>
    </xf>
    <xf borderId="3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4" fillId="23" fontId="2" numFmtId="0" xfId="0" applyAlignment="1" applyBorder="1" applyFont="1">
      <alignment horizontal="center" readingOrder="0" vertical="center"/>
    </xf>
    <xf borderId="3" fillId="9" fontId="2" numFmtId="0" xfId="0" applyAlignment="1" applyBorder="1" applyFont="1">
      <alignment horizontal="center" vertical="center"/>
    </xf>
    <xf borderId="4" fillId="23" fontId="2" numFmtId="0" xfId="0" applyAlignment="1" applyBorder="1" applyFont="1">
      <alignment horizontal="center" readingOrder="0" vertical="center"/>
    </xf>
    <xf borderId="8" fillId="0" fontId="10" numFmtId="49" xfId="0" applyAlignment="1" applyBorder="1" applyFont="1" applyNumberFormat="1">
      <alignment horizontal="center" vertical="center"/>
    </xf>
    <xf borderId="4" fillId="23" fontId="2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3" fillId="4" fontId="2" numFmtId="4" xfId="0" applyAlignment="1" applyBorder="1" applyFont="1" applyNumberFormat="1">
      <alignment horizontal="center" readingOrder="0" vertical="center"/>
    </xf>
    <xf borderId="4" fillId="4" fontId="10" numFmtId="4" xfId="0" applyAlignment="1" applyBorder="1" applyFont="1" applyNumberFormat="1">
      <alignment horizontal="center" vertical="center"/>
    </xf>
    <xf borderId="4" fillId="4" fontId="10" numFmtId="4" xfId="0" applyAlignment="1" applyBorder="1" applyFont="1" applyNumberFormat="1">
      <alignment horizontal="center" readingOrder="0" vertical="center"/>
    </xf>
    <xf borderId="4" fillId="4" fontId="10" numFmtId="0" xfId="0" applyAlignment="1" applyBorder="1" applyFont="1">
      <alignment horizontal="center" vertical="center"/>
    </xf>
    <xf borderId="1" fillId="24" fontId="2" numFmtId="4" xfId="0" applyAlignment="1" applyBorder="1" applyFill="1" applyFont="1" applyNumberFormat="1">
      <alignment horizontal="center" readingOrder="0" vertical="center"/>
    </xf>
    <xf borderId="2" fillId="24" fontId="10" numFmtId="4" xfId="0" applyAlignment="1" applyBorder="1" applyFont="1" applyNumberFormat="1">
      <alignment horizontal="center" vertical="center"/>
    </xf>
    <xf borderId="2" fillId="24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1" fillId="5" fontId="11" numFmtId="0" xfId="0" applyAlignment="1" applyBorder="1" applyFont="1">
      <alignment horizontal="center" readingOrder="0" vertical="center"/>
    </xf>
    <xf borderId="1" fillId="4" fontId="2" numFmtId="4" xfId="0" applyAlignment="1" applyBorder="1" applyFont="1" applyNumberFormat="1">
      <alignment horizontal="center" vertical="center"/>
    </xf>
    <xf borderId="11" fillId="0" fontId="11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vertical="center"/>
    </xf>
    <xf borderId="1" fillId="6" fontId="11" numFmtId="0" xfId="0" applyAlignment="1" applyBorder="1" applyFont="1">
      <alignment horizontal="center" readingOrder="0" vertical="center"/>
    </xf>
    <xf borderId="3" fillId="6" fontId="11" numFmtId="0" xfId="0" applyAlignment="1" applyBorder="1" applyFont="1">
      <alignment horizontal="center" readingOrder="0" vertical="center"/>
    </xf>
    <xf borderId="3" fillId="6" fontId="11" numFmtId="4" xfId="0" applyAlignment="1" applyBorder="1" applyFont="1" applyNumberFormat="1">
      <alignment horizontal="center" readingOrder="0" vertical="center"/>
    </xf>
    <xf borderId="7" fillId="6" fontId="11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readingOrder="0" vertical="center"/>
    </xf>
    <xf borderId="1" fillId="15" fontId="2" numFmtId="0" xfId="0" applyAlignment="1" applyBorder="1" applyFont="1">
      <alignment horizontal="center" readingOrder="0" vertical="center"/>
    </xf>
    <xf borderId="1" fillId="15" fontId="2" numFmtId="0" xfId="0" applyAlignment="1" applyBorder="1" applyFont="1">
      <alignment horizontal="center" vertical="center"/>
    </xf>
    <xf borderId="5" fillId="0" fontId="13" numFmtId="0" xfId="0" applyAlignment="1" applyBorder="1" applyFont="1">
      <alignment vertical="center"/>
    </xf>
    <xf borderId="0" fillId="0" fontId="14" numFmtId="0" xfId="0" applyAlignment="1" applyFont="1">
      <alignment horizontal="left"/>
    </xf>
    <xf borderId="0" fillId="0" fontId="15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5" fillId="0" fontId="13" numFmtId="0" xfId="0" applyAlignment="1" applyBorder="1" applyFont="1">
      <alignment shrinkToFit="0" vertical="center" wrapText="0"/>
    </xf>
    <xf borderId="5" fillId="0" fontId="15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4" fillId="0" fontId="15" numFmtId="0" xfId="0" applyAlignment="1" applyBorder="1" applyFont="1">
      <alignment vertical="center"/>
    </xf>
    <xf borderId="0" fillId="0" fontId="11" numFmtId="4" xfId="0" applyAlignment="1" applyFont="1" applyNumberFormat="1">
      <alignment horizontal="center" shrinkToFit="0" vertical="center" wrapText="0"/>
    </xf>
    <xf borderId="1" fillId="5" fontId="11" numFmtId="4" xfId="0" applyAlignment="1" applyBorder="1" applyFont="1" applyNumberFormat="1">
      <alignment horizontal="center" readingOrder="0" shrinkToFit="0" vertical="center" wrapText="0"/>
    </xf>
    <xf borderId="1" fillId="4" fontId="2" numFmtId="4" xfId="0" applyAlignment="1" applyBorder="1" applyFont="1" applyNumberFormat="1">
      <alignment horizontal="center" shrinkToFit="0" vertical="center" wrapText="0"/>
    </xf>
    <xf borderId="11" fillId="4" fontId="2" numFmtId="4" xfId="0" applyAlignment="1" applyBorder="1" applyFont="1" applyNumberFormat="1">
      <alignment horizontal="center" shrinkToFit="0" vertical="center" wrapText="0"/>
    </xf>
    <xf borderId="0" fillId="0" fontId="11" numFmtId="0" xfId="0" applyAlignment="1" applyFont="1">
      <alignment horizontal="left" shrinkToFit="0" vertical="center" wrapText="1"/>
    </xf>
    <xf borderId="1" fillId="6" fontId="11" numFmtId="4" xfId="0" applyAlignment="1" applyBorder="1" applyFont="1" applyNumberFormat="1">
      <alignment horizontal="center" shrinkToFit="0" vertical="center" wrapText="0"/>
    </xf>
    <xf borderId="3" fillId="6" fontId="11" numFmtId="4" xfId="0" applyAlignment="1" applyBorder="1" applyFont="1" applyNumberFormat="1">
      <alignment horizontal="center" shrinkToFit="0" vertical="center" wrapText="0"/>
    </xf>
    <xf borderId="1" fillId="12" fontId="2" numFmtId="4" xfId="0" applyAlignment="1" applyBorder="1" applyFont="1" applyNumberFormat="1">
      <alignment horizontal="center" readingOrder="0" shrinkToFit="0" vertical="center" wrapText="0"/>
    </xf>
    <xf borderId="1" fillId="12" fontId="2" numFmtId="4" xfId="0" applyAlignment="1" applyBorder="1" applyFont="1" applyNumberFormat="1">
      <alignment horizontal="center" shrinkToFit="0" vertical="center" wrapText="0"/>
    </xf>
    <xf borderId="0" fillId="0" fontId="12" numFmtId="0" xfId="0" applyAlignment="1" applyFont="1">
      <alignment shrinkToFit="0" vertical="center" wrapText="0"/>
    </xf>
    <xf borderId="0" fillId="4" fontId="11" numFmtId="0" xfId="0" applyAlignment="1" applyFont="1">
      <alignment horizontal="left" shrinkToFit="0" vertical="center" wrapText="1"/>
    </xf>
    <xf borderId="1" fillId="5" fontId="2" numFmtId="0" xfId="0" applyAlignment="1" applyBorder="1" applyFont="1">
      <alignment horizontal="center" vertical="center"/>
    </xf>
    <xf borderId="3" fillId="6" fontId="11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statistic!$B$3:$B$367</c:f>
            </c:strRef>
          </c:cat>
          <c:val>
            <c:numRef>
              <c:f>statistic!$C$3:$C$367</c:f>
              <c:numCache/>
            </c:numRef>
          </c:val>
          <c:smooth val="0"/>
        </c:ser>
        <c:axId val="886108419"/>
        <c:axId val="1882176633"/>
      </c:lineChart>
      <c:catAx>
        <c:axId val="8861084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2176633"/>
      </c:catAx>
      <c:valAx>
        <c:axId val="1882176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1084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123825</xdr:colOff>
      <xdr:row>95</xdr:row>
      <xdr:rowOff>114300</xdr:rowOff>
    </xdr:from>
    <xdr:ext cx="7467600" cy="5353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470</xdr:row>
      <xdr:rowOff>9525</xdr:rowOff>
    </xdr:from>
    <xdr:ext cx="2847975" cy="5810250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394</xdr:row>
      <xdr:rowOff>0</xdr:rowOff>
    </xdr:from>
    <xdr:ext cx="1066800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395</xdr:row>
      <xdr:rowOff>0</xdr:rowOff>
    </xdr:from>
    <xdr:ext cx="1066800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7</xdr:row>
      <xdr:rowOff>123825</xdr:rowOff>
    </xdr:from>
    <xdr:ext cx="18830925" cy="4010025"/>
    <xdr:graphicFrame>
      <xdr:nvGraphicFramePr>
        <xdr:cNvPr id="203856862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ear-software.com/online.html" TargetMode="External"/><Relationship Id="rId42" Type="http://schemas.openxmlformats.org/officeDocument/2006/relationships/hyperlink" Target="https://link.springer.com/article/10.1007/s12028-019-00798-1" TargetMode="External"/><Relationship Id="rId41" Type="http://schemas.openxmlformats.org/officeDocument/2006/relationships/hyperlink" Target="https://pubmed.ncbi.nlm.nih.gov/28157172/" TargetMode="External"/><Relationship Id="rId44" Type="http://schemas.openxmlformats.org/officeDocument/2006/relationships/hyperlink" Target="https://ccforum.biomedcentral.com/articles/10.1186/s13054-016-1247-z" TargetMode="External"/><Relationship Id="rId43" Type="http://schemas.openxmlformats.org/officeDocument/2006/relationships/hyperlink" Target="https://www.nature.com/articles/s41526-021-00156-6" TargetMode="External"/><Relationship Id="rId46" Type="http://schemas.openxmlformats.org/officeDocument/2006/relationships/hyperlink" Target="https://calorizator.ru/analyzer/products" TargetMode="External"/><Relationship Id="rId45" Type="http://schemas.openxmlformats.org/officeDocument/2006/relationships/hyperlink" Target="http://web.ion.ru/food/FD_tree_grid.aspx" TargetMode="External"/><Relationship Id="rId1" Type="http://schemas.openxmlformats.org/officeDocument/2006/relationships/hyperlink" Target="https://www.rospotrebnadzor.ru/documents/details.php?ELEMENT_ID=4583" TargetMode="External"/><Relationship Id="rId2" Type="http://schemas.openxmlformats.org/officeDocument/2006/relationships/hyperlink" Target="https://bionutrient.net/site/sites/all/files/docs/2011_Nutrient_Guide.pdf" TargetMode="External"/><Relationship Id="rId3" Type="http://schemas.openxmlformats.org/officeDocument/2006/relationships/hyperlink" Target="https://www.usda.gov/non-discrimination-statement" TargetMode="External"/><Relationship Id="rId4" Type="http://schemas.openxmlformats.org/officeDocument/2006/relationships/hyperlink" Target="https://fdc.nal.usda.gov/food-search?type=Foundation" TargetMode="External"/><Relationship Id="rId9" Type="http://schemas.openxmlformats.org/officeDocument/2006/relationships/hyperlink" Target="https://www.gov.uk/government/publications/the-eatwell-guide" TargetMode="External"/><Relationship Id="rId48" Type="http://schemas.openxmlformats.org/officeDocument/2006/relationships/hyperlink" Target="https://cronometer.com/" TargetMode="External"/><Relationship Id="rId47" Type="http://schemas.openxmlformats.org/officeDocument/2006/relationships/hyperlink" Target="https://health-diet.ru/base_of_food" TargetMode="External"/><Relationship Id="rId49" Type="http://schemas.openxmlformats.org/officeDocument/2006/relationships/hyperlink" Target="https://play.google.com/store/apps/details?id=com.cronometer.android.gold" TargetMode="External"/><Relationship Id="rId5" Type="http://schemas.openxmlformats.org/officeDocument/2006/relationships/hyperlink" Target="https://www.ars.usda.gov/is/np/NutritiveValueofFoods/NutritiveValueofFoods.pdf" TargetMode="External"/><Relationship Id="rId6" Type="http://schemas.openxmlformats.org/officeDocument/2006/relationships/hyperlink" Target="https://knowledge4policy.ec.europa.eu/health-promotion-knowledge-gateway/topic/food-based-dietary-guidelines-europe_en" TargetMode="External"/><Relationship Id="rId7" Type="http://schemas.openxmlformats.org/officeDocument/2006/relationships/hyperlink" Target="https://www.nin.res.in/downloads/DietaryGuidelinesforNINwebsite.pdf" TargetMode="External"/><Relationship Id="rId8" Type="http://schemas.openxmlformats.org/officeDocument/2006/relationships/hyperlink" Target="https://norden.diva-portal.org/smash/get/diva2:704251/FULLTEXT01.pdf" TargetMode="External"/><Relationship Id="rId31" Type="http://schemas.openxmlformats.org/officeDocument/2006/relationships/hyperlink" Target="https://pubmed.ncbi.nlm.nih.gov/" TargetMode="External"/><Relationship Id="rId30" Type="http://schemas.openxmlformats.org/officeDocument/2006/relationships/hyperlink" Target="https://www.clinicalnutritionjournal.com/article/S0261-5614(18)32432-4/fulltext" TargetMode="External"/><Relationship Id="rId33" Type="http://schemas.openxmlformats.org/officeDocument/2006/relationships/hyperlink" Target="https://iris.who.int/bitstream/handle/10665/42330/9241208945.pdf?sequence=1" TargetMode="External"/><Relationship Id="rId32" Type="http://schemas.openxmlformats.org/officeDocument/2006/relationships/hyperlink" Target="https://cloud.uobasrah.edu.iq/uploads/2023/07/11/6043%20%D8%A7%D9%85%D8%B1%D8%B6%20%D8%AA%D8%BA%D8%B0%D9%8A%D8%A9.pdf" TargetMode="External"/><Relationship Id="rId35" Type="http://schemas.openxmlformats.org/officeDocument/2006/relationships/hyperlink" Target="https://www.nhlbi.nih.gov/files/docs/guidelines/ob_gdlns.pdf" TargetMode="External"/><Relationship Id="rId34" Type="http://schemas.openxmlformats.org/officeDocument/2006/relationships/hyperlink" Target="https://www.acefitness.org/resources/everyone/tools-calculators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pubmed.ncbi.nlm.nih.gov/713927/" TargetMode="External"/><Relationship Id="rId36" Type="http://schemas.openxmlformats.org/officeDocument/2006/relationships/hyperlink" Target="https://ajcn.nutrition.org/" TargetMode="External"/><Relationship Id="rId39" Type="http://schemas.openxmlformats.org/officeDocument/2006/relationships/hyperlink" Target="https://me.meshcapade.com/vault" TargetMode="External"/><Relationship Id="rId38" Type="http://schemas.openxmlformats.org/officeDocument/2006/relationships/hyperlink" Target="https://www.fatcalc.com/" TargetMode="External"/><Relationship Id="rId62" Type="http://schemas.openxmlformats.org/officeDocument/2006/relationships/hyperlink" Target="https://www.calculator.net/army-body-fat-calculator.html" TargetMode="External"/><Relationship Id="rId61" Type="http://schemas.openxmlformats.org/officeDocument/2006/relationships/hyperlink" Target="https://zozhnik.ru/calc/" TargetMode="External"/><Relationship Id="rId20" Type="http://schemas.openxmlformats.org/officeDocument/2006/relationships/hyperlink" Target="https://archive.org/details/bub_gb_Mf3lxvWfA9oC" TargetMode="External"/><Relationship Id="rId64" Type="http://schemas.openxmlformats.org/officeDocument/2006/relationships/hyperlink" Target="https://www.omnicalculator.com/health/skinfold-body-fat" TargetMode="External"/><Relationship Id="rId63" Type="http://schemas.openxmlformats.org/officeDocument/2006/relationships/hyperlink" Target="https://www.omnicalculator.com/health/body-fat" TargetMode="External"/><Relationship Id="rId22" Type="http://schemas.openxmlformats.org/officeDocument/2006/relationships/hyperlink" Target="https://www.ars.usda.gov/ARSUserFiles/80400535/DATA/sr27/sr27_doc.pdf" TargetMode="External"/><Relationship Id="rId66" Type="http://schemas.openxmlformats.org/officeDocument/2006/relationships/hyperlink" Target="https://www.nature.com/articles/nature05482" TargetMode="External"/><Relationship Id="rId21" Type="http://schemas.openxmlformats.org/officeDocument/2006/relationships/hyperlink" Target="https://www.fao.org/fileadmin/user_upload/nutrition/docs/requirements/fatsandfattacidsreport.pdf" TargetMode="External"/><Relationship Id="rId65" Type="http://schemas.openxmlformats.org/officeDocument/2006/relationships/hyperlink" Target="https://exrx.net/Calculators/BodyComp" TargetMode="External"/><Relationship Id="rId24" Type="http://schemas.openxmlformats.org/officeDocument/2006/relationships/hyperlink" Target="https://www.in.gov/health/food-protection/files/Food_Labeling_Guide.pdf" TargetMode="External"/><Relationship Id="rId68" Type="http://schemas.openxmlformats.org/officeDocument/2006/relationships/hyperlink" Target="https://ajcn.nutrition.org/article/S0002-9165(23)06760-6/pdf" TargetMode="External"/><Relationship Id="rId23" Type="http://schemas.openxmlformats.org/officeDocument/2006/relationships/hyperlink" Target="https://www.fda.gov/media/113659/download" TargetMode="External"/><Relationship Id="rId67" Type="http://schemas.openxmlformats.org/officeDocument/2006/relationships/hyperlink" Target="https://www.pnas.org/doi/pdf/10.1073/pnas.94.26.14930" TargetMode="External"/><Relationship Id="rId60" Type="http://schemas.openxmlformats.org/officeDocument/2006/relationships/hyperlink" Target="https://www.calc.ru/kalkulyator-kalorii.html" TargetMode="External"/><Relationship Id="rId26" Type="http://schemas.openxmlformats.org/officeDocument/2006/relationships/hyperlink" Target="https://odphp.health.gov/sites/default/files/2019-09/2015-2020_Dietary_Guidelines.pdf" TargetMode="External"/><Relationship Id="rId25" Type="http://schemas.openxmlformats.org/officeDocument/2006/relationships/hyperlink" Target="https://www.ars.usda.gov/ARSUserFiles/80400525/Data/retn/retn06.pdf" TargetMode="External"/><Relationship Id="rId69" Type="http://schemas.openxmlformats.org/officeDocument/2006/relationships/hyperlink" Target="https://link.springer.com/article/10.1007/s11692-008-9026-7" TargetMode="External"/><Relationship Id="rId28" Type="http://schemas.openxmlformats.org/officeDocument/2006/relationships/hyperlink" Target="https://odphp.health.gov/sites/default/files/2020-01/DGA2005.pdf" TargetMode="External"/><Relationship Id="rId27" Type="http://schemas.openxmlformats.org/officeDocument/2006/relationships/hyperlink" Target="https://www.fda.gov/media/109430/download" TargetMode="External"/><Relationship Id="rId29" Type="http://schemas.openxmlformats.org/officeDocument/2006/relationships/hyperlink" Target="https://assets.publishing.service.gov.uk/media/5a7f7cc3ed915d74e622ac2a/SACN_Carbohydrates_and_Health.pdf" TargetMode="External"/><Relationship Id="rId51" Type="http://schemas.openxmlformats.org/officeDocument/2006/relationships/hyperlink" Target="https://play.google.com/store/apps/details?id=com.myfitnesspal.android" TargetMode="External"/><Relationship Id="rId50" Type="http://schemas.openxmlformats.org/officeDocument/2006/relationships/hyperlink" Target="https://www.myfitnesspal.com/ru" TargetMode="External"/><Relationship Id="rId53" Type="http://schemas.openxmlformats.org/officeDocument/2006/relationships/hyperlink" Target="https://play.google.com/store/apps/details?id=ru.hikisoft.calories" TargetMode="External"/><Relationship Id="rId52" Type="http://schemas.openxmlformats.org/officeDocument/2006/relationships/hyperlink" Target="https://play.google.com/store/apps/details?id=com.fatsecret.android" TargetMode="External"/><Relationship Id="rId11" Type="http://schemas.openxmlformats.org/officeDocument/2006/relationships/hyperlink" Target="https://extranet.who.int/dataform/upload/surveys/666752/files/Draft%20WHO%20SFA-TFA%20guidelines_04052018%20Public%20Consultation(1).pdf" TargetMode="External"/><Relationship Id="rId55" Type="http://schemas.openxmlformats.org/officeDocument/2006/relationships/hyperlink" Target="https://macrofactorapp.com/" TargetMode="External"/><Relationship Id="rId10" Type="http://schemas.openxmlformats.org/officeDocument/2006/relationships/hyperlink" Target="https://www.healt.h.gov.au/sites/default/files/australian-dietary-guidelines.pdf" TargetMode="External"/><Relationship Id="rId54" Type="http://schemas.openxmlformats.org/officeDocument/2006/relationships/hyperlink" Target="https://play.google.com/store/apps/details?id=com.sillens.shapeupclub" TargetMode="External"/><Relationship Id="rId13" Type="http://schemas.openxmlformats.org/officeDocument/2006/relationships/hyperlink" Target="https://www.who.int/publications/i/item/9789241504829" TargetMode="External"/><Relationship Id="rId57" Type="http://schemas.openxmlformats.org/officeDocument/2006/relationships/hyperlink" Target="https://fdc.nal.usda.gov/food-search?type=Foundation" TargetMode="External"/><Relationship Id="rId12" Type="http://schemas.openxmlformats.org/officeDocument/2006/relationships/hyperlink" Target="https://www.who.int/publications-detail-redirect/9789241504836" TargetMode="External"/><Relationship Id="rId56" Type="http://schemas.openxmlformats.org/officeDocument/2006/relationships/hyperlink" Target="https://cronometer.com/" TargetMode="External"/><Relationship Id="rId15" Type="http://schemas.openxmlformats.org/officeDocument/2006/relationships/hyperlink" Target="https://academic.oup.com/jn/article-pdf/150/6/1358/33722364/nxz340.pdf" TargetMode="External"/><Relationship Id="rId59" Type="http://schemas.openxmlformats.org/officeDocument/2006/relationships/hyperlink" Target="https://clinic-cvetkov.ru/blog/kalkulyator-sutochnoy-normy-kaloriy/" TargetMode="External"/><Relationship Id="rId14" Type="http://schemas.openxmlformats.org/officeDocument/2006/relationships/hyperlink" Target="https://www.efsa.europa.eu/en" TargetMode="External"/><Relationship Id="rId58" Type="http://schemas.openxmlformats.org/officeDocument/2006/relationships/hyperlink" Target="https://calc.tablicakalorijnosti.ru/" TargetMode="External"/><Relationship Id="rId17" Type="http://schemas.openxmlformats.org/officeDocument/2006/relationships/hyperlink" Target="https://www.fao.org/ag/humannutrition/35978-02317b979a686a57aa4593304ffc17f06.pdf" TargetMode="External"/><Relationship Id="rId16" Type="http://schemas.openxmlformats.org/officeDocument/2006/relationships/hyperlink" Target="https://www.dietaryguidelines.gov/sites/default/files/2020-12/Dietary_Guidelines_for_Americans_2020-2025.pdf" TargetMode="External"/><Relationship Id="rId19" Type="http://schemas.openxmlformats.org/officeDocument/2006/relationships/hyperlink" Target="https://www.fao.org/4/w8079e/w8079e00.htm" TargetMode="External"/><Relationship Id="rId18" Type="http://schemas.openxmlformats.org/officeDocument/2006/relationships/hyperlink" Target="http://www.fao.org/3/a-y5022e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mnicalculator.com/health/body-fat" TargetMode="External"/><Relationship Id="rId2" Type="http://schemas.openxmlformats.org/officeDocument/2006/relationships/hyperlink" Target="https://www.omnicalculator.com/health/skinfold-body-fat" TargetMode="External"/><Relationship Id="rId3" Type="http://schemas.openxmlformats.org/officeDocument/2006/relationships/hyperlink" Target="https://exrx.net/Calculators/BodyComp" TargetMode="External"/><Relationship Id="rId4" Type="http://schemas.openxmlformats.org/officeDocument/2006/relationships/hyperlink" Target="https://me.meshcapade.com/vault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linear-software.com/online.html" TargetMode="External"/><Relationship Id="rId6" Type="http://schemas.openxmlformats.org/officeDocument/2006/relationships/hyperlink" Target="http://pravo.gov.ru/proxy/ips/?docbody=&amp;nd=102110716" TargetMode="External"/><Relationship Id="rId7" Type="http://schemas.openxmlformats.org/officeDocument/2006/relationships/hyperlink" Target="https://github.com/Moaquvee/Moaquvee-" TargetMode="External"/><Relationship Id="rId8" Type="http://schemas.openxmlformats.org/officeDocument/2006/relationships/hyperlink" Target="https://github.com/Moaquvee/Moaquvee-/tree/Addi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66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71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73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74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75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77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78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79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80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82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85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86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87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89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95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82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96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101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102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103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105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106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107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108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</sheetData>
  <hyperlinks>
    <hyperlink r:id="rId1" ref="A1"/>
    <hyperlink r:id="rId2" ref="A7"/>
    <hyperlink r:id="rId3" ref="A10"/>
    <hyperlink r:id="rId4" ref="A11"/>
    <hyperlink r:id="rId5" ref="A12"/>
    <hyperlink r:id="rId6" ref="A24"/>
    <hyperlink r:id="rId7" ref="A26"/>
    <hyperlink r:id="rId8" ref="A28"/>
    <hyperlink r:id="rId9" ref="A30"/>
    <hyperlink r:id="rId10" ref="A32"/>
    <hyperlink r:id="rId11" ref="A34"/>
    <hyperlink r:id="rId12" ref="A36"/>
    <hyperlink r:id="rId13" ref="A38"/>
    <hyperlink r:id="rId14" ref="A40"/>
    <hyperlink r:id="rId15" ref="A42"/>
    <hyperlink r:id="rId16" ref="A43"/>
    <hyperlink r:id="rId17" ref="A44"/>
    <hyperlink r:id="rId18" ref="A45"/>
    <hyperlink r:id="rId19" location="Contents" ref="A46"/>
    <hyperlink r:id="rId20" ref="A47"/>
    <hyperlink r:id="rId21" ref="A48"/>
    <hyperlink r:id="rId22" ref="A49"/>
    <hyperlink r:id="rId23" ref="A50"/>
    <hyperlink r:id="rId24" ref="A51"/>
    <hyperlink r:id="rId25" ref="A52"/>
    <hyperlink r:id="rId26" ref="A53"/>
    <hyperlink r:id="rId27" ref="A54"/>
    <hyperlink r:id="rId28" ref="A55"/>
    <hyperlink r:id="rId29" ref="A56"/>
    <hyperlink r:id="rId30" ref="A57"/>
    <hyperlink r:id="rId31" ref="A58"/>
    <hyperlink r:id="rId32" ref="A59"/>
    <hyperlink r:id="rId33" ref="A60"/>
    <hyperlink r:id="rId34" ref="A61"/>
    <hyperlink r:id="rId35" ref="A62"/>
    <hyperlink r:id="rId36" ref="A63"/>
    <hyperlink r:id="rId37" ref="A64"/>
    <hyperlink r:id="rId38" ref="A65"/>
    <hyperlink r:id="rId39" ref="A66"/>
    <hyperlink r:id="rId40" ref="A67"/>
    <hyperlink r:id="rId41" ref="A68"/>
    <hyperlink r:id="rId42" ref="A69"/>
    <hyperlink r:id="rId43" ref="A70"/>
    <hyperlink r:id="rId44" ref="A71"/>
    <hyperlink r:id="rId45" ref="A94"/>
    <hyperlink r:id="rId46" ref="A96"/>
    <hyperlink r:id="rId47" ref="A97"/>
    <hyperlink r:id="rId48" ref="A103"/>
    <hyperlink r:id="rId49" ref="A104"/>
    <hyperlink r:id="rId50" ref="A105"/>
    <hyperlink r:id="rId51" ref="A106"/>
    <hyperlink r:id="rId52" ref="A107"/>
    <hyperlink r:id="rId53" ref="A108"/>
    <hyperlink r:id="rId54" ref="A109"/>
    <hyperlink r:id="rId55" ref="A110"/>
    <hyperlink r:id="rId56" ref="A115"/>
    <hyperlink r:id="rId57" ref="A116"/>
    <hyperlink r:id="rId58" ref="A117"/>
    <hyperlink r:id="rId59" ref="A118"/>
    <hyperlink r:id="rId60" ref="A119"/>
    <hyperlink r:id="rId61" ref="A120"/>
    <hyperlink r:id="rId62" ref="A121"/>
    <hyperlink r:id="rId63" ref="A122"/>
    <hyperlink r:id="rId64" ref="A123"/>
    <hyperlink r:id="rId65" ref="A124"/>
    <hyperlink r:id="rId66" ref="A128"/>
    <hyperlink r:id="rId67" ref="A129"/>
    <hyperlink r:id="rId68" ref="A130"/>
    <hyperlink r:id="rId69" ref="A131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88"/>
    <col customWidth="1" min="2" max="2" width="20.75"/>
    <col customWidth="1" min="3" max="3" width="18.38"/>
    <col customWidth="1" min="4" max="4" width="19.63"/>
    <col customWidth="1" min="5" max="5" width="8.88"/>
    <col customWidth="1" min="6" max="6" width="43.25"/>
    <col customWidth="1" min="7" max="7" width="23.0"/>
    <col customWidth="1" min="8" max="8" width="14.38"/>
    <col customWidth="1" min="9" max="9" width="18.5"/>
    <col customWidth="1" min="10" max="10" width="14.38"/>
    <col customWidth="1" min="11" max="11" width="24.25"/>
    <col customWidth="1" min="12" max="26" width="14.38"/>
  </cols>
  <sheetData>
    <row r="1" ht="15.75" customHeight="1">
      <c r="A1" s="7" t="s">
        <v>109</v>
      </c>
      <c r="B1" s="8"/>
      <c r="C1" s="8"/>
      <c r="D1" s="9" t="s">
        <v>110</v>
      </c>
      <c r="E1" s="10" t="s">
        <v>111</v>
      </c>
      <c r="F1" s="11"/>
      <c r="G1" s="12" t="s">
        <v>112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9" t="s">
        <v>113</v>
      </c>
      <c r="B2" s="9">
        <v>65.0</v>
      </c>
      <c r="C2" s="10" t="s">
        <v>114</v>
      </c>
      <c r="D2" s="9" t="s">
        <v>115</v>
      </c>
      <c r="E2" s="10" t="s">
        <v>116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9" t="s">
        <v>117</v>
      </c>
      <c r="B3" s="9">
        <v>1.7</v>
      </c>
      <c r="C3" s="10" t="s">
        <v>114</v>
      </c>
      <c r="D3" s="9" t="s">
        <v>118</v>
      </c>
      <c r="E3" s="10" t="s">
        <v>119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9" t="s">
        <v>120</v>
      </c>
      <c r="B4" s="14">
        <f>B2/B3^2</f>
        <v>22.49134948</v>
      </c>
      <c r="C4" s="11"/>
      <c r="D4" s="9" t="s">
        <v>121</v>
      </c>
      <c r="E4" s="10" t="s">
        <v>122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1"/>
      <c r="B5" s="11"/>
      <c r="C5" s="11"/>
      <c r="D5" s="9" t="s">
        <v>123</v>
      </c>
      <c r="E5" s="10" t="s">
        <v>124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1"/>
      <c r="B6" s="11"/>
      <c r="C6" s="11"/>
      <c r="D6" s="9" t="s">
        <v>125</v>
      </c>
      <c r="E6" s="10" t="s">
        <v>126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7" t="s">
        <v>127</v>
      </c>
      <c r="B8" s="8"/>
      <c r="C8" s="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9" t="s">
        <v>113</v>
      </c>
      <c r="B9" s="14">
        <f>B2</f>
        <v>65</v>
      </c>
      <c r="C9" s="10" t="s">
        <v>114</v>
      </c>
      <c r="D9" s="15" t="s">
        <v>128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9" t="s">
        <v>129</v>
      </c>
      <c r="B10" s="14">
        <f>$B$3*100</f>
        <v>170</v>
      </c>
      <c r="C10" s="10" t="s">
        <v>114</v>
      </c>
      <c r="D10" s="15" t="s">
        <v>130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9" t="s">
        <v>131</v>
      </c>
      <c r="B11" s="9">
        <v>25.0</v>
      </c>
      <c r="C11" s="10" t="s">
        <v>114</v>
      </c>
      <c r="D11" s="1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9" t="s">
        <v>132</v>
      </c>
      <c r="B12" s="14">
        <f>9.99*B9+6.25*B10-4.92*B11+5</f>
        <v>1593.85</v>
      </c>
      <c r="C12" s="17"/>
      <c r="D12" s="18" t="s">
        <v>133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9" t="s">
        <v>134</v>
      </c>
      <c r="B13" s="14">
        <f>B12*1.4</f>
        <v>2231.39</v>
      </c>
      <c r="C13" s="17"/>
      <c r="D13" s="18" t="s">
        <v>135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9" t="s">
        <v>136</v>
      </c>
      <c r="B14" s="14">
        <f>B12*1.6</f>
        <v>2550.16</v>
      </c>
      <c r="C14" s="17"/>
      <c r="D14" s="17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9" t="s">
        <v>137</v>
      </c>
      <c r="B15" s="14">
        <f>B12*1.9</f>
        <v>3028.315</v>
      </c>
      <c r="C15" s="17"/>
      <c r="D15" s="20" t="s">
        <v>138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1"/>
      <c r="U15" s="11"/>
      <c r="V15" s="11"/>
      <c r="W15" s="11"/>
      <c r="X15" s="11"/>
      <c r="Y15" s="11"/>
      <c r="Z15" s="11"/>
    </row>
    <row r="16" ht="15.75" customHeight="1">
      <c r="A16" s="9" t="s">
        <v>139</v>
      </c>
      <c r="B16" s="14">
        <f>B12*2.2</f>
        <v>3506.47</v>
      </c>
      <c r="C16" s="17"/>
      <c r="D16" s="20" t="s">
        <v>140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7"/>
      <c r="D17" s="17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7" t="s">
        <v>141</v>
      </c>
      <c r="B18" s="8"/>
      <c r="C18" s="8"/>
      <c r="D18" s="22" t="s">
        <v>142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1"/>
      <c r="W18" s="11"/>
      <c r="X18" s="11"/>
      <c r="Y18" s="11"/>
      <c r="Z18" s="11"/>
    </row>
    <row r="19" ht="15.75" customHeight="1">
      <c r="A19" s="9" t="s">
        <v>113</v>
      </c>
      <c r="B19" s="14">
        <f>B2</f>
        <v>65</v>
      </c>
      <c r="C19" s="10" t="s">
        <v>114</v>
      </c>
      <c r="D19" s="22" t="s">
        <v>143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1"/>
      <c r="W19" s="11"/>
      <c r="X19" s="11"/>
      <c r="Y19" s="11"/>
      <c r="Z19" s="11"/>
    </row>
    <row r="20" ht="15.75" customHeight="1">
      <c r="A20" s="9" t="s">
        <v>129</v>
      </c>
      <c r="B20" s="14">
        <f>$B$3*100</f>
        <v>170</v>
      </c>
      <c r="C20" s="10" t="s">
        <v>114</v>
      </c>
      <c r="D20" s="17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9" t="s">
        <v>131</v>
      </c>
      <c r="B21" s="9">
        <v>25.0</v>
      </c>
      <c r="C21" s="10" t="s">
        <v>114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9" t="s">
        <v>144</v>
      </c>
      <c r="B22" s="14">
        <f>9.99*B19+6.25*B20-4.92*B21-161</f>
        <v>1427.85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9" t="s">
        <v>134</v>
      </c>
      <c r="B23" s="14">
        <f>B22*1.4</f>
        <v>1998.99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9" t="s">
        <v>136</v>
      </c>
      <c r="B24" s="14">
        <f>B22*1.6</f>
        <v>2284.56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9" t="s">
        <v>137</v>
      </c>
      <c r="B25" s="14">
        <f>B22*1.9</f>
        <v>2712.915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9" t="s">
        <v>139</v>
      </c>
      <c r="B26" s="14">
        <f>B22*2.2</f>
        <v>3141.27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24" t="s">
        <v>145</v>
      </c>
      <c r="G27" s="25">
        <f>B13</f>
        <v>2231.39</v>
      </c>
      <c r="H27" s="26"/>
      <c r="I27" s="26"/>
      <c r="J27" s="2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27" t="s">
        <v>146</v>
      </c>
      <c r="G28" s="28">
        <f>AVERAGE(B14:B15)</f>
        <v>2789.2375</v>
      </c>
      <c r="H28" s="26"/>
      <c r="I28" s="26"/>
      <c r="J28" s="2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7" t="s">
        <v>147</v>
      </c>
      <c r="B29" s="8"/>
      <c r="C29" s="8"/>
      <c r="D29" s="11"/>
      <c r="E29" s="11"/>
      <c r="F29" s="27" t="s">
        <v>148</v>
      </c>
      <c r="G29" s="28">
        <f>B16</f>
        <v>3506.47</v>
      </c>
      <c r="H29" s="26"/>
      <c r="I29" s="26"/>
      <c r="J29" s="2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9" t="s">
        <v>113</v>
      </c>
      <c r="B30" s="9">
        <v>18.0</v>
      </c>
      <c r="C30" s="10" t="s">
        <v>114</v>
      </c>
      <c r="D30" s="11"/>
      <c r="E30" s="11"/>
      <c r="F30" s="27" t="s">
        <v>149</v>
      </c>
      <c r="G30" s="29">
        <f>((B9*1.4)*4)/G27</f>
        <v>0.1631270195</v>
      </c>
      <c r="H30" s="26"/>
      <c r="I30" s="26"/>
      <c r="J30" s="2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9" t="s">
        <v>150</v>
      </c>
      <c r="B31" s="14">
        <f>59.5*B30-31.4</f>
        <v>1039.6</v>
      </c>
      <c r="C31" s="11"/>
      <c r="D31" s="11"/>
      <c r="E31" s="11"/>
      <c r="F31" s="30" t="s">
        <v>151</v>
      </c>
      <c r="G31" s="31">
        <v>0.3</v>
      </c>
      <c r="H31" s="10" t="s">
        <v>114</v>
      </c>
      <c r="I31" s="26"/>
      <c r="J31" s="2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30" t="s">
        <v>152</v>
      </c>
      <c r="G32" s="29">
        <f>100%-(G30+G31+G33)</f>
        <v>0.5168729805</v>
      </c>
      <c r="H32" s="26"/>
      <c r="I32" s="26"/>
      <c r="J32" s="2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 t="s">
        <v>153</v>
      </c>
      <c r="B33" s="8"/>
      <c r="C33" s="8"/>
      <c r="D33" s="11"/>
      <c r="E33" s="11"/>
      <c r="F33" s="30" t="s">
        <v>154</v>
      </c>
      <c r="G33" s="32">
        <v>0.02</v>
      </c>
      <c r="H33" s="10" t="s">
        <v>114</v>
      </c>
      <c r="I33" s="26"/>
      <c r="J33" s="26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9" t="s">
        <v>113</v>
      </c>
      <c r="B34" s="9">
        <v>18.0</v>
      </c>
      <c r="C34" s="10" t="s">
        <v>114</v>
      </c>
      <c r="D34" s="11"/>
      <c r="E34" s="11"/>
      <c r="F34" s="30" t="s">
        <v>155</v>
      </c>
      <c r="G34" s="33" t="str">
        <f>TEXT(G30*G27/4 , "?0.0?") &amp; " — " &amp; TEXT(G30*G29/4 , "?0.0?")</f>
        <v>91,0  — 143,0 </v>
      </c>
      <c r="H34" s="26"/>
      <c r="I34" s="26"/>
      <c r="J34" s="26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9" t="s">
        <v>156</v>
      </c>
      <c r="B35" s="14">
        <f>58.3*B34-31.1</f>
        <v>1018.3</v>
      </c>
      <c r="C35" s="11"/>
      <c r="D35" s="11"/>
      <c r="E35" s="11"/>
      <c r="F35" s="30" t="s">
        <v>157</v>
      </c>
      <c r="G35" s="33" t="str">
        <f>TEXT(G31*G27/9 , "?0.0?") &amp; " — " &amp; TEXT(G31*G29/9 , "?0.0?")</f>
        <v>74,38 — 116,88</v>
      </c>
      <c r="H35" s="26"/>
      <c r="I35" s="26"/>
      <c r="J35" s="26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30" t="s">
        <v>158</v>
      </c>
      <c r="G36" s="33" t="str">
        <f>TEXT(G32*G27/4 , "?0.0?") &amp; " — " &amp; TEXT(G32*G29/4 , "?0.0?")</f>
        <v>288,34 — 453,1 </v>
      </c>
      <c r="H36" s="26"/>
      <c r="I36" s="26"/>
      <c r="J36" s="26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30" t="s">
        <v>159</v>
      </c>
      <c r="G37" s="33" t="str">
        <f>TEXT(G33*G27/2 , "?0.0?") &amp; " — " &amp; TEXT(G33*G29/2 , "?0.0?")</f>
        <v>22,31 — 35,06</v>
      </c>
      <c r="H37" s="26"/>
      <c r="I37" s="26"/>
      <c r="J37" s="26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7" t="s">
        <v>160</v>
      </c>
      <c r="B38" s="8"/>
      <c r="C38" s="8"/>
      <c r="D38" s="11"/>
      <c r="E38" s="11"/>
      <c r="F38" s="26"/>
      <c r="G38" s="26"/>
      <c r="H38" s="26"/>
      <c r="I38" s="26"/>
      <c r="J38" s="26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9" t="s">
        <v>113</v>
      </c>
      <c r="B39" s="9">
        <v>25.0</v>
      </c>
      <c r="C39" s="10" t="s">
        <v>114</v>
      </c>
      <c r="D39" s="11"/>
      <c r="E39" s="11"/>
      <c r="F39" s="34"/>
      <c r="G39" s="34"/>
      <c r="H39" s="26"/>
      <c r="I39" s="26"/>
      <c r="J39" s="26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9" t="s">
        <v>161</v>
      </c>
      <c r="B40" s="14">
        <f>22.7*B39+504.3</f>
        <v>1071.8</v>
      </c>
      <c r="C40" s="11"/>
      <c r="D40" s="11"/>
      <c r="E40" s="11"/>
      <c r="F40" s="35" t="s">
        <v>162</v>
      </c>
      <c r="G40" s="36" t="s">
        <v>163</v>
      </c>
      <c r="H40" s="26"/>
      <c r="I40" s="26"/>
      <c r="J40" s="26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9" t="s">
        <v>134</v>
      </c>
      <c r="B41" s="14">
        <f>B40*1.4</f>
        <v>1500.52</v>
      </c>
      <c r="C41" s="11"/>
      <c r="D41" s="11"/>
      <c r="E41" s="11"/>
      <c r="F41" s="30" t="s">
        <v>164</v>
      </c>
      <c r="G41" s="37" t="str">
        <f>TEXT((G33*G27/2)*0.3 , "?0.0?") &amp; " — " &amp; TEXT((G33*G29/2)*0.3 , "?0.0?")</f>
        <v> 6,69 — 10,52</v>
      </c>
      <c r="H41" s="26"/>
      <c r="I41" s="26"/>
      <c r="J41" s="26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9" t="s">
        <v>136</v>
      </c>
      <c r="B42" s="14">
        <f>B40*1.6</f>
        <v>1714.88</v>
      </c>
      <c r="C42" s="11"/>
      <c r="D42" s="11"/>
      <c r="E42" s="11"/>
      <c r="F42" s="30" t="s">
        <v>165</v>
      </c>
      <c r="G42" s="37" t="str">
        <f>TEXT((G33*G27/2)*0.7 , "??.??") &amp; " — " &amp; TEXT((G33*G29/2)*0.7 , "??.??")</f>
        <v>15,62 — 24,55</v>
      </c>
      <c r="H42" s="26"/>
      <c r="I42" s="26"/>
      <c r="J42" s="26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9" t="s">
        <v>137</v>
      </c>
      <c r="B43" s="14">
        <f>B40*1.9</f>
        <v>2036.42</v>
      </c>
      <c r="C43" s="11"/>
      <c r="D43" s="11"/>
      <c r="E43" s="11"/>
      <c r="F43" s="34"/>
      <c r="G43" s="34"/>
      <c r="H43" s="26"/>
      <c r="I43" s="26"/>
      <c r="J43" s="26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9" t="s">
        <v>139</v>
      </c>
      <c r="B44" s="14">
        <f>B40*2.2</f>
        <v>2357.96</v>
      </c>
      <c r="C44" s="11"/>
      <c r="D44" s="11"/>
      <c r="E44" s="11"/>
      <c r="F44" s="38" t="s">
        <v>166</v>
      </c>
      <c r="G44" s="36" t="s">
        <v>163</v>
      </c>
      <c r="H44" s="26"/>
      <c r="I44" s="26"/>
      <c r="J44" s="26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30" t="s">
        <v>167</v>
      </c>
      <c r="G45" s="39" t="str">
        <f>TEXT((G33*G27/2)*0.3 , "?0.0?") &amp; " — " &amp; TEXT((G33*G29/2)*0.3 , "?0.0?")</f>
        <v> 6,69 — 10,52</v>
      </c>
      <c r="H45" s="26"/>
      <c r="I45" s="26"/>
      <c r="J45" s="26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" t="s">
        <v>168</v>
      </c>
      <c r="B46" s="8"/>
      <c r="C46" s="8"/>
      <c r="D46" s="11"/>
      <c r="E46" s="11"/>
      <c r="F46" s="30" t="s">
        <v>169</v>
      </c>
      <c r="G46" s="39" t="str">
        <f>TEXT((G33*G27/2)*0.33 , "?0.0?") &amp; " — " &amp; TEXT((G33*G29/2)*0.33 , "?0.0?")</f>
        <v> 7,36 — 11,57</v>
      </c>
      <c r="H46" s="26"/>
      <c r="I46" s="26"/>
      <c r="J46" s="26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9" t="s">
        <v>113</v>
      </c>
      <c r="B47" s="9">
        <v>35.0</v>
      </c>
      <c r="C47" s="10" t="s">
        <v>114</v>
      </c>
      <c r="D47" s="11"/>
      <c r="E47" s="11"/>
      <c r="F47" s="30" t="s">
        <v>170</v>
      </c>
      <c r="G47" s="39" t="str">
        <f>TEXT((G33*G27/2)*0.22 , "?0.0?") &amp; " — " &amp; TEXT((G33*G29/2)*0.22 , "?0.0?")</f>
        <v> 4,91 —  7,71</v>
      </c>
      <c r="H47" s="26"/>
      <c r="I47" s="26"/>
      <c r="J47" s="26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9" t="s">
        <v>171</v>
      </c>
      <c r="B48" s="14">
        <f>20.3*B47+485.9</f>
        <v>1196.4</v>
      </c>
      <c r="C48" s="11"/>
      <c r="D48" s="11"/>
      <c r="E48" s="11"/>
      <c r="F48" s="30" t="s">
        <v>172</v>
      </c>
      <c r="G48" s="39" t="str">
        <f>TEXT((G33*G27/2)*0.15 , "?0.0?") &amp; " — " &amp; TEXT((G33*G29/2)*0.15 , "?0.0?")</f>
        <v> 3,35 —  5,26</v>
      </c>
      <c r="H48" s="26"/>
      <c r="I48" s="26"/>
      <c r="J48" s="26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9" t="s">
        <v>134</v>
      </c>
      <c r="B49" s="14">
        <f>B48*1.4</f>
        <v>1674.96</v>
      </c>
      <c r="C49" s="11"/>
      <c r="D49" s="11"/>
      <c r="E49" s="11"/>
      <c r="F49" s="26"/>
      <c r="G49" s="26"/>
      <c r="H49" s="26"/>
      <c r="I49" s="26"/>
      <c r="J49" s="26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9" t="s">
        <v>136</v>
      </c>
      <c r="B50" s="14">
        <f>B48*1.6</f>
        <v>1914.24</v>
      </c>
      <c r="C50" s="11"/>
      <c r="D50" s="11"/>
      <c r="E50" s="11"/>
      <c r="F50" s="34"/>
      <c r="G50" s="34"/>
      <c r="H50" s="26"/>
      <c r="I50" s="26"/>
      <c r="J50" s="26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9" t="s">
        <v>137</v>
      </c>
      <c r="B51" s="14">
        <f>B48*1.9</f>
        <v>2273.16</v>
      </c>
      <c r="C51" s="11"/>
      <c r="D51" s="11"/>
      <c r="E51" s="11"/>
      <c r="F51" s="40" t="str">
        <f>"Приём жиров - " &amp; TEXT(G31, "?0.0?% от ккал")</f>
        <v>Приём жиров - 30,0 % от ккал</v>
      </c>
      <c r="G51" s="41" t="str">
        <f>TEXT(G31*G27/9 , "?0.0? гр.") &amp; " — " &amp; TEXT(G31*G29/9 , "?0.0? гр.")</f>
        <v>74,38 гр. — 116,88 гр.</v>
      </c>
      <c r="H51" s="26"/>
      <c r="I51" s="26"/>
      <c r="J51" s="26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9" t="s">
        <v>139</v>
      </c>
      <c r="B52" s="14">
        <f>B48*2.2</f>
        <v>2632.08</v>
      </c>
      <c r="C52" s="11"/>
      <c r="D52" s="11"/>
      <c r="E52" s="11"/>
      <c r="F52" s="30" t="s">
        <v>173</v>
      </c>
      <c r="G52" s="37" t="str">
        <f>TEXT(G31*G27/9*25% , "?0.0?") &amp; " — " &amp; TEXT(G31*G29/9*25% , "?0.0?")</f>
        <v>18,59 — 29,22</v>
      </c>
      <c r="H52" s="26"/>
      <c r="I52" s="26"/>
      <c r="J52" s="26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30" t="s">
        <v>174</v>
      </c>
      <c r="G53" s="37" t="str">
        <f>TEXT(G31*G27/9*40% , "?0.0?") &amp; " — " &amp; TEXT(G31*G29/9*40% , "?0.0?")</f>
        <v>29,75 — 46,75</v>
      </c>
      <c r="H53" s="26"/>
      <c r="I53" s="26"/>
      <c r="J53" s="26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7" t="s">
        <v>175</v>
      </c>
      <c r="B54" s="8"/>
      <c r="C54" s="8"/>
      <c r="D54" s="11"/>
      <c r="E54" s="11"/>
      <c r="F54" s="30" t="s">
        <v>176</v>
      </c>
      <c r="G54" s="37" t="str">
        <f>TEXT(G31*G27/9*25% , "?0.0?") &amp; " — " &amp; TEXT(G31*G29/9*25% , "?0.0?")</f>
        <v>18,59 — 29,22</v>
      </c>
      <c r="H54" s="26"/>
      <c r="I54" s="26"/>
      <c r="J54" s="26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9" t="s">
        <v>113</v>
      </c>
      <c r="B55" s="9">
        <v>40.0</v>
      </c>
      <c r="C55" s="10" t="s">
        <v>114</v>
      </c>
      <c r="D55" s="11"/>
      <c r="E55" s="11"/>
      <c r="F55" s="30" t="s">
        <v>177</v>
      </c>
      <c r="G55" s="37" t="str">
        <f>TEXT(G31*G27/9*10% , "?0.0?") &amp; " — " &amp; TEXT(G31*G29/9*10% , "?0.0?")</f>
        <v> 7,44 — 11,69</v>
      </c>
      <c r="H55" s="26"/>
      <c r="I55" s="26"/>
      <c r="J55" s="26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9" t="s">
        <v>178</v>
      </c>
      <c r="B56" s="14">
        <f>17.7*B55+658.2</f>
        <v>1366.2</v>
      </c>
      <c r="C56" s="11"/>
      <c r="D56" s="11"/>
      <c r="E56" s="11"/>
      <c r="F56" s="42" t="s">
        <v>179</v>
      </c>
      <c r="G56" s="43" t="str">
        <f>TEXT(G31*G27/9*1% , "?0.0?") &amp; " — " &amp; TEXT(G31*G29/9*1% , "?0.0?")</f>
        <v> 0,74 —  1,17</v>
      </c>
      <c r="H56" s="26"/>
      <c r="I56" s="26"/>
      <c r="J56" s="26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9" t="s">
        <v>134</v>
      </c>
      <c r="B57" s="14">
        <f>B56*1.4</f>
        <v>1912.68</v>
      </c>
      <c r="C57" s="11"/>
      <c r="D57" s="11"/>
      <c r="E57" s="11"/>
      <c r="F57" s="26"/>
      <c r="G57" s="26"/>
      <c r="H57" s="26"/>
      <c r="I57" s="26"/>
      <c r="J57" s="26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9" t="s">
        <v>136</v>
      </c>
      <c r="B58" s="14">
        <f>B56*1.6</f>
        <v>2185.92</v>
      </c>
      <c r="C58" s="11"/>
      <c r="D58" s="11"/>
      <c r="E58" s="11"/>
      <c r="F58" s="2"/>
      <c r="G58" s="2"/>
      <c r="H58" s="2"/>
      <c r="I58" s="2"/>
      <c r="J58" s="2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9" t="s">
        <v>137</v>
      </c>
      <c r="B59" s="14">
        <f>B56*1.9</f>
        <v>2595.78</v>
      </c>
      <c r="C59" s="11"/>
      <c r="D59" s="11"/>
      <c r="E59" s="11"/>
      <c r="F59" s="44" t="s">
        <v>180</v>
      </c>
      <c r="G59" s="45" t="s">
        <v>163</v>
      </c>
      <c r="H59" s="2"/>
      <c r="I59" s="2"/>
      <c r="J59" s="2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9" t="s">
        <v>139</v>
      </c>
      <c r="B60" s="14">
        <f>B56*2.2</f>
        <v>3005.64</v>
      </c>
      <c r="C60" s="11"/>
      <c r="D60" s="11"/>
      <c r="E60" s="11"/>
      <c r="F60" s="46" t="s">
        <v>167</v>
      </c>
      <c r="G60" s="47" t="str">
        <f>text((G31*G27/9)*0.3 , "?0.0?") &amp; " — " &amp; text((G31*G29/9)*0.3 , "?0.0?")</f>
        <v>22,31 — 35,06</v>
      </c>
      <c r="H60" s="2"/>
      <c r="I60" s="2"/>
      <c r="J60" s="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46" t="s">
        <v>181</v>
      </c>
      <c r="G61" s="47" t="str">
        <f>text((G31*G27/9)*0.35 , "?0.0?") &amp; " — " &amp; text((G31*G29/9)*0.35 , "?0.0?")</f>
        <v>26,03 — 40,91</v>
      </c>
      <c r="H61" s="2"/>
      <c r="I61" s="2"/>
      <c r="J61" s="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7" t="s">
        <v>182</v>
      </c>
      <c r="B62" s="8"/>
      <c r="C62" s="8"/>
      <c r="D62" s="11"/>
      <c r="E62" s="11"/>
      <c r="F62" s="46" t="s">
        <v>183</v>
      </c>
      <c r="G62" s="47" t="str">
        <f>text((G31*G27/9)*0.2 , "?0.0?") &amp; " — " &amp; text((G31*G29/9)*0.2 , "?0.0?")</f>
        <v>14,88 — 23,38</v>
      </c>
      <c r="H62" s="2"/>
      <c r="I62" s="2"/>
      <c r="J62" s="2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9" t="s">
        <v>113</v>
      </c>
      <c r="B63" s="9">
        <v>40.0</v>
      </c>
      <c r="C63" s="10" t="s">
        <v>114</v>
      </c>
      <c r="D63" s="11"/>
      <c r="E63" s="11"/>
      <c r="F63" s="27" t="s">
        <v>172</v>
      </c>
      <c r="G63" s="39" t="str">
        <f>text((G31*G27/9)*0.15 , "?0.0?") &amp; " — " &amp; text((G31*G29/9)*0.15 , "?0.0?")</f>
        <v>11,16 — 17,53</v>
      </c>
      <c r="H63" s="2"/>
      <c r="I63" s="2"/>
      <c r="J63" s="2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9" t="s">
        <v>184</v>
      </c>
      <c r="B64" s="14">
        <f>13.4*B63+692.6</f>
        <v>1228.6</v>
      </c>
      <c r="C64" s="11"/>
      <c r="D64" s="11"/>
      <c r="E64" s="11"/>
      <c r="F64" s="2"/>
      <c r="G64" s="2"/>
      <c r="H64" s="2"/>
      <c r="I64" s="2"/>
      <c r="J64" s="2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9" t="s">
        <v>134</v>
      </c>
      <c r="B65" s="14">
        <f>B64*1.4</f>
        <v>1720.04</v>
      </c>
      <c r="C65" s="11"/>
      <c r="D65" s="11"/>
      <c r="E65" s="11"/>
      <c r="F65" s="2"/>
      <c r="G65" s="2"/>
      <c r="H65" s="2"/>
      <c r="I65" s="2"/>
      <c r="J65" s="2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9" t="s">
        <v>136</v>
      </c>
      <c r="B66" s="14">
        <f>B64*1.6</f>
        <v>1965.76</v>
      </c>
      <c r="C66" s="11"/>
      <c r="D66" s="11"/>
      <c r="E66" s="11"/>
      <c r="F66" s="48" t="str">
        <f>"Приём углеводов - " &amp; TEXT(G32, "?0.0?% от ккал")</f>
        <v>Приём углеводов - 51,69% от ккал</v>
      </c>
      <c r="G66" s="48" t="str">
        <f>TEXT(G32*G27/4 , "?0.0? гр.") &amp; " — " &amp; TEXT(G32*G29/4 , "?0.0? гр.")</f>
        <v>288,34 гр. — 453,1  гр.</v>
      </c>
      <c r="H66" s="26"/>
      <c r="I66" s="26"/>
      <c r="J66" s="26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9" t="s">
        <v>137</v>
      </c>
      <c r="B67" s="14">
        <f>B64*1.9</f>
        <v>2334.34</v>
      </c>
      <c r="C67" s="11"/>
      <c r="D67" s="11"/>
      <c r="E67" s="11"/>
      <c r="F67" s="49" t="s">
        <v>185</v>
      </c>
      <c r="G67" s="50" t="str">
        <f>TEXT(G32*G27/4*10% , "?0.0?") &amp; " — " &amp; TEXT(G32*G29/4*10% , "?0.0?")</f>
        <v>28,83 — 45,31</v>
      </c>
      <c r="H67" s="26"/>
      <c r="I67" s="26"/>
      <c r="J67" s="26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9" t="s">
        <v>139</v>
      </c>
      <c r="B68" s="14">
        <f>B64*2.2</f>
        <v>2702.92</v>
      </c>
      <c r="C68" s="11"/>
      <c r="D68" s="11"/>
      <c r="E68" s="11"/>
      <c r="F68" s="49" t="s">
        <v>186</v>
      </c>
      <c r="G68" s="50" t="str">
        <f>TEXT(G32*G27/4*90% , "?0.0?") &amp; " — " &amp; TEXT(G32*G29/4*90% , "?0.0?")</f>
        <v>259,5  — 407,79</v>
      </c>
      <c r="H68" s="26"/>
      <c r="I68" s="26"/>
      <c r="J68" s="26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26"/>
      <c r="G69" s="26"/>
      <c r="H69" s="26"/>
      <c r="I69" s="26"/>
      <c r="J69" s="26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51" t="s">
        <v>187</v>
      </c>
      <c r="G71" s="52" t="s">
        <v>163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46" t="s">
        <v>188</v>
      </c>
      <c r="G72" s="47" t="str">
        <f>text((G30*G27/4)*0.25 , "?0.0?") &amp; " — " &amp; text((G30*G29/4)*0.25 , "?0.0?")</f>
        <v>22,75 — 35,75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46" t="s">
        <v>189</v>
      </c>
      <c r="G73" s="47" t="str">
        <f>text((G30*G27/4)*0.27 , "?0.0?") &amp; " — " &amp; text((G30*G29/4)*0.27 , "?0.0?")</f>
        <v>24,57 — 38,61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46" t="s">
        <v>190</v>
      </c>
      <c r="G74" s="47" t="str">
        <f>text((G30*G27/4)*0.33 , "?0.0?") &amp; " — " &amp; text((G30*G29/4)*0.33 , "?0.0?")</f>
        <v>30,03 — 47,19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27" t="s">
        <v>172</v>
      </c>
      <c r="G75" s="39" t="str">
        <f>text((G30*G27/4)*0.15 , "?0.0?") &amp; " — " &amp; text((G30*G29/4)*0.15 , "?0.0?")</f>
        <v>13,65 — 21,45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34"/>
      <c r="G77" s="34"/>
      <c r="H77" s="34"/>
      <c r="I77" s="34"/>
      <c r="J77" s="26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53" t="s">
        <v>191</v>
      </c>
      <c r="G78" s="54" t="s">
        <v>192</v>
      </c>
      <c r="H78" s="54" t="s">
        <v>193</v>
      </c>
      <c r="I78" s="54" t="s">
        <v>194</v>
      </c>
      <c r="J78" s="55" t="s">
        <v>195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30" t="s">
        <v>196</v>
      </c>
      <c r="G79" s="33">
        <f t="shared" ref="G79:G81" si="1">$B$2*H79</f>
        <v>32.5</v>
      </c>
      <c r="H79" s="56">
        <f>IF(J79=FALSE,"", 1/2)</f>
        <v>0.5</v>
      </c>
      <c r="I79" s="57">
        <f>7/10</f>
        <v>0.7</v>
      </c>
      <c r="J79" s="58" t="b">
        <v>1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30" t="s">
        <v>197</v>
      </c>
      <c r="G80" s="33">
        <f t="shared" si="1"/>
        <v>0.26</v>
      </c>
      <c r="H80" s="59">
        <f>IF(J80=FALSE,"", 4/1000)</f>
        <v>0.004</v>
      </c>
      <c r="I80" s="57">
        <v>250.0</v>
      </c>
      <c r="J80" s="58" t="b">
        <v>1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30" t="s">
        <v>198</v>
      </c>
      <c r="G81" s="33">
        <f t="shared" si="1"/>
        <v>0.325</v>
      </c>
      <c r="H81" s="59">
        <f>IF(J81=FALSE,"", 5/1000)</f>
        <v>0.005</v>
      </c>
      <c r="I81" s="56">
        <v>600.0</v>
      </c>
      <c r="J81" s="58" t="b">
        <v>1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60" t="s">
        <v>199</v>
      </c>
      <c r="G82" s="61">
        <f>SUM(G79:G81)</f>
        <v>33.085</v>
      </c>
      <c r="H82" s="62" t="str">
        <f>"1 гр. : " &amp; TEXT(I82/G82, "?0.0?") &amp; " гр."</f>
        <v>1 гр. :  8,55 гр.</v>
      </c>
      <c r="I82" s="61">
        <f>G79*I79+G80*I80+G81*I81</f>
        <v>282.75</v>
      </c>
      <c r="J82" s="26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63" t="s">
        <v>200</v>
      </c>
      <c r="G83" s="63"/>
      <c r="H83" s="63"/>
      <c r="I83" s="63"/>
      <c r="J83" s="6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64" t="s">
        <v>201</v>
      </c>
      <c r="G84" s="64"/>
      <c r="H84" s="64"/>
      <c r="I84" s="64"/>
      <c r="J84" s="6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64" t="s">
        <v>202</v>
      </c>
      <c r="G85" s="64"/>
      <c r="H85" s="64"/>
      <c r="I85" s="64"/>
      <c r="J85" s="64"/>
      <c r="K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11"/>
      <c r="W88" s="11"/>
      <c r="X88" s="11"/>
      <c r="Y88" s="11"/>
      <c r="Z88" s="11"/>
    </row>
    <row r="89" ht="15.75" customHeight="1">
      <c r="A89" s="65" t="s">
        <v>203</v>
      </c>
      <c r="B89" s="66" t="s">
        <v>204</v>
      </c>
      <c r="C89" s="11"/>
      <c r="D89" s="11"/>
      <c r="E89" s="11"/>
      <c r="F89" s="2"/>
      <c r="G89" s="2"/>
      <c r="H89" s="2"/>
      <c r="I89" s="2"/>
      <c r="J89" s="2"/>
      <c r="K89" s="11"/>
      <c r="W89" s="11"/>
      <c r="X89" s="11"/>
      <c r="Y89" s="11"/>
      <c r="Z89" s="11"/>
    </row>
    <row r="90" ht="15.75" customHeight="1">
      <c r="A90" s="67" t="s">
        <v>120</v>
      </c>
      <c r="B90" s="68">
        <f>B92/(B93/100)^2</f>
        <v>22.49134948</v>
      </c>
      <c r="C90" s="11"/>
      <c r="D90" s="11"/>
      <c r="E90" s="11"/>
      <c r="F90" s="2"/>
      <c r="G90" s="2"/>
      <c r="H90" s="2"/>
      <c r="I90" s="2"/>
      <c r="J90" s="2"/>
      <c r="K90" s="11"/>
      <c r="W90" s="11"/>
      <c r="X90" s="11"/>
      <c r="Y90" s="11"/>
      <c r="Z90" s="11"/>
    </row>
    <row r="91" ht="15.75" customHeight="1">
      <c r="A91" s="67" t="s">
        <v>205</v>
      </c>
      <c r="B91" s="69">
        <v>1.0</v>
      </c>
      <c r="C91" s="10" t="s">
        <v>114</v>
      </c>
      <c r="D91" s="11"/>
      <c r="E91" s="11"/>
      <c r="F91" s="2"/>
      <c r="G91" s="2"/>
      <c r="H91" s="2"/>
      <c r="I91" s="2"/>
      <c r="J91" s="2"/>
      <c r="K91" s="11"/>
      <c r="W91" s="11"/>
      <c r="X91" s="11"/>
      <c r="Y91" s="11"/>
      <c r="Z91" s="11"/>
    </row>
    <row r="92" ht="15.75" customHeight="1">
      <c r="A92" s="67" t="s">
        <v>206</v>
      </c>
      <c r="B92" s="70">
        <v>65.0</v>
      </c>
      <c r="C92" s="10" t="s">
        <v>114</v>
      </c>
      <c r="D92" s="11"/>
      <c r="E92" s="11"/>
      <c r="F92" s="11"/>
      <c r="W92" s="11"/>
      <c r="X92" s="11"/>
      <c r="Y92" s="11"/>
      <c r="Z92" s="11"/>
    </row>
    <row r="93" ht="15.75" customHeight="1">
      <c r="A93" s="67" t="s">
        <v>129</v>
      </c>
      <c r="B93" s="71">
        <v>170.0</v>
      </c>
      <c r="C93" s="10" t="s">
        <v>114</v>
      </c>
      <c r="D93" s="11"/>
      <c r="E93" s="11"/>
      <c r="F93" s="11"/>
      <c r="W93" s="11"/>
      <c r="X93" s="11"/>
      <c r="Y93" s="11"/>
      <c r="Z93" s="11"/>
    </row>
    <row r="94" ht="15.75" customHeight="1">
      <c r="A94" s="67" t="s">
        <v>131</v>
      </c>
      <c r="B94" s="71">
        <v>25.0</v>
      </c>
      <c r="C94" s="10" t="s">
        <v>207</v>
      </c>
      <c r="D94" s="11"/>
      <c r="E94" s="11"/>
      <c r="F94" s="11"/>
      <c r="W94" s="11"/>
      <c r="X94" s="11"/>
      <c r="Y94" s="11"/>
      <c r="Z94" s="11"/>
    </row>
    <row r="95" ht="15.75" customHeight="1">
      <c r="A95" s="67" t="s">
        <v>208</v>
      </c>
      <c r="B95" s="71">
        <v>23.0</v>
      </c>
      <c r="C95" s="10" t="s">
        <v>114</v>
      </c>
      <c r="D95" s="11"/>
      <c r="E95" s="11"/>
      <c r="F95" s="11"/>
      <c r="W95" s="11"/>
      <c r="X95" s="11"/>
      <c r="Y95" s="11"/>
      <c r="Z95" s="11"/>
    </row>
    <row r="96" ht="15.75" customHeight="1">
      <c r="A96" s="67" t="s">
        <v>209</v>
      </c>
      <c r="B96" s="68">
        <f>B93/B95</f>
        <v>7.391304348</v>
      </c>
      <c r="C96" s="11"/>
      <c r="D96" s="11"/>
      <c r="E96" s="11"/>
      <c r="F96" s="11"/>
      <c r="W96" s="11"/>
      <c r="X96" s="11"/>
      <c r="Y96" s="11"/>
      <c r="Z96" s="11"/>
    </row>
    <row r="97" ht="15.75" customHeight="1">
      <c r="A97" s="67" t="s">
        <v>210</v>
      </c>
      <c r="B97" s="71">
        <v>95.0</v>
      </c>
      <c r="C97" s="10" t="s">
        <v>114</v>
      </c>
      <c r="D97" s="11"/>
      <c r="E97" s="11"/>
      <c r="F97" s="11"/>
      <c r="W97" s="11"/>
      <c r="X97" s="11"/>
      <c r="Y97" s="11"/>
      <c r="Z97" s="11"/>
    </row>
    <row r="98" ht="15.75" customHeight="1">
      <c r="A98" s="67" t="s">
        <v>211</v>
      </c>
      <c r="B98" s="68">
        <f>(220-B94)/B97</f>
        <v>2.052631579</v>
      </c>
      <c r="C98" s="11"/>
      <c r="D98" s="11"/>
      <c r="E98" s="11"/>
      <c r="F98" s="11"/>
      <c r="W98" s="11"/>
      <c r="X98" s="11"/>
      <c r="Y98" s="11"/>
      <c r="Z98" s="11"/>
    </row>
    <row r="99" ht="15.75" customHeight="1">
      <c r="A99" s="67" t="s">
        <v>212</v>
      </c>
      <c r="B99" s="71">
        <v>15.0</v>
      </c>
      <c r="C99" s="10" t="s">
        <v>114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67" t="s">
        <v>213</v>
      </c>
      <c r="B100" s="50">
        <f>B101/8</f>
        <v>1</v>
      </c>
      <c r="C100" s="10" t="s">
        <v>214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67" t="s">
        <v>215</v>
      </c>
      <c r="B101" s="71">
        <v>8.0</v>
      </c>
      <c r="C101" s="10" t="s">
        <v>114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67" t="s">
        <v>216</v>
      </c>
      <c r="B102" s="50">
        <f>24-B101</f>
        <v>16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67" t="s">
        <v>217</v>
      </c>
      <c r="B103" s="71">
        <v>60.0</v>
      </c>
      <c r="C103" s="10" t="s">
        <v>114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7" t="s">
        <v>218</v>
      </c>
      <c r="N103" s="8"/>
      <c r="O103" s="8"/>
      <c r="P103" s="8"/>
      <c r="Q103" s="8"/>
      <c r="R103" s="8"/>
      <c r="S103" s="8"/>
      <c r="T103" s="8"/>
      <c r="U103" s="11"/>
      <c r="V103" s="11"/>
      <c r="W103" s="11"/>
      <c r="X103" s="11"/>
      <c r="Y103" s="11"/>
      <c r="Z103" s="11"/>
    </row>
    <row r="104" ht="15.75" customHeight="1">
      <c r="A104" s="67" t="s">
        <v>219</v>
      </c>
      <c r="B104" s="71">
        <v>30.0</v>
      </c>
      <c r="C104" s="10" t="s">
        <v>114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7" t="s">
        <v>220</v>
      </c>
      <c r="N104" s="8"/>
      <c r="O104" s="8"/>
      <c r="P104" s="8"/>
      <c r="Q104" s="8"/>
      <c r="R104" s="8"/>
      <c r="S104" s="8"/>
      <c r="T104" s="8"/>
      <c r="U104" s="11"/>
      <c r="V104" s="11"/>
      <c r="W104" s="11"/>
      <c r="X104" s="11"/>
      <c r="Y104" s="11"/>
      <c r="Z104" s="11"/>
    </row>
    <row r="105" ht="15.75" customHeight="1">
      <c r="A105" s="67" t="s">
        <v>221</v>
      </c>
      <c r="B105" s="72">
        <f>(8/24/10)*(B102-(SUM(B103:B104)/60))</f>
        <v>0.4833333333</v>
      </c>
      <c r="C105" s="10" t="s">
        <v>214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7"/>
      <c r="N105" s="7" t="s">
        <v>222</v>
      </c>
      <c r="O105" s="8"/>
      <c r="P105" s="8"/>
      <c r="Q105" s="8"/>
      <c r="R105" s="8"/>
      <c r="S105" s="8"/>
      <c r="T105" s="8"/>
      <c r="U105" s="11"/>
      <c r="V105" s="11"/>
      <c r="W105" s="11"/>
      <c r="X105" s="11"/>
      <c r="Y105" s="11"/>
      <c r="Z105" s="11"/>
    </row>
    <row r="106" ht="15.75" customHeight="1">
      <c r="A106" s="67" t="s">
        <v>223</v>
      </c>
      <c r="B106" s="50">
        <f>2*(B103*(1/60))</f>
        <v>2</v>
      </c>
      <c r="C106" s="10" t="s">
        <v>214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7" t="s">
        <v>224</v>
      </c>
      <c r="N106" s="8"/>
      <c r="O106" s="8"/>
      <c r="P106" s="8"/>
      <c r="Q106" s="8"/>
      <c r="R106" s="8"/>
      <c r="S106" s="8"/>
      <c r="T106" s="8"/>
      <c r="U106" s="11"/>
      <c r="V106" s="11"/>
      <c r="W106" s="11"/>
      <c r="X106" s="11"/>
      <c r="Y106" s="11"/>
      <c r="Z106" s="11"/>
    </row>
    <row r="107" ht="15.75" customHeight="1">
      <c r="A107" s="67" t="s">
        <v>225</v>
      </c>
      <c r="B107" s="50">
        <f>3*(B104*(1/60))</f>
        <v>1.5</v>
      </c>
      <c r="C107" s="10" t="s">
        <v>214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7"/>
      <c r="N107" s="7" t="s">
        <v>226</v>
      </c>
      <c r="O107" s="8"/>
      <c r="P107" s="8"/>
      <c r="Q107" s="8"/>
      <c r="R107" s="8"/>
      <c r="S107" s="8"/>
      <c r="T107" s="8"/>
      <c r="U107" s="11"/>
      <c r="V107" s="11"/>
      <c r="W107" s="11"/>
      <c r="X107" s="11"/>
      <c r="Y107" s="11"/>
      <c r="Z107" s="11"/>
    </row>
    <row r="108" ht="15.75" customHeight="1">
      <c r="A108" s="67" t="s">
        <v>227</v>
      </c>
      <c r="B108" s="73">
        <f>SUM(B105:B107)*100/SUM(B101:B102)/100</f>
        <v>0.1659722222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7"/>
      <c r="N108" s="7" t="s">
        <v>228</v>
      </c>
      <c r="O108" s="8"/>
      <c r="P108" s="8"/>
      <c r="Q108" s="8"/>
      <c r="R108" s="8"/>
      <c r="S108" s="8"/>
      <c r="T108" s="8"/>
      <c r="U108" s="11"/>
      <c r="V108" s="11"/>
      <c r="W108" s="11"/>
      <c r="X108" s="11"/>
      <c r="Y108" s="11"/>
      <c r="Z108" s="11"/>
    </row>
    <row r="109" ht="15.75" customHeight="1">
      <c r="A109" s="67" t="s">
        <v>229</v>
      </c>
      <c r="B109" s="73">
        <f>B108+B100</f>
        <v>1.165972222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7" t="s">
        <v>230</v>
      </c>
      <c r="N109" s="8"/>
      <c r="O109" s="8"/>
      <c r="P109" s="8"/>
      <c r="Q109" s="8"/>
      <c r="R109" s="8"/>
      <c r="S109" s="8"/>
      <c r="T109" s="8"/>
      <c r="U109" s="11"/>
      <c r="V109" s="11"/>
      <c r="W109" s="11"/>
      <c r="X109" s="11"/>
      <c r="Y109" s="11"/>
      <c r="Z109" s="11"/>
    </row>
    <row r="110" ht="15.75" customHeight="1">
      <c r="A110" s="67" t="s">
        <v>231</v>
      </c>
      <c r="B110" s="68">
        <f>((B99*B92)+(B96*B93)-(B94*B98))*B91</f>
        <v>2180.20595</v>
      </c>
      <c r="C110" s="66"/>
      <c r="D110" s="10"/>
      <c r="E110" s="11"/>
      <c r="F110" s="11"/>
      <c r="G110" s="11"/>
      <c r="H110" s="11"/>
      <c r="I110" s="11"/>
      <c r="J110" s="11"/>
      <c r="K110" s="11"/>
      <c r="L110" s="11"/>
      <c r="M110" s="7"/>
      <c r="N110" s="7" t="s">
        <v>232</v>
      </c>
      <c r="O110" s="8"/>
      <c r="P110" s="8"/>
      <c r="Q110" s="8"/>
      <c r="R110" s="8"/>
      <c r="S110" s="8"/>
      <c r="T110" s="8"/>
      <c r="U110" s="11"/>
      <c r="V110" s="11"/>
      <c r="W110" s="11"/>
      <c r="X110" s="11"/>
      <c r="Y110" s="11"/>
      <c r="Z110" s="11"/>
    </row>
    <row r="111" ht="15.75" customHeight="1">
      <c r="A111" s="67" t="s">
        <v>233</v>
      </c>
      <c r="B111" s="68">
        <f>AVERAGE(B110, B112) </f>
        <v>2421.441701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7"/>
      <c r="N111" s="7" t="s">
        <v>234</v>
      </c>
      <c r="O111" s="8"/>
      <c r="P111" s="8"/>
      <c r="Q111" s="8"/>
      <c r="R111" s="8"/>
      <c r="S111" s="8"/>
      <c r="T111" s="8"/>
      <c r="U111" s="11"/>
      <c r="V111" s="11"/>
      <c r="W111" s="11"/>
      <c r="X111" s="11"/>
      <c r="Y111" s="11"/>
      <c r="Z111" s="11"/>
    </row>
    <row r="112" ht="15.75" customHeight="1">
      <c r="A112" s="67" t="s">
        <v>235</v>
      </c>
      <c r="B112" s="74">
        <f>B110+(B110-(B110-B110*B108))*(1+(B101/SUM(B101:B102)))</f>
        <v>2662.677451</v>
      </c>
      <c r="C112" s="10"/>
      <c r="D112" s="11"/>
      <c r="E112" s="11"/>
      <c r="F112" s="2"/>
      <c r="G112" s="11"/>
      <c r="H112" s="11"/>
      <c r="I112" s="11"/>
      <c r="J112" s="11"/>
      <c r="K112" s="11"/>
      <c r="L112" s="11"/>
      <c r="M112" s="7"/>
      <c r="N112" s="7" t="s">
        <v>236</v>
      </c>
      <c r="O112" s="8"/>
      <c r="P112" s="8"/>
      <c r="Q112" s="8"/>
      <c r="R112" s="8"/>
      <c r="S112" s="8"/>
      <c r="T112" s="8"/>
      <c r="U112" s="11"/>
      <c r="V112" s="11"/>
      <c r="W112" s="11"/>
      <c r="X112" s="11"/>
      <c r="Y112" s="11"/>
      <c r="Z112" s="11"/>
    </row>
    <row r="113" ht="15.75" customHeight="1">
      <c r="A113" s="67" t="s">
        <v>237</v>
      </c>
      <c r="B113" s="75">
        <f>(B109*B92*4)/B110</f>
        <v>0.1390477711</v>
      </c>
      <c r="C113" s="11"/>
      <c r="D113" s="11"/>
      <c r="E113" s="11"/>
      <c r="F113" s="2"/>
      <c r="G113" s="11"/>
      <c r="H113" s="11"/>
      <c r="I113" s="11"/>
      <c r="J113" s="11"/>
      <c r="K113" s="11"/>
      <c r="L113" s="11"/>
      <c r="M113" s="7" t="s">
        <v>238</v>
      </c>
      <c r="N113" s="8"/>
      <c r="O113" s="8"/>
      <c r="P113" s="8"/>
      <c r="Q113" s="8"/>
      <c r="R113" s="8"/>
      <c r="S113" s="8"/>
      <c r="T113" s="8"/>
      <c r="U113" s="11"/>
      <c r="V113" s="11"/>
      <c r="W113" s="11"/>
      <c r="X113" s="11"/>
      <c r="Y113" s="11"/>
      <c r="Z113" s="11"/>
    </row>
    <row r="114" ht="15.75" customHeight="1">
      <c r="A114" s="67" t="s">
        <v>239</v>
      </c>
      <c r="B114" s="76">
        <v>0.3</v>
      </c>
      <c r="C114" s="10" t="s">
        <v>114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7"/>
      <c r="N114" s="7" t="s">
        <v>240</v>
      </c>
      <c r="O114" s="8"/>
      <c r="P114" s="8"/>
      <c r="Q114" s="8"/>
      <c r="R114" s="8"/>
      <c r="S114" s="8"/>
      <c r="T114" s="8"/>
      <c r="U114" s="11"/>
      <c r="V114" s="11"/>
      <c r="W114" s="11"/>
      <c r="X114" s="11"/>
      <c r="Y114" s="11"/>
      <c r="Z114" s="11"/>
    </row>
    <row r="115" ht="15.75" customHeight="1">
      <c r="A115" s="67" t="s">
        <v>152</v>
      </c>
      <c r="B115" s="75">
        <f>100%-(B113+B114+B116)</f>
        <v>0.5409522289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7"/>
      <c r="N115" s="77"/>
      <c r="O115" s="7" t="s">
        <v>241</v>
      </c>
      <c r="P115" s="8"/>
      <c r="Q115" s="8"/>
      <c r="R115" s="8"/>
      <c r="S115" s="8"/>
      <c r="T115" s="8"/>
      <c r="U115" s="11"/>
      <c r="V115" s="11"/>
      <c r="W115" s="11"/>
      <c r="X115" s="11"/>
      <c r="Y115" s="11"/>
      <c r="Z115" s="11"/>
    </row>
    <row r="116" ht="15.75" customHeight="1">
      <c r="A116" s="67" t="s">
        <v>242</v>
      </c>
      <c r="B116" s="76">
        <v>0.02</v>
      </c>
      <c r="C116" s="10" t="s">
        <v>114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7"/>
      <c r="N116" s="77"/>
      <c r="O116" s="78" t="s">
        <v>243</v>
      </c>
      <c r="P116" s="79">
        <v>20.0</v>
      </c>
      <c r="Q116" s="80" t="str">
        <f>(P116*0.783)+1.6 &amp; " %"</f>
        <v>17,26 %</v>
      </c>
      <c r="R116" s="7" t="s">
        <v>244</v>
      </c>
      <c r="S116" s="8"/>
      <c r="T116" s="8"/>
      <c r="U116" s="11"/>
      <c r="V116" s="11"/>
      <c r="W116" s="11"/>
      <c r="X116" s="11"/>
      <c r="Y116" s="11"/>
      <c r="Z116" s="11"/>
    </row>
    <row r="117" ht="15.75" customHeight="1">
      <c r="A117" s="67" t="s">
        <v>155</v>
      </c>
      <c r="B117" s="81" t="str">
        <f>text(B113*B110/4 , "?0.0?") &amp; " — " &amp; text(B113*B112/4 , "?0.0?")</f>
        <v>75,79 — 92,56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7"/>
      <c r="N117" s="7" t="s">
        <v>245</v>
      </c>
      <c r="O117" s="7"/>
      <c r="P117" s="8"/>
      <c r="Q117" s="8"/>
      <c r="R117" s="8"/>
      <c r="S117" s="8"/>
      <c r="T117" s="8"/>
      <c r="U117" s="11"/>
      <c r="V117" s="11"/>
      <c r="W117" s="11"/>
      <c r="X117" s="11"/>
      <c r="Y117" s="11"/>
      <c r="Z117" s="11"/>
    </row>
    <row r="118" ht="15.75" customHeight="1">
      <c r="A118" s="67" t="s">
        <v>157</v>
      </c>
      <c r="B118" s="81" t="str">
        <f>text(B114*B110/9 , "?0.0?") &amp; " — " &amp; text(B114*B112/9 , "?0.0?")</f>
        <v>72,67 — 88,76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7"/>
      <c r="N118" s="77"/>
      <c r="O118" s="7" t="s">
        <v>246</v>
      </c>
      <c r="P118" s="8"/>
      <c r="Q118" s="8"/>
      <c r="R118" s="8"/>
      <c r="S118" s="8"/>
      <c r="T118" s="8"/>
      <c r="U118" s="11"/>
      <c r="V118" s="11"/>
      <c r="W118" s="11"/>
      <c r="X118" s="11"/>
      <c r="Y118" s="11"/>
      <c r="Z118" s="11"/>
    </row>
    <row r="119" ht="15.75" customHeight="1">
      <c r="A119" s="67" t="s">
        <v>158</v>
      </c>
      <c r="B119" s="81" t="str">
        <f>text(B115*B110/4 , "?0.0?") &amp; " — " &amp; text(B115*B112/4 , "?0.0?")</f>
        <v>294,85 — 360,1 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7"/>
      <c r="N119" s="77"/>
      <c r="O119" s="78" t="s">
        <v>243</v>
      </c>
      <c r="P119" s="79">
        <v>25.0</v>
      </c>
      <c r="Q119" s="80" t="str">
        <f>(P119*0.546)+9.7 &amp; " %"</f>
        <v>23,35 %</v>
      </c>
      <c r="R119" s="7" t="s">
        <v>244</v>
      </c>
      <c r="S119" s="8"/>
      <c r="T119" s="8"/>
      <c r="U119" s="11"/>
      <c r="V119" s="11"/>
      <c r="W119" s="11"/>
      <c r="X119" s="11"/>
      <c r="Y119" s="11"/>
      <c r="Z119" s="11"/>
    </row>
    <row r="120" ht="15.75" customHeight="1">
      <c r="A120" s="67" t="s">
        <v>159</v>
      </c>
      <c r="B120" s="81" t="str">
        <f>text(B116*B110/2 , "?0.0?") &amp; " — " &amp; text(B116*B112/2 , "?0.0?")</f>
        <v>21,8  — 26,63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7" t="s">
        <v>247</v>
      </c>
      <c r="N120" s="8"/>
      <c r="O120" s="8"/>
      <c r="P120" s="77"/>
      <c r="Q120" s="8"/>
      <c r="R120" s="7"/>
      <c r="S120" s="8"/>
      <c r="T120" s="8"/>
      <c r="U120" s="11"/>
      <c r="V120" s="11"/>
      <c r="W120" s="11"/>
      <c r="X120" s="11"/>
      <c r="Y120" s="11"/>
      <c r="Z120" s="11"/>
    </row>
    <row r="121" ht="15.75" customHeight="1">
      <c r="A121" s="26"/>
      <c r="B121" s="26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8"/>
      <c r="N121" s="7" t="s">
        <v>248</v>
      </c>
      <c r="O121" s="8"/>
      <c r="P121" s="8"/>
      <c r="Q121" s="8"/>
      <c r="R121" s="8"/>
      <c r="S121" s="8"/>
      <c r="T121" s="8"/>
      <c r="U121" s="11"/>
      <c r="V121" s="11"/>
      <c r="W121" s="11"/>
      <c r="X121" s="11"/>
      <c r="Y121" s="11"/>
      <c r="Z121" s="11"/>
    </row>
    <row r="122" ht="15.75" customHeight="1">
      <c r="A122" s="26"/>
      <c r="B122" s="26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8"/>
      <c r="N122" s="8"/>
      <c r="O122" s="7" t="s">
        <v>249</v>
      </c>
      <c r="P122" s="8"/>
      <c r="Q122" s="8"/>
      <c r="R122" s="8"/>
      <c r="S122" s="8"/>
      <c r="T122" s="8"/>
      <c r="U122" s="11"/>
      <c r="V122" s="11"/>
      <c r="W122" s="11"/>
      <c r="X122" s="11"/>
      <c r="Y122" s="11"/>
      <c r="Z122" s="11"/>
    </row>
    <row r="123" ht="15.75" customHeight="1">
      <c r="A123" s="82" t="s">
        <v>162</v>
      </c>
      <c r="B123" s="82" t="s">
        <v>163</v>
      </c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7" t="s">
        <v>250</v>
      </c>
      <c r="N123" s="8"/>
      <c r="O123" s="8"/>
      <c r="P123" s="8"/>
      <c r="Q123" s="8"/>
      <c r="R123" s="8"/>
      <c r="S123" s="8"/>
      <c r="T123" s="8"/>
      <c r="U123" s="11"/>
      <c r="V123" s="11"/>
      <c r="W123" s="11"/>
      <c r="X123" s="11"/>
      <c r="Y123" s="11"/>
      <c r="Z123" s="11"/>
    </row>
    <row r="124" ht="15.75" customHeight="1">
      <c r="A124" s="67" t="s">
        <v>164</v>
      </c>
      <c r="B124" s="50" t="str">
        <f>text((B116*B110/2)*0.3 , "?0.0?") &amp; " — " &amp; text((B116*B112/2)*0.3 , "?0.0?")</f>
        <v> 6,54 —  7,99</v>
      </c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8"/>
      <c r="N124" s="83" t="s">
        <v>101</v>
      </c>
      <c r="O124" s="8"/>
      <c r="P124" s="8"/>
      <c r="Q124" s="8"/>
      <c r="R124" s="8"/>
      <c r="S124" s="8"/>
      <c r="T124" s="8"/>
      <c r="U124" s="11"/>
      <c r="V124" s="11"/>
      <c r="W124" s="11"/>
      <c r="X124" s="11"/>
      <c r="Y124" s="11"/>
      <c r="Z124" s="11"/>
    </row>
    <row r="125" ht="15.75" customHeight="1">
      <c r="A125" s="67" t="s">
        <v>165</v>
      </c>
      <c r="B125" s="50" t="str">
        <f>text((B116*B110/2)*0.7 , "??.??") &amp; " — " &amp; text((B116*B112/2)*0.7 , "??.??")</f>
        <v>15,26 — 18,64</v>
      </c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8"/>
      <c r="N125" s="83" t="s">
        <v>102</v>
      </c>
      <c r="O125" s="8"/>
      <c r="P125" s="8"/>
      <c r="Q125" s="8"/>
      <c r="R125" s="8"/>
      <c r="S125" s="8"/>
      <c r="T125" s="8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26"/>
      <c r="D126" s="11"/>
      <c r="E126" s="11"/>
      <c r="F126" s="11"/>
      <c r="G126" s="84" t="s">
        <v>251</v>
      </c>
      <c r="H126" s="85">
        <f>B2</f>
        <v>65</v>
      </c>
      <c r="I126" s="86" t="s">
        <v>252</v>
      </c>
      <c r="J126" s="87">
        <v>0.15</v>
      </c>
      <c r="K126" s="88" t="s">
        <v>253</v>
      </c>
      <c r="L126" s="85" t="str">
        <f>H126-(J126*H126) &amp; " кг"</f>
        <v>55,25 кг</v>
      </c>
      <c r="M126" s="7" t="s">
        <v>254</v>
      </c>
      <c r="N126" s="8"/>
      <c r="O126" s="8"/>
      <c r="P126" s="8"/>
      <c r="Q126" s="8"/>
      <c r="R126" s="8"/>
      <c r="S126" s="8"/>
      <c r="T126" s="8"/>
      <c r="U126" s="11"/>
      <c r="V126" s="11"/>
      <c r="W126" s="11"/>
      <c r="X126" s="11"/>
      <c r="Y126" s="11"/>
      <c r="Z126" s="11"/>
    </row>
    <row r="127" ht="15.75" customHeight="1">
      <c r="A127" s="82" t="s">
        <v>166</v>
      </c>
      <c r="B127" s="89" t="s">
        <v>163</v>
      </c>
      <c r="C127" s="26"/>
      <c r="D127" s="11"/>
      <c r="E127" s="11"/>
      <c r="F127" s="11"/>
      <c r="G127" s="26"/>
      <c r="H127" s="26"/>
      <c r="I127" s="26"/>
      <c r="J127" s="90"/>
      <c r="K127" s="91" t="s">
        <v>255</v>
      </c>
      <c r="L127" s="37">
        <f>J126*H126</f>
        <v>9.75</v>
      </c>
      <c r="M127" s="92"/>
      <c r="N127" s="93" t="s">
        <v>103</v>
      </c>
      <c r="O127" s="92"/>
      <c r="P127" s="8"/>
      <c r="Q127" s="8"/>
      <c r="R127" s="8"/>
      <c r="S127" s="8"/>
      <c r="T127" s="8"/>
      <c r="U127" s="11"/>
      <c r="V127" s="11"/>
      <c r="W127" s="11"/>
      <c r="X127" s="11"/>
      <c r="Y127" s="11"/>
      <c r="Z127" s="11"/>
    </row>
    <row r="128" ht="15.75" customHeight="1">
      <c r="A128" s="46" t="s">
        <v>167</v>
      </c>
      <c r="B128" s="47" t="str">
        <f>text((B116*B110/2)*0.3 , "?0.0?") &amp; " — " &amp; text((B116*B112/2)*0.3 , "?0.0?")</f>
        <v> 6,54 —  7,99</v>
      </c>
      <c r="C128" s="26"/>
      <c r="D128" s="11"/>
      <c r="E128" s="11"/>
      <c r="F128" s="11"/>
      <c r="G128" s="11"/>
      <c r="H128" s="11"/>
      <c r="I128" s="11"/>
      <c r="J128" s="11"/>
      <c r="K128" s="94" t="s">
        <v>256</v>
      </c>
      <c r="L128" s="33">
        <f>L127*7700 </f>
        <v>75075</v>
      </c>
      <c r="M128" s="92"/>
      <c r="N128" s="93" t="s">
        <v>59</v>
      </c>
      <c r="O128" s="8"/>
      <c r="P128" s="8"/>
      <c r="Q128" s="8"/>
      <c r="R128" s="8"/>
      <c r="S128" s="8"/>
      <c r="T128" s="8"/>
      <c r="U128" s="11"/>
      <c r="V128" s="11"/>
      <c r="W128" s="11"/>
      <c r="X128" s="11"/>
      <c r="Y128" s="11"/>
      <c r="Z128" s="11"/>
    </row>
    <row r="129" ht="15.75" customHeight="1">
      <c r="A129" s="46" t="s">
        <v>169</v>
      </c>
      <c r="B129" s="47" t="str">
        <f>text((B116*B110/2)*0.33 , "?0.0?") &amp; " — " &amp; text((B116*B112/2)*0.33 , "?0.0?")</f>
        <v> 7,19 —  8,79</v>
      </c>
      <c r="C129" s="26"/>
      <c r="D129" s="11"/>
      <c r="E129" s="11"/>
      <c r="F129" s="11"/>
      <c r="G129" s="11"/>
      <c r="H129" s="11"/>
      <c r="I129" s="11"/>
      <c r="J129" s="11"/>
      <c r="K129" s="10" t="s">
        <v>257</v>
      </c>
      <c r="L129" s="11"/>
      <c r="M129" s="92"/>
      <c r="N129" s="93" t="s">
        <v>60</v>
      </c>
      <c r="O129" s="8"/>
      <c r="P129" s="8"/>
      <c r="Q129" s="8"/>
      <c r="R129" s="8"/>
      <c r="S129" s="8"/>
      <c r="T129" s="8"/>
      <c r="U129" s="11"/>
      <c r="V129" s="11"/>
      <c r="W129" s="11"/>
      <c r="X129" s="11"/>
      <c r="Y129" s="11"/>
      <c r="Z129" s="11"/>
    </row>
    <row r="130" ht="15.75" customHeight="1">
      <c r="A130" s="46" t="s">
        <v>170</v>
      </c>
      <c r="B130" s="47" t="str">
        <f>text((B116*B110/2)*0.22 , "?0.0?") &amp; " — " &amp; text((B116*B112/2)*0.22 , "?0.0?")</f>
        <v> 4,8  —  5,86</v>
      </c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7" t="s">
        <v>258</v>
      </c>
      <c r="N130" s="8"/>
      <c r="O130" s="8"/>
      <c r="P130" s="8"/>
      <c r="Q130" s="8"/>
      <c r="R130" s="8"/>
      <c r="S130" s="8"/>
      <c r="T130" s="8"/>
      <c r="U130" s="11"/>
      <c r="V130" s="11"/>
      <c r="W130" s="11"/>
      <c r="X130" s="11"/>
      <c r="Y130" s="11"/>
      <c r="Z130" s="11"/>
    </row>
    <row r="131" ht="15.75" customHeight="1">
      <c r="A131" s="27" t="s">
        <v>172</v>
      </c>
      <c r="B131" s="39" t="str">
        <f>text((B116*B110/2)*0.15 , "?0.0?") &amp; " — " &amp; text((B116*B112/2)*0.15 , "?0.0?")</f>
        <v> 3,27 —  3,99</v>
      </c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8"/>
      <c r="N131" s="7" t="s">
        <v>259</v>
      </c>
      <c r="O131" s="8"/>
      <c r="P131" s="8"/>
      <c r="Q131" s="8"/>
      <c r="R131" s="8"/>
      <c r="S131" s="8"/>
      <c r="T131" s="8"/>
      <c r="U131" s="11"/>
      <c r="V131" s="11"/>
      <c r="W131" s="11"/>
      <c r="X131" s="11"/>
      <c r="Y131" s="11"/>
      <c r="Z131" s="11"/>
    </row>
    <row r="132" ht="15.75" customHeight="1">
      <c r="A132" s="26"/>
      <c r="B132" s="26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2"/>
      <c r="N132" s="2"/>
      <c r="O132" s="2"/>
      <c r="P132" s="2"/>
      <c r="Q132" s="2"/>
      <c r="R132" s="2"/>
      <c r="S132" s="2"/>
      <c r="T132" s="2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44" t="str">
        <f>"Приём жиров - " &amp; text(B114, "?0.0?% от ккал")</f>
        <v>Приём жиров - 30,0 % от ккал</v>
      </c>
      <c r="B134" s="45" t="str">
        <f>text(B114*B110/9 , "?0.0? гр.") &amp; " — " &amp; text(B114*B112/9 , "?0.0? гр.")</f>
        <v>72,67 гр. — 88,76 гр.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67" t="s">
        <v>173</v>
      </c>
      <c r="B135" s="50" t="str">
        <f>text(B114*B110/9*25% , "?0.0?") &amp; " — " &amp; text(B114*B112/9*25% , "?0.0?")</f>
        <v>18,17 — 22,19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67" t="s">
        <v>174</v>
      </c>
      <c r="B136" s="50" t="str">
        <f>text(B114*B110/9*40% , "?0.0?") &amp; " — " &amp; text(B114*B112/9*40% , "?0.0?")</f>
        <v>29,07 — 35,5 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67" t="s">
        <v>176</v>
      </c>
      <c r="B137" s="50" t="str">
        <f>text(B114*B110/9*25% , "?0.0?") &amp; " — " &amp; text(B114*B112/9*25% , "?0.0?")</f>
        <v>18,17 — 22,19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67" t="s">
        <v>177</v>
      </c>
      <c r="B138" s="50" t="str">
        <f>text(B114*B110/9*10% , "?0.0?") &amp; " — " &amp; text(B114*B112/9*10% , "?0.0?")</f>
        <v> 7,27 —  8,88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95" t="s">
        <v>179</v>
      </c>
      <c r="B139" s="95" t="str">
        <f>text(B114*B110/9*1% , "?0.0?") &amp; " — " &amp; text(B114*B112/9*1% , "?0.0?")</f>
        <v> 0,73 —  0,89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44" t="s">
        <v>180</v>
      </c>
      <c r="B142" s="45" t="s">
        <v>163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46" t="s">
        <v>167</v>
      </c>
      <c r="B143" s="47" t="str">
        <f>text((B114*B110/9)*0.3 , "?0.0?") &amp; " — " &amp; text((B114*B112/9)*0.3 , "?0.0?")</f>
        <v>21,8  — 26,63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46" t="s">
        <v>181</v>
      </c>
      <c r="B144" s="47" t="str">
        <f>text((B114*B110/9)*0.35 , "?0.0?") &amp; " — " &amp; text((B114*B112/9)*0.35 , "?0.0?")</f>
        <v>25,44 — 31,06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46" t="s">
        <v>183</v>
      </c>
      <c r="B145" s="47" t="str">
        <f>text((B114*B110/9)*0.2 , "?0.0?") &amp; " — " &amp; text((B114*B112/9)*0.2 , "?0.0?")</f>
        <v>14,53 — 17,75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27" t="s">
        <v>172</v>
      </c>
      <c r="B146" s="39" t="str">
        <f>text((B114*B110/9)*0.15 , "?0.0?") &amp; " — " &amp; text((B114*B112/9)*0.15 , "?0.0?")</f>
        <v>10,9  — 13,31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48" t="str">
        <f>"Приём углеводов - " &amp; text(B115, "?0.0?% от ккал")</f>
        <v>Приём углеводов - 54,1 % от ккал</v>
      </c>
      <c r="B149" s="48" t="str">
        <f>text(B115*B110/4 , "?0.0? гр.") &amp; " — " &amp; text(B115*B112/4 , "?0.0? гр.")</f>
        <v>294,85 гр. — 360,1  гр.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67" t="s">
        <v>185</v>
      </c>
      <c r="B150" s="50" t="str">
        <f>text(B115*B110/4*10% , "?0.0?") &amp; " — " &amp; text(B115*B112/4*10% , "?0.0?")</f>
        <v>29,48 — 36,01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67" t="s">
        <v>186</v>
      </c>
      <c r="B151" s="50" t="str">
        <f>text(B115*B110/4*90% , "?0.0?") &amp; " — " &amp; text(B115*B112/4*90% , "?0.0?")</f>
        <v>265,36 — 324,09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66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66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96" t="s">
        <v>187</v>
      </c>
      <c r="B154" s="97" t="s">
        <v>163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46" t="s">
        <v>188</v>
      </c>
      <c r="B155" s="47" t="str">
        <f>text((B113*B110/4)*0.25 , "?0.0?") &amp; " — " &amp; text((B113*B112/4)*0.25 , "?0.0?")</f>
        <v>18,95 — 23,14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46" t="s">
        <v>189</v>
      </c>
      <c r="B156" s="47" t="str">
        <f>text((B113*B110/4)*0.27 , "?0.0?") &amp; " — " &amp; text((B113*B112/4)*0.27 , "?0.0?")</f>
        <v>20,46 — 24,99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46" t="s">
        <v>190</v>
      </c>
      <c r="B157" s="47" t="str">
        <f>text((B113*B110/4)*0.33 , "?0.0?") &amp; " — " &amp; text((B113*B112/4)*0.33 , "?0.0?")</f>
        <v>25,01 — 30,54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27" t="s">
        <v>172</v>
      </c>
      <c r="B158" s="39" t="str">
        <f>text((B113*B110/4)*0.15 , "?0.0?") &amp; " — " &amp; text((B113*B112/4)*0.15 , "?0.0?")</f>
        <v>11,37 — 13,88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66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66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53" t="s">
        <v>191</v>
      </c>
      <c r="B161" s="98" t="s">
        <v>192</v>
      </c>
      <c r="C161" s="99" t="s">
        <v>193</v>
      </c>
      <c r="D161" s="100" t="s">
        <v>194</v>
      </c>
      <c r="E161" s="66" t="s">
        <v>195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30" t="s">
        <v>196</v>
      </c>
      <c r="B162" s="101">
        <f t="shared" ref="B162:B164" si="2">$B$92*C162</f>
        <v>32.5</v>
      </c>
      <c r="C162" s="102">
        <f>IF(E162=FALSE,"", 1/2)</f>
        <v>0.5</v>
      </c>
      <c r="D162" s="103">
        <f>7/10</f>
        <v>0.7</v>
      </c>
      <c r="E162" s="58" t="b">
        <v>1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30" t="s">
        <v>197</v>
      </c>
      <c r="B163" s="101">
        <f t="shared" si="2"/>
        <v>0.26</v>
      </c>
      <c r="C163" s="104">
        <f>IF(E163=FALSE,"", 4/1000)</f>
        <v>0.004</v>
      </c>
      <c r="D163" s="103">
        <v>250.0</v>
      </c>
      <c r="E163" s="58" t="b">
        <v>1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60" t="s">
        <v>198</v>
      </c>
      <c r="B164" s="105">
        <f t="shared" si="2"/>
        <v>0.325</v>
      </c>
      <c r="C164" s="104">
        <f>IF(E164=FALSE,"", 5/1000)</f>
        <v>0.005</v>
      </c>
      <c r="D164" s="106">
        <v>600.0</v>
      </c>
      <c r="E164" s="58" t="b">
        <v>1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67" t="s">
        <v>199</v>
      </c>
      <c r="B165" s="73">
        <f>SUM(B162:B164)</f>
        <v>33.085</v>
      </c>
      <c r="C165" s="47" t="str">
        <f>"1 гр. : " &amp; TEXT(D165/B165, "?0.0?") &amp; " гр."</f>
        <v>1 гр. :  8,55 гр.</v>
      </c>
      <c r="D165" s="73">
        <f>B162*D162+B163*D163+B164*D164</f>
        <v>282.75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2" t="s">
        <v>260</v>
      </c>
      <c r="B166" s="64"/>
      <c r="C166" s="13"/>
      <c r="D166" s="13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2" t="s">
        <v>261</v>
      </c>
      <c r="B167" s="64"/>
      <c r="C167" s="13"/>
      <c r="D167" s="13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2" t="s">
        <v>262</v>
      </c>
      <c r="B168" s="64"/>
      <c r="C168" s="13"/>
      <c r="D168" s="13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65" t="s">
        <v>203</v>
      </c>
      <c r="B173" s="66" t="s">
        <v>263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67" t="s">
        <v>120</v>
      </c>
      <c r="B174" s="68">
        <f>B176/(B177/100)^2</f>
        <v>19.55555556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67" t="s">
        <v>205</v>
      </c>
      <c r="B175" s="69">
        <v>1.0</v>
      </c>
      <c r="C175" s="10" t="s">
        <v>114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67" t="s">
        <v>206</v>
      </c>
      <c r="B176" s="71">
        <v>11.0</v>
      </c>
      <c r="C176" s="10" t="s">
        <v>114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67" t="s">
        <v>264</v>
      </c>
      <c r="B177" s="71">
        <v>75.0</v>
      </c>
      <c r="C177" s="10" t="s">
        <v>114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67" t="s">
        <v>131</v>
      </c>
      <c r="B178" s="71">
        <v>1.5</v>
      </c>
      <c r="C178" s="10" t="s">
        <v>207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67" t="s">
        <v>208</v>
      </c>
      <c r="B179" s="71">
        <v>17.0</v>
      </c>
      <c r="C179" s="10" t="s">
        <v>114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67" t="s">
        <v>209</v>
      </c>
      <c r="B180" s="68">
        <f>B177/B179</f>
        <v>4.411764706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67" t="s">
        <v>210</v>
      </c>
      <c r="B181" s="71">
        <v>75.0</v>
      </c>
      <c r="C181" s="10" t="s">
        <v>114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67" t="s">
        <v>211</v>
      </c>
      <c r="B182" s="68">
        <f>(220-B178)/B181</f>
        <v>2.913333333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67" t="s">
        <v>212</v>
      </c>
      <c r="B183" s="71">
        <v>20.0</v>
      </c>
      <c r="C183" s="10" t="s">
        <v>114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67" t="s">
        <v>265</v>
      </c>
      <c r="B184" s="50">
        <f>B185/8</f>
        <v>1.25</v>
      </c>
      <c r="C184" s="10" t="s">
        <v>214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67" t="s">
        <v>215</v>
      </c>
      <c r="B185" s="71">
        <v>10.0</v>
      </c>
      <c r="C185" s="10" t="s">
        <v>114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67" t="s">
        <v>216</v>
      </c>
      <c r="B186" s="50">
        <f>24-B185</f>
        <v>14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67" t="s">
        <v>217</v>
      </c>
      <c r="B187" s="71">
        <v>60.0</v>
      </c>
      <c r="C187" s="10" t="s">
        <v>114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67" t="s">
        <v>219</v>
      </c>
      <c r="B188" s="71">
        <v>15.0</v>
      </c>
      <c r="C188" s="10" t="s">
        <v>114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67" t="s">
        <v>266</v>
      </c>
      <c r="B189" s="72">
        <f>(8/24/10)*(B186-(SUM(B187:B188)/60))</f>
        <v>0.425</v>
      </c>
      <c r="C189" s="10" t="s">
        <v>214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67" t="s">
        <v>223</v>
      </c>
      <c r="B190" s="50">
        <f>2*(B187*(1/60))</f>
        <v>2</v>
      </c>
      <c r="C190" s="10" t="s">
        <v>214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67" t="s">
        <v>225</v>
      </c>
      <c r="B191" s="50">
        <f>3*(B188*(1/60))</f>
        <v>0.75</v>
      </c>
      <c r="C191" s="10" t="s">
        <v>214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67" t="s">
        <v>227</v>
      </c>
      <c r="B192" s="73">
        <f>SUM(B189:B191)*100/SUM(B185:B186)/100</f>
        <v>0.1322916667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67" t="s">
        <v>229</v>
      </c>
      <c r="B193" s="73">
        <f>B192+B184</f>
        <v>1.382291667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67" t="s">
        <v>267</v>
      </c>
      <c r="B194" s="68">
        <f>((B183*B176)+(B180*B177)-(B178*B182))*B175</f>
        <v>546.5123529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67" t="s">
        <v>233</v>
      </c>
      <c r="B195" s="68">
        <f>AVERAGE(B194, B196) </f>
        <v>597.7241659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67" t="s">
        <v>235</v>
      </c>
      <c r="B196" s="74">
        <f>B194+(B194-(B194-B194*B192))*(1+(B185/SUM(B185:B186)))</f>
        <v>648.9359788</v>
      </c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67" t="s">
        <v>237</v>
      </c>
      <c r="B197" s="75">
        <f>(B193*B176*4)/B194</f>
        <v>0.1112890368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67" t="s">
        <v>151</v>
      </c>
      <c r="B198" s="76">
        <v>0.4</v>
      </c>
      <c r="C198" s="10" t="s">
        <v>114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67" t="s">
        <v>152</v>
      </c>
      <c r="B199" s="75">
        <f>100%-(B197+B198+B200)</f>
        <v>0.4687109632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67" t="s">
        <v>268</v>
      </c>
      <c r="B200" s="76">
        <v>0.02</v>
      </c>
      <c r="C200" s="10" t="s">
        <v>114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67" t="s">
        <v>155</v>
      </c>
      <c r="B201" s="81" t="str">
        <f>text(B197*B194/4 , "?0.0?") &amp; " — " &amp; text(B197*B196/4 , "?0.0?")</f>
        <v>15,21 — 18,05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67" t="s">
        <v>157</v>
      </c>
      <c r="B202" s="81" t="str">
        <f>text(B198*B194/9 , "?0.0?") &amp; " — " &amp; text(B198*B196/9 , "?0.0?")</f>
        <v>24,29 — 28,84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67" t="s">
        <v>158</v>
      </c>
      <c r="B203" s="81" t="str">
        <f>text(B199*B194/4 , "?0.0?") &amp; " — " &amp; text(B199*B196/4 , "?0.0?")</f>
        <v>64,04 — 76,04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67" t="s">
        <v>159</v>
      </c>
      <c r="B204" s="81" t="str">
        <f>text(B200*B194/2 , "?0.0?") &amp; " — " &amp; text(B200*B196/2 , "?0.0?")</f>
        <v> 5,47 —  6,49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65" t="s">
        <v>203</v>
      </c>
      <c r="B208" s="66" t="s">
        <v>269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67" t="s">
        <v>120</v>
      </c>
      <c r="B209" s="73">
        <f>B211/(B212/100)^2</f>
        <v>19.94459834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67" t="s">
        <v>205</v>
      </c>
      <c r="B210" s="69">
        <v>1.0</v>
      </c>
      <c r="C210" s="10" t="s">
        <v>114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67" t="s">
        <v>206</v>
      </c>
      <c r="B211" s="70">
        <v>18.0</v>
      </c>
      <c r="C211" s="10" t="s">
        <v>114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67" t="s">
        <v>264</v>
      </c>
      <c r="B212" s="70">
        <v>95.0</v>
      </c>
      <c r="C212" s="10" t="s">
        <v>114</v>
      </c>
      <c r="D212" s="11"/>
      <c r="E212" s="11"/>
      <c r="F212" s="11"/>
      <c r="G212" s="107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67" t="s">
        <v>131</v>
      </c>
      <c r="B213" s="70">
        <v>3.0</v>
      </c>
      <c r="C213" s="10" t="s">
        <v>207</v>
      </c>
      <c r="D213" s="108"/>
      <c r="E213" s="108"/>
      <c r="F213" s="108"/>
      <c r="G213" s="108"/>
      <c r="H213" s="108"/>
      <c r="I213" s="108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67" t="s">
        <v>208</v>
      </c>
      <c r="B214" s="70">
        <v>18.0</v>
      </c>
      <c r="C214" s="10" t="s">
        <v>114</v>
      </c>
      <c r="D214" s="108"/>
      <c r="E214" s="66"/>
      <c r="F214" s="108"/>
      <c r="G214" s="108"/>
      <c r="H214" s="108"/>
      <c r="I214" s="108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67" t="s">
        <v>209</v>
      </c>
      <c r="B215" s="73">
        <f>B212/B214</f>
        <v>5.277777778</v>
      </c>
      <c r="C215" s="11"/>
      <c r="D215" s="108"/>
      <c r="E215" s="11"/>
      <c r="F215" s="108"/>
      <c r="G215" s="108"/>
      <c r="H215" s="108"/>
      <c r="I215" s="108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67" t="s">
        <v>210</v>
      </c>
      <c r="B216" s="70">
        <v>80.0</v>
      </c>
      <c r="C216" s="10" t="s">
        <v>114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67" t="s">
        <v>211</v>
      </c>
      <c r="B217" s="73">
        <f>(220-B213)/B216</f>
        <v>2.7125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67" t="s">
        <v>212</v>
      </c>
      <c r="B218" s="70">
        <v>18.0</v>
      </c>
      <c r="C218" s="10" t="s">
        <v>114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67" t="s">
        <v>265</v>
      </c>
      <c r="B219" s="73">
        <f>B220/8</f>
        <v>1.1875</v>
      </c>
      <c r="C219" s="10" t="s">
        <v>214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67" t="s">
        <v>215</v>
      </c>
      <c r="B220" s="70">
        <v>9.5</v>
      </c>
      <c r="C220" s="10" t="s">
        <v>114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67" t="s">
        <v>216</v>
      </c>
      <c r="B221" s="73">
        <f>24-B220</f>
        <v>14.5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67" t="s">
        <v>217</v>
      </c>
      <c r="B222" s="70">
        <v>120.0</v>
      </c>
      <c r="C222" s="10" t="s">
        <v>114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67" t="s">
        <v>219</v>
      </c>
      <c r="B223" s="70">
        <v>60.0</v>
      </c>
      <c r="C223" s="10" t="s">
        <v>114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67" t="s">
        <v>270</v>
      </c>
      <c r="B224" s="72">
        <f>(8/24/10)*(B221-(SUM(B222:B223)/60))</f>
        <v>0.3833333333</v>
      </c>
      <c r="C224" s="10" t="s">
        <v>214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67" t="s">
        <v>223</v>
      </c>
      <c r="B225" s="73">
        <f>2*(B222*(1/60))</f>
        <v>4</v>
      </c>
      <c r="C225" s="10" t="s">
        <v>214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67" t="s">
        <v>225</v>
      </c>
      <c r="B226" s="73">
        <f>3*(B223*(1/60))</f>
        <v>3</v>
      </c>
      <c r="C226" s="10" t="s">
        <v>214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67" t="s">
        <v>227</v>
      </c>
      <c r="B227" s="73">
        <f>SUM(B224:B226)*100/SUM(B220:B221)/100</f>
        <v>0.3076388889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67" t="s">
        <v>229</v>
      </c>
      <c r="B228" s="73">
        <f>B227+B219</f>
        <v>1.495138889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67" t="s">
        <v>267</v>
      </c>
      <c r="B229" s="68">
        <f>((B218*B211)+(B215*B212)-(B213*B217))*B210</f>
        <v>817.2513889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67" t="s">
        <v>233</v>
      </c>
      <c r="B230" s="73">
        <f>AVERAGE(B229, B231) </f>
        <v>992.7204172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67" t="s">
        <v>235</v>
      </c>
      <c r="B231" s="81">
        <f>B229+(B229-(B229-B229*B227))*(1+(B220/SUM(B220:B221)))</f>
        <v>1168.189446</v>
      </c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67" t="s">
        <v>237</v>
      </c>
      <c r="B232" s="75">
        <f>(B228*B211*4)/B229</f>
        <v>0.1317220154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67" t="s">
        <v>151</v>
      </c>
      <c r="B233" s="76">
        <v>0.4</v>
      </c>
      <c r="C233" s="10" t="s">
        <v>114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67" t="s">
        <v>152</v>
      </c>
      <c r="B234" s="75">
        <f>100%-(B232+B233+B235)</f>
        <v>0.4482779846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67" t="s">
        <v>268</v>
      </c>
      <c r="B235" s="76">
        <v>0.02</v>
      </c>
      <c r="C235" s="10" t="s">
        <v>114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67" t="s">
        <v>155</v>
      </c>
      <c r="B236" s="81" t="str">
        <f>text(B232*B229/4 , "?0.0?") &amp; " — " &amp; text(B232*B231/4 , "?0.0?")</f>
        <v>26,91 — 38,47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67" t="s">
        <v>157</v>
      </c>
      <c r="B237" s="81" t="str">
        <f>text(B233*B229/9 , "?0.0?") &amp; " — " &amp; text(B233*B231/9 , "?0.0?")</f>
        <v>36,32 — 51,92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67" t="s">
        <v>158</v>
      </c>
      <c r="B238" s="81" t="str">
        <f>text(B234*B229/4 , "?0.0?") &amp; " — " &amp; text(B234*B231/4 , "?0.0?")</f>
        <v>91,59 — 130,92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67" t="s">
        <v>159</v>
      </c>
      <c r="B239" s="81" t="str">
        <f>text(B235*B229/2 , "?0.0?") &amp; " — " &amp; text(B235*B231/2 , "?0.0?")</f>
        <v> 8,17 — 11,68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26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26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26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65" t="s">
        <v>203</v>
      </c>
      <c r="B244" s="66" t="s">
        <v>271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67" t="s">
        <v>120</v>
      </c>
      <c r="B245" s="68">
        <f>B247/(B248/100)^2</f>
        <v>20.40816327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67" t="s">
        <v>205</v>
      </c>
      <c r="B246" s="69">
        <v>1.0</v>
      </c>
      <c r="C246" s="10" t="s">
        <v>114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67" t="s">
        <v>206</v>
      </c>
      <c r="B247" s="71">
        <v>40.0</v>
      </c>
      <c r="C247" s="10" t="s">
        <v>114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67" t="s">
        <v>264</v>
      </c>
      <c r="B248" s="71">
        <v>140.0</v>
      </c>
      <c r="C248" s="10" t="s">
        <v>114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67" t="s">
        <v>131</v>
      </c>
      <c r="B249" s="71">
        <v>10.0</v>
      </c>
      <c r="C249" s="10" t="s">
        <v>207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67" t="s">
        <v>208</v>
      </c>
      <c r="B250" s="71">
        <v>20.0</v>
      </c>
      <c r="C250" s="10" t="s">
        <v>114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67" t="s">
        <v>209</v>
      </c>
      <c r="B251" s="68">
        <f>B248/B250</f>
        <v>7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67" t="s">
        <v>210</v>
      </c>
      <c r="B252" s="71">
        <v>85.0</v>
      </c>
      <c r="C252" s="10" t="s">
        <v>114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67" t="s">
        <v>211</v>
      </c>
      <c r="B253" s="68">
        <f>(220-B249)/B252</f>
        <v>2.470588235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67" t="s">
        <v>212</v>
      </c>
      <c r="B254" s="71">
        <v>17.0</v>
      </c>
      <c r="C254" s="10" t="s">
        <v>114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67" t="s">
        <v>265</v>
      </c>
      <c r="B255" s="50">
        <f>B256/8</f>
        <v>1.125</v>
      </c>
      <c r="C255" s="10" t="s">
        <v>214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67" t="s">
        <v>215</v>
      </c>
      <c r="B256" s="71">
        <v>9.0</v>
      </c>
      <c r="C256" s="10" t="s">
        <v>114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67" t="s">
        <v>216</v>
      </c>
      <c r="B257" s="50">
        <f>24-B256</f>
        <v>15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67" t="s">
        <v>217</v>
      </c>
      <c r="B258" s="71">
        <v>120.0</v>
      </c>
      <c r="C258" s="10" t="s">
        <v>114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67" t="s">
        <v>219</v>
      </c>
      <c r="B259" s="71">
        <v>60.0</v>
      </c>
      <c r="C259" s="10" t="s">
        <v>114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67" t="s">
        <v>272</v>
      </c>
      <c r="B260" s="72">
        <f>(8/24/10)*(B257-(SUM(B258:B259)/60))</f>
        <v>0.4</v>
      </c>
      <c r="C260" s="10" t="s">
        <v>214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67" t="s">
        <v>223</v>
      </c>
      <c r="B261" s="50">
        <f>2*(B258*(1/60))</f>
        <v>4</v>
      </c>
      <c r="C261" s="10" t="s">
        <v>214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67" t="s">
        <v>225</v>
      </c>
      <c r="B262" s="50">
        <f>3*(B259*(1/60))</f>
        <v>3</v>
      </c>
      <c r="C262" s="10" t="s">
        <v>214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67" t="s">
        <v>227</v>
      </c>
      <c r="B263" s="73">
        <f>SUM(B260:B262)*100/SUM(B256:B257)/100</f>
        <v>0.3083333333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67" t="s">
        <v>229</v>
      </c>
      <c r="B264" s="73">
        <f>B263+B255</f>
        <v>1.433333333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67" t="s">
        <v>267</v>
      </c>
      <c r="B265" s="68">
        <f>((B254*B247)+(B251*B248)-(B249*B253))*B246</f>
        <v>1635.294118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67" t="s">
        <v>233</v>
      </c>
      <c r="B266" s="68">
        <f>AVERAGE(B265, B267) </f>
        <v>1981.942402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67" t="s">
        <v>235</v>
      </c>
      <c r="B267" s="74">
        <f>B265+(B265-(B265-B265*B263))*(1+(B256/SUM(B256:B257)))</f>
        <v>2328.590686</v>
      </c>
      <c r="C267" s="10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67" t="s">
        <v>237</v>
      </c>
      <c r="B268" s="75">
        <f>(B264*B247*4)/B265</f>
        <v>0.1402398082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67" t="s">
        <v>151</v>
      </c>
      <c r="B269" s="76">
        <v>0.35</v>
      </c>
      <c r="C269" s="10" t="s">
        <v>114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67" t="s">
        <v>152</v>
      </c>
      <c r="B270" s="75">
        <f>100%-(B268+B269+B271)</f>
        <v>0.4897601918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67" t="s">
        <v>268</v>
      </c>
      <c r="B271" s="76">
        <v>0.02</v>
      </c>
      <c r="C271" s="10" t="s">
        <v>114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67" t="s">
        <v>155</v>
      </c>
      <c r="B272" s="81" t="str">
        <f>text(B268*B265/4 , "?0.0?") &amp; " — " &amp; text(B268*B267/4 , "?0.0?")</f>
        <v>57,33 — 81,64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67" t="s">
        <v>157</v>
      </c>
      <c r="B273" s="81" t="str">
        <f>text(B269*B265/9 , "?0.0?") &amp; " — " &amp; text(B269*B267/9 , "?0.0?")</f>
        <v>63,59 — 90,56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67" t="s">
        <v>158</v>
      </c>
      <c r="B274" s="81" t="str">
        <f>text(B270*B265/4 , "?0.0?") &amp; " — " &amp; text(B270*B267/4 , "?0.0?")</f>
        <v>200,23 — 285,11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67" t="s">
        <v>159</v>
      </c>
      <c r="B275" s="81" t="str">
        <f>text(B271*B265/2 , "?0.0?") &amp; " — " &amp; text(B271*B267/2 , "?0.0?")</f>
        <v>16,35 — 23,29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09" t="s">
        <v>203</v>
      </c>
      <c r="B279" s="110" t="s">
        <v>273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67" t="s">
        <v>120</v>
      </c>
      <c r="B280" s="28">
        <f>B282/(B283/100)^2</f>
        <v>20.2020202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67" t="s">
        <v>205</v>
      </c>
      <c r="B281" s="69">
        <v>1.0</v>
      </c>
      <c r="C281" s="10" t="s">
        <v>114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67" t="s">
        <v>206</v>
      </c>
      <c r="B282" s="111">
        <v>55.0</v>
      </c>
      <c r="C282" s="10" t="s">
        <v>114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67" t="s">
        <v>264</v>
      </c>
      <c r="B283" s="111">
        <v>165.0</v>
      </c>
      <c r="C283" s="10" t="s">
        <v>114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67" t="s">
        <v>131</v>
      </c>
      <c r="B284" s="111">
        <v>16.0</v>
      </c>
      <c r="C284" s="10" t="s">
        <v>207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67" t="s">
        <v>208</v>
      </c>
      <c r="B285" s="111">
        <v>22.0</v>
      </c>
      <c r="C285" s="10" t="s">
        <v>114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67" t="s">
        <v>209</v>
      </c>
      <c r="B286" s="28">
        <f>B283/B285</f>
        <v>7.5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67" t="s">
        <v>210</v>
      </c>
      <c r="B287" s="111">
        <v>90.0</v>
      </c>
      <c r="C287" s="10" t="s">
        <v>114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67" t="s">
        <v>211</v>
      </c>
      <c r="B288" s="28">
        <f>(220-B284)/B287</f>
        <v>2.266666667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67" t="s">
        <v>212</v>
      </c>
      <c r="B289" s="111">
        <v>16.0</v>
      </c>
      <c r="C289" s="10" t="s">
        <v>114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67" t="s">
        <v>265</v>
      </c>
      <c r="B290" s="37">
        <f>B291/8</f>
        <v>1.0625</v>
      </c>
      <c r="C290" s="10" t="s">
        <v>214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67" t="s">
        <v>215</v>
      </c>
      <c r="B291" s="111">
        <v>8.5</v>
      </c>
      <c r="C291" s="10" t="s">
        <v>114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67" t="s">
        <v>216</v>
      </c>
      <c r="B292" s="37">
        <f>24-B291</f>
        <v>15.5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67" t="s">
        <v>217</v>
      </c>
      <c r="B293" s="112">
        <v>120.0</v>
      </c>
      <c r="C293" s="10" t="s">
        <v>114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67" t="s">
        <v>219</v>
      </c>
      <c r="B294" s="112">
        <v>60.0</v>
      </c>
      <c r="C294" s="10" t="s">
        <v>114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67" t="s">
        <v>274</v>
      </c>
      <c r="B295" s="72">
        <f>(8/24/10)*(B292-(SUM(B293:B294)/60))</f>
        <v>0.4166666667</v>
      </c>
      <c r="C295" s="10" t="s">
        <v>214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67" t="s">
        <v>223</v>
      </c>
      <c r="B296" s="50">
        <f>2*(B293*(1/60))</f>
        <v>4</v>
      </c>
      <c r="C296" s="10" t="s">
        <v>214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67" t="s">
        <v>225</v>
      </c>
      <c r="B297" s="50">
        <f>3*(B294*(1/60))</f>
        <v>3</v>
      </c>
      <c r="C297" s="10" t="s">
        <v>214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67" t="s">
        <v>227</v>
      </c>
      <c r="B298" s="73">
        <f>SUM(B295:B297)*100/SUM(B291:B292)/100</f>
        <v>0.3090277778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67" t="s">
        <v>229</v>
      </c>
      <c r="B299" s="73">
        <f>B298+B290</f>
        <v>1.371527778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67" t="s">
        <v>267</v>
      </c>
      <c r="B300" s="68">
        <f>((B289*B282)+(B286*B283)-(B284*B288))*B281</f>
        <v>2081.233333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67" t="s">
        <v>233</v>
      </c>
      <c r="B301" s="68">
        <f>AVERAGE(B300, B302) </f>
        <v>2516.705513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67" t="s">
        <v>235</v>
      </c>
      <c r="B302" s="74">
        <f>B300+(B300-(B300-B300*B298))*(1+(B291/SUM(B291:B292)))</f>
        <v>2952.177693</v>
      </c>
      <c r="C302" s="10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67" t="s">
        <v>237</v>
      </c>
      <c r="B303" s="75">
        <f>(B299*B282*4)/B300</f>
        <v>0.1449794726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67" t="s">
        <v>151</v>
      </c>
      <c r="B304" s="76">
        <v>0.35</v>
      </c>
      <c r="C304" s="10" t="s">
        <v>114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67" t="s">
        <v>152</v>
      </c>
      <c r="B305" s="75">
        <f>100%-(B303+B304+B306)</f>
        <v>0.4850205274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67" t="s">
        <v>268</v>
      </c>
      <c r="B306" s="76">
        <v>0.02</v>
      </c>
      <c r="C306" s="10" t="s">
        <v>114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67" t="s">
        <v>155</v>
      </c>
      <c r="B307" s="81" t="str">
        <f>text(B303*B300/4 , "?0.0?") &amp; " — " &amp; text(B303*B302/4 , "?0.0?")</f>
        <v>75,43 — 107,0 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67" t="s">
        <v>157</v>
      </c>
      <c r="B308" s="81" t="str">
        <f>text(B304*B300/9 , "?0.0?") &amp; " — " &amp; text(B304*B302/9 , "?0.0?")</f>
        <v>80,94 — 114,81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67" t="s">
        <v>158</v>
      </c>
      <c r="B309" s="81" t="str">
        <f>text(B305*B300/4 , "?0.0?") &amp; " — " &amp; text(B305*B302/4 , "?0.0?")</f>
        <v>252,36 — 357,97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67" t="s">
        <v>159</v>
      </c>
      <c r="B310" s="81" t="str">
        <f>text(B306*B300/2 , "?0.0?") &amp; " — " &amp; text(B306*B302/2 , "?0.0?")</f>
        <v>20,81 — 29,52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65" t="s">
        <v>203</v>
      </c>
      <c r="B314" s="66" t="s">
        <v>275</v>
      </c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67" t="s">
        <v>120</v>
      </c>
      <c r="B315" s="68">
        <f>B317/(B318/100)^2</f>
        <v>22.49134948</v>
      </c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67" t="s">
        <v>205</v>
      </c>
      <c r="B316" s="69">
        <v>0.7</v>
      </c>
      <c r="C316" s="10" t="s">
        <v>114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67" t="s">
        <v>206</v>
      </c>
      <c r="B317" s="70">
        <v>65.0</v>
      </c>
      <c r="C317" s="10" t="s">
        <v>114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67" t="s">
        <v>129</v>
      </c>
      <c r="B318" s="71">
        <v>170.0</v>
      </c>
      <c r="C318" s="10" t="s">
        <v>114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67" t="s">
        <v>131</v>
      </c>
      <c r="B319" s="71">
        <v>25.0</v>
      </c>
      <c r="C319" s="10" t="s">
        <v>207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67" t="s">
        <v>208</v>
      </c>
      <c r="B320" s="71">
        <v>22.5</v>
      </c>
      <c r="C320" s="10" t="s">
        <v>114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67" t="s">
        <v>209</v>
      </c>
      <c r="B321" s="68">
        <f>B318/B320</f>
        <v>7.555555556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67" t="s">
        <v>210</v>
      </c>
      <c r="B322" s="71">
        <v>90.0</v>
      </c>
      <c r="C322" s="10" t="s">
        <v>114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67" t="s">
        <v>211</v>
      </c>
      <c r="B323" s="68">
        <f>(220-B319)/B322</f>
        <v>2.166666667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67" t="s">
        <v>212</v>
      </c>
      <c r="B324" s="71">
        <v>25.0</v>
      </c>
      <c r="C324" s="10" t="s">
        <v>114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67" t="s">
        <v>213</v>
      </c>
      <c r="B325" s="50">
        <f>B326/9</f>
        <v>1</v>
      </c>
      <c r="C325" s="10" t="s">
        <v>214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67" t="s">
        <v>215</v>
      </c>
      <c r="B326" s="71">
        <v>9.0</v>
      </c>
      <c r="C326" s="10" t="s">
        <v>114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67" t="s">
        <v>216</v>
      </c>
      <c r="B327" s="50">
        <f>24-B326</f>
        <v>15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67" t="s">
        <v>217</v>
      </c>
      <c r="B328" s="71">
        <v>60.0</v>
      </c>
      <c r="C328" s="10" t="s">
        <v>114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67" t="s">
        <v>219</v>
      </c>
      <c r="B329" s="71">
        <v>30.0</v>
      </c>
      <c r="C329" s="10" t="s">
        <v>114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67" t="s">
        <v>221</v>
      </c>
      <c r="B330" s="113">
        <f>(8/24/10)*(B327-(SUM(B328:B329)/60))</f>
        <v>0.45</v>
      </c>
      <c r="C330" s="10" t="s">
        <v>214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67" t="s">
        <v>276</v>
      </c>
      <c r="B331" s="50">
        <f>1.5*(B328*(1/60))</f>
        <v>1.5</v>
      </c>
      <c r="C331" s="10" t="s">
        <v>214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67" t="s">
        <v>277</v>
      </c>
      <c r="B332" s="50">
        <f>2.5*(B329*(1/60))</f>
        <v>1.25</v>
      </c>
      <c r="C332" s="10" t="s">
        <v>214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67" t="s">
        <v>227</v>
      </c>
      <c r="B333" s="73">
        <f>SUM(B330:B332)*100/SUM(B326:B327)/100</f>
        <v>0.1333333333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67" t="s">
        <v>229</v>
      </c>
      <c r="B334" s="73">
        <f>B333+B325</f>
        <v>1.133333333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67" t="s">
        <v>231</v>
      </c>
      <c r="B335" s="68">
        <f>((B324*B317)+(B321*B318)-(B319*B323))*B316</f>
        <v>1998.694444</v>
      </c>
      <c r="C335" s="6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67" t="s">
        <v>233</v>
      </c>
      <c r="B336" s="68">
        <f>AVERAGE(B335, B337) </f>
        <v>2181.908102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67" t="s">
        <v>235</v>
      </c>
      <c r="B337" s="74">
        <f>B335+(B335-(B335-B335*B333))*(1+(B326/SUM(B326:B327)))</f>
        <v>2365.121759</v>
      </c>
      <c r="C337" s="10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67" t="s">
        <v>237</v>
      </c>
      <c r="B338" s="75">
        <f>(B334*B317*4)/B335</f>
        <v>0.1474295721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67" t="s">
        <v>239</v>
      </c>
      <c r="B339" s="76">
        <v>0.3</v>
      </c>
      <c r="C339" s="10" t="s">
        <v>114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67" t="s">
        <v>152</v>
      </c>
      <c r="B340" s="75">
        <f>100%-(B338+B339+B341)</f>
        <v>0.5325704279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67" t="s">
        <v>242</v>
      </c>
      <c r="B341" s="76">
        <v>0.02</v>
      </c>
      <c r="C341" s="10" t="s">
        <v>114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67" t="s">
        <v>155</v>
      </c>
      <c r="B342" s="81" t="str">
        <f>text(B338*B335/4 , "?0.0?") &amp; " — " &amp; text(B338*B337/4 , "?0.0?")</f>
        <v>73,67 — 87,17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67" t="s">
        <v>157</v>
      </c>
      <c r="B343" s="81" t="str">
        <f>text(B339*B335/9 , "?0.0?") &amp; " — " &amp; text(B339*B337/9 , "?0.0?")</f>
        <v>66,62 — 78,84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67" t="s">
        <v>158</v>
      </c>
      <c r="B344" s="81" t="str">
        <f>text(B340*B335/4 , "?0.0?") &amp; " — " &amp; text(B340*B337/4 , "?0.0?")</f>
        <v>266,11 — 314,9 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67" t="s">
        <v>159</v>
      </c>
      <c r="B345" s="81" t="str">
        <f>text(B341*B335/2 , "?0.0?") &amp; " — " &amp; text(B341*B337/2 , "?0.0?")</f>
        <v>19,99 — 23,65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65" t="s">
        <v>203</v>
      </c>
      <c r="B351" s="66" t="s">
        <v>278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67" t="s">
        <v>120</v>
      </c>
      <c r="B352" s="68">
        <f>B354/(B355/100)^2</f>
        <v>20.40816327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67" t="s">
        <v>205</v>
      </c>
      <c r="B353" s="69">
        <v>0.8</v>
      </c>
      <c r="C353" s="10" t="s">
        <v>114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67" t="s">
        <v>206</v>
      </c>
      <c r="B354" s="71">
        <v>40.0</v>
      </c>
      <c r="C354" s="10" t="s">
        <v>114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67" t="s">
        <v>129</v>
      </c>
      <c r="B355" s="71">
        <v>140.0</v>
      </c>
      <c r="C355" s="10" t="s">
        <v>114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67" t="s">
        <v>131</v>
      </c>
      <c r="B356" s="71">
        <v>10.0</v>
      </c>
      <c r="C356" s="10" t="s">
        <v>207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67" t="s">
        <v>208</v>
      </c>
      <c r="B357" s="71">
        <v>19.5</v>
      </c>
      <c r="C357" s="10" t="s">
        <v>114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67" t="s">
        <v>209</v>
      </c>
      <c r="B358" s="68">
        <f>B355/B357</f>
        <v>7.179487179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67" t="s">
        <v>210</v>
      </c>
      <c r="B359" s="71">
        <v>80.0</v>
      </c>
      <c r="C359" s="10" t="s">
        <v>114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67" t="s">
        <v>211</v>
      </c>
      <c r="B360" s="68">
        <f>(220-B356)/B359</f>
        <v>2.625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67" t="s">
        <v>212</v>
      </c>
      <c r="B361" s="71">
        <v>28.0</v>
      </c>
      <c r="C361" s="10" t="s">
        <v>114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67" t="s">
        <v>213</v>
      </c>
      <c r="B362" s="50">
        <f>B363/9</f>
        <v>1.111111111</v>
      </c>
      <c r="C362" s="10" t="s">
        <v>214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67" t="s">
        <v>215</v>
      </c>
      <c r="B363" s="71">
        <v>10.0</v>
      </c>
      <c r="C363" s="10" t="s">
        <v>114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67" t="s">
        <v>216</v>
      </c>
      <c r="B364" s="50">
        <f>24-B363</f>
        <v>14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67" t="s">
        <v>217</v>
      </c>
      <c r="B365" s="71">
        <v>120.0</v>
      </c>
      <c r="C365" s="10" t="s">
        <v>114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67" t="s">
        <v>219</v>
      </c>
      <c r="B366" s="71">
        <v>60.0</v>
      </c>
      <c r="C366" s="10" t="s">
        <v>114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67" t="s">
        <v>221</v>
      </c>
      <c r="B367" s="113">
        <f>(8/24/10)*(B364-(SUM(B365:B366)/60))</f>
        <v>0.3666666667</v>
      </c>
      <c r="C367" s="10" t="s">
        <v>214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67" t="s">
        <v>276</v>
      </c>
      <c r="B368" s="50">
        <f>1.5*(B365*(1/60))</f>
        <v>3</v>
      </c>
      <c r="C368" s="10" t="s">
        <v>214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67" t="s">
        <v>277</v>
      </c>
      <c r="B369" s="50">
        <f>2.5*(B366*(1/60))</f>
        <v>2.5</v>
      </c>
      <c r="C369" s="10" t="s">
        <v>214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67" t="s">
        <v>227</v>
      </c>
      <c r="B370" s="73">
        <f>SUM(B367:B369)*100/SUM(B363:B364)/100</f>
        <v>0.2444444444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67" t="s">
        <v>229</v>
      </c>
      <c r="B371" s="73">
        <f>B370+B362</f>
        <v>1.355555556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67" t="s">
        <v>231</v>
      </c>
      <c r="B372" s="68">
        <f>((B361*B354)+(B358*B355)-(B356*B360))*B353</f>
        <v>1679.102564</v>
      </c>
      <c r="C372" s="6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67" t="s">
        <v>233</v>
      </c>
      <c r="B373" s="68">
        <f>AVERAGE(B372, B374) </f>
        <v>1969.836064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67" t="s">
        <v>235</v>
      </c>
      <c r="B374" s="74">
        <f>B372+(B372-(B372-B372*B370))*(1+(B363/SUM(B363:B364)))</f>
        <v>2260.569563</v>
      </c>
      <c r="C374" s="10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67" t="s">
        <v>237</v>
      </c>
      <c r="B375" s="75">
        <f>(B371*B354*4)/B372</f>
        <v>0.1291695299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67" t="s">
        <v>239</v>
      </c>
      <c r="B376" s="76">
        <v>0.35</v>
      </c>
      <c r="C376" s="10" t="s">
        <v>114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67" t="s">
        <v>152</v>
      </c>
      <c r="B377" s="75">
        <f>100%-(B375+B376+B378)</f>
        <v>0.5008304701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67" t="s">
        <v>242</v>
      </c>
      <c r="B378" s="76">
        <v>0.02</v>
      </c>
      <c r="C378" s="10" t="s">
        <v>114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67" t="s">
        <v>155</v>
      </c>
      <c r="B379" s="81" t="str">
        <f>text(B375*B372/4 , "?0.0?") &amp; " — " &amp; text(B375*B374/4 , "?0.0?")</f>
        <v>54,22 — 73,0 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67" t="s">
        <v>157</v>
      </c>
      <c r="B380" s="81" t="str">
        <f>text(B376*B372/9 , "?0.0?") &amp; " — " &amp; text(B376*B374/9 , "?0.0?")</f>
        <v>65,3  — 87,91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67" t="s">
        <v>158</v>
      </c>
      <c r="B381" s="81" t="str">
        <f>text(B377*B372/4 , "?0.0?") &amp; " — " &amp; text(B377*B374/4 , "?0.0?")</f>
        <v>210,24 — 283,04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67" t="s">
        <v>159</v>
      </c>
      <c r="B382" s="81" t="str">
        <f>text(B378*B372/2 , "?0.0?") &amp; " — " &amp; text(B378*B374/2 , "?0.0?")</f>
        <v>16,79 — 22,61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26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4" t="s">
        <v>279</v>
      </c>
      <c r="B394" s="115"/>
      <c r="C394" s="115"/>
      <c r="D394" s="115"/>
      <c r="E394" s="115"/>
      <c r="F394" s="115"/>
      <c r="G394" s="115"/>
      <c r="H394" s="115"/>
      <c r="I394" s="115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4" t="s">
        <v>280</v>
      </c>
      <c r="B395" s="115"/>
      <c r="C395" s="115"/>
      <c r="D395" s="115"/>
      <c r="E395" s="115"/>
      <c r="F395" s="115"/>
      <c r="G395" s="115"/>
      <c r="H395" s="115"/>
      <c r="I395" s="115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4" t="s">
        <v>281</v>
      </c>
      <c r="B396" s="115"/>
      <c r="C396" s="115"/>
      <c r="D396" s="115"/>
      <c r="E396" s="115"/>
      <c r="F396" s="115"/>
      <c r="G396" s="115"/>
      <c r="H396" s="115"/>
      <c r="I396" s="115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6" t="s">
        <v>282</v>
      </c>
      <c r="B397" s="115"/>
      <c r="C397" s="115"/>
      <c r="D397" s="115"/>
      <c r="E397" s="115"/>
      <c r="F397" s="115"/>
      <c r="G397" s="115"/>
      <c r="H397" s="115"/>
      <c r="I397" s="115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6" t="s">
        <v>283</v>
      </c>
      <c r="B398" s="115"/>
      <c r="C398" s="117"/>
      <c r="D398" s="115"/>
      <c r="E398" s="115"/>
      <c r="F398" s="115"/>
      <c r="G398" s="115"/>
      <c r="H398" s="115"/>
      <c r="I398" s="115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6" t="s">
        <v>284</v>
      </c>
      <c r="B399" s="115"/>
      <c r="C399" s="117"/>
      <c r="D399" s="115"/>
      <c r="E399" s="115"/>
      <c r="F399" s="115"/>
      <c r="G399" s="115"/>
      <c r="H399" s="115"/>
      <c r="I399" s="115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6" t="s">
        <v>285</v>
      </c>
      <c r="B400" s="115"/>
      <c r="C400" s="117"/>
      <c r="D400" s="115"/>
      <c r="E400" s="115"/>
      <c r="F400" s="115"/>
      <c r="G400" s="115"/>
      <c r="H400" s="115"/>
      <c r="I400" s="115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6" t="s">
        <v>286</v>
      </c>
      <c r="B401" s="115"/>
      <c r="C401" s="117"/>
      <c r="D401" s="115"/>
      <c r="E401" s="115"/>
      <c r="F401" s="115"/>
      <c r="G401" s="115"/>
      <c r="H401" s="115"/>
      <c r="I401" s="115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4" t="s">
        <v>287</v>
      </c>
      <c r="B402" s="115"/>
      <c r="C402" s="117"/>
      <c r="D402" s="115"/>
      <c r="E402" s="115"/>
      <c r="F402" s="115"/>
      <c r="G402" s="115"/>
      <c r="H402" s="115"/>
      <c r="I402" s="115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4" t="s">
        <v>288</v>
      </c>
      <c r="B403" s="115"/>
      <c r="C403" s="117"/>
      <c r="D403" s="115"/>
      <c r="E403" s="115"/>
      <c r="F403" s="115"/>
      <c r="G403" s="115"/>
      <c r="H403" s="115"/>
      <c r="I403" s="115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4"/>
      <c r="B404" s="115"/>
      <c r="C404" s="117"/>
      <c r="D404" s="115"/>
      <c r="E404" s="115"/>
      <c r="F404" s="115"/>
      <c r="G404" s="115"/>
      <c r="H404" s="115"/>
      <c r="I404" s="115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4"/>
      <c r="B405" s="115"/>
      <c r="C405" s="117"/>
      <c r="D405" s="115"/>
      <c r="E405" s="115"/>
      <c r="F405" s="115"/>
      <c r="G405" s="115"/>
      <c r="H405" s="115"/>
      <c r="I405" s="115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4" t="s">
        <v>289</v>
      </c>
      <c r="B406" s="115"/>
      <c r="C406" s="117"/>
      <c r="D406" s="115"/>
      <c r="E406" s="115"/>
      <c r="F406" s="115"/>
      <c r="G406" s="115"/>
      <c r="H406" s="115"/>
      <c r="I406" s="115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4" t="s">
        <v>290</v>
      </c>
      <c r="B407" s="115"/>
      <c r="C407" s="117"/>
      <c r="D407" s="115"/>
      <c r="E407" s="115"/>
      <c r="F407" s="115"/>
      <c r="G407" s="115"/>
      <c r="H407" s="115"/>
      <c r="I407" s="115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4" t="s">
        <v>291</v>
      </c>
      <c r="B408" s="115"/>
      <c r="C408" s="117"/>
      <c r="D408" s="115"/>
      <c r="E408" s="115"/>
      <c r="F408" s="115"/>
      <c r="G408" s="115"/>
      <c r="H408" s="115"/>
      <c r="I408" s="115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4" t="s">
        <v>292</v>
      </c>
      <c r="B409" s="115"/>
      <c r="C409" s="117"/>
      <c r="D409" s="115"/>
      <c r="E409" s="115"/>
      <c r="F409" s="115"/>
      <c r="G409" s="115"/>
      <c r="H409" s="115"/>
      <c r="I409" s="115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4" t="s">
        <v>293</v>
      </c>
      <c r="B410" s="115"/>
      <c r="C410" s="117"/>
      <c r="D410" s="115"/>
      <c r="E410" s="115"/>
      <c r="F410" s="115"/>
      <c r="G410" s="115"/>
      <c r="H410" s="115"/>
      <c r="I410" s="115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4" t="s">
        <v>294</v>
      </c>
      <c r="B411" s="115"/>
      <c r="C411" s="117"/>
      <c r="D411" s="115"/>
      <c r="E411" s="115"/>
      <c r="F411" s="115"/>
      <c r="G411" s="115"/>
      <c r="H411" s="115"/>
      <c r="I411" s="115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4" t="s">
        <v>295</v>
      </c>
      <c r="B412" s="115"/>
      <c r="C412" s="117"/>
      <c r="D412" s="115"/>
      <c r="E412" s="115"/>
      <c r="F412" s="115"/>
      <c r="G412" s="115"/>
      <c r="H412" s="115"/>
      <c r="I412" s="115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4" t="s">
        <v>296</v>
      </c>
      <c r="B413" s="115"/>
      <c r="C413" s="117"/>
      <c r="D413" s="115"/>
      <c r="E413" s="115"/>
      <c r="F413" s="115"/>
      <c r="G413" s="115"/>
      <c r="H413" s="115"/>
      <c r="I413" s="115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4" t="s">
        <v>297</v>
      </c>
      <c r="B414" s="115"/>
      <c r="C414" s="117"/>
      <c r="D414" s="115"/>
      <c r="E414" s="115"/>
      <c r="F414" s="115"/>
      <c r="G414" s="115"/>
      <c r="H414" s="115"/>
      <c r="I414" s="115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4" t="s">
        <v>298</v>
      </c>
      <c r="B415" s="115"/>
      <c r="C415" s="117"/>
      <c r="D415" s="115"/>
      <c r="E415" s="115"/>
      <c r="F415" s="115"/>
      <c r="G415" s="115"/>
      <c r="H415" s="115"/>
      <c r="I415" s="115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4" t="s">
        <v>299</v>
      </c>
      <c r="B416" s="115"/>
      <c r="C416" s="117"/>
      <c r="D416" s="115"/>
      <c r="E416" s="115"/>
      <c r="F416" s="115"/>
      <c r="G416" s="115"/>
      <c r="H416" s="115"/>
      <c r="I416" s="115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4" t="s">
        <v>300</v>
      </c>
      <c r="B417" s="115"/>
      <c r="C417" s="117"/>
      <c r="D417" s="115"/>
      <c r="E417" s="115"/>
      <c r="F417" s="115"/>
      <c r="G417" s="115"/>
      <c r="H417" s="115"/>
      <c r="I417" s="115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4" t="s">
        <v>301</v>
      </c>
      <c r="B418" s="115"/>
      <c r="C418" s="117"/>
      <c r="D418" s="115"/>
      <c r="E418" s="115"/>
      <c r="F418" s="115"/>
      <c r="G418" s="115"/>
      <c r="H418" s="115"/>
      <c r="I418" s="115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4" t="s">
        <v>302</v>
      </c>
      <c r="B419" s="115"/>
      <c r="C419" s="117"/>
      <c r="D419" s="115"/>
      <c r="E419" s="115"/>
      <c r="F419" s="115"/>
      <c r="G419" s="115"/>
      <c r="H419" s="115"/>
      <c r="I419" s="115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4" t="s">
        <v>303</v>
      </c>
      <c r="B420" s="115"/>
      <c r="C420" s="117"/>
      <c r="D420" s="115"/>
      <c r="E420" s="115"/>
      <c r="F420" s="115"/>
      <c r="G420" s="115"/>
      <c r="H420" s="115"/>
      <c r="I420" s="115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4" t="s">
        <v>304</v>
      </c>
      <c r="B421" s="115"/>
      <c r="C421" s="117"/>
      <c r="D421" s="115"/>
      <c r="E421" s="115"/>
      <c r="F421" s="115"/>
      <c r="G421" s="115"/>
      <c r="H421" s="115"/>
      <c r="I421" s="115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4" t="s">
        <v>305</v>
      </c>
      <c r="B422" s="115"/>
      <c r="C422" s="117"/>
      <c r="D422" s="115"/>
      <c r="E422" s="115"/>
      <c r="F422" s="115"/>
      <c r="G422" s="115"/>
      <c r="H422" s="115"/>
      <c r="I422" s="115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4" t="s">
        <v>306</v>
      </c>
      <c r="B423" s="115"/>
      <c r="C423" s="117"/>
      <c r="D423" s="115"/>
      <c r="E423" s="115"/>
      <c r="F423" s="115"/>
      <c r="G423" s="115"/>
      <c r="H423" s="115"/>
      <c r="I423" s="115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4" t="s">
        <v>307</v>
      </c>
      <c r="B424" s="115"/>
      <c r="C424" s="117"/>
      <c r="D424" s="115"/>
      <c r="E424" s="115"/>
      <c r="F424" s="115"/>
      <c r="G424" s="115"/>
      <c r="H424" s="115"/>
      <c r="I424" s="115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4" t="s">
        <v>308</v>
      </c>
      <c r="B425" s="115"/>
      <c r="C425" s="117"/>
      <c r="D425" s="115"/>
      <c r="E425" s="115"/>
      <c r="F425" s="115"/>
      <c r="G425" s="115"/>
      <c r="H425" s="115"/>
      <c r="I425" s="115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4" t="s">
        <v>309</v>
      </c>
      <c r="B426" s="115"/>
      <c r="C426" s="117"/>
      <c r="D426" s="115"/>
      <c r="E426" s="115"/>
      <c r="F426" s="115"/>
      <c r="G426" s="115"/>
      <c r="H426" s="115"/>
      <c r="I426" s="115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4"/>
      <c r="B427" s="115"/>
      <c r="C427" s="117"/>
      <c r="D427" s="115"/>
      <c r="E427" s="115"/>
      <c r="F427" s="115"/>
      <c r="G427" s="115"/>
      <c r="H427" s="115"/>
      <c r="I427" s="115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4"/>
      <c r="B428" s="115"/>
      <c r="C428" s="117"/>
      <c r="D428" s="115"/>
      <c r="E428" s="115"/>
      <c r="F428" s="115"/>
      <c r="G428" s="115"/>
      <c r="H428" s="115"/>
      <c r="I428" s="115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4" t="s">
        <v>310</v>
      </c>
      <c r="B429" s="115"/>
      <c r="C429" s="117"/>
      <c r="D429" s="115"/>
      <c r="E429" s="115"/>
      <c r="F429" s="115"/>
      <c r="G429" s="115"/>
      <c r="H429" s="115"/>
      <c r="I429" s="115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4" t="s">
        <v>311</v>
      </c>
      <c r="B430" s="115"/>
      <c r="C430" s="117"/>
      <c r="D430" s="115"/>
      <c r="E430" s="115"/>
      <c r="F430" s="115"/>
      <c r="G430" s="115"/>
      <c r="H430" s="115"/>
      <c r="I430" s="115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4" t="s">
        <v>312</v>
      </c>
      <c r="B431" s="115"/>
      <c r="C431" s="117"/>
      <c r="D431" s="115"/>
      <c r="E431" s="115"/>
      <c r="F431" s="115"/>
      <c r="G431" s="115"/>
      <c r="H431" s="115"/>
      <c r="I431" s="115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4" t="s">
        <v>313</v>
      </c>
      <c r="B432" s="115"/>
      <c r="C432" s="117"/>
      <c r="D432" s="115"/>
      <c r="E432" s="115"/>
      <c r="F432" s="115"/>
      <c r="G432" s="115"/>
      <c r="H432" s="115"/>
      <c r="I432" s="115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4" t="s">
        <v>314</v>
      </c>
      <c r="B433" s="115"/>
      <c r="C433" s="117"/>
      <c r="D433" s="115"/>
      <c r="E433" s="115"/>
      <c r="F433" s="115"/>
      <c r="G433" s="115"/>
      <c r="H433" s="115"/>
      <c r="I433" s="115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4"/>
      <c r="B434" s="116" t="s">
        <v>315</v>
      </c>
      <c r="C434" s="117"/>
      <c r="D434" s="115"/>
      <c r="E434" s="115"/>
      <c r="F434" s="115"/>
      <c r="G434" s="115"/>
      <c r="H434" s="115"/>
      <c r="I434" s="115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4"/>
      <c r="B435" s="116" t="s">
        <v>316</v>
      </c>
      <c r="C435" s="117"/>
      <c r="D435" s="115"/>
      <c r="E435" s="115"/>
      <c r="F435" s="115"/>
      <c r="G435" s="115"/>
      <c r="H435" s="115"/>
      <c r="I435" s="115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4"/>
      <c r="B436" s="116" t="s">
        <v>317</v>
      </c>
      <c r="C436" s="117"/>
      <c r="D436" s="115"/>
      <c r="E436" s="115"/>
      <c r="F436" s="115"/>
      <c r="G436" s="115"/>
      <c r="H436" s="115"/>
      <c r="I436" s="115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26"/>
      <c r="B437" s="10"/>
      <c r="C437" s="26"/>
      <c r="D437" s="26"/>
      <c r="E437" s="26"/>
      <c r="F437" s="26"/>
      <c r="G437" s="26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26"/>
      <c r="B438" s="10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26"/>
      <c r="B439" s="11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26"/>
      <c r="B440" s="11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26"/>
      <c r="B441" s="11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26"/>
      <c r="B442" s="26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26"/>
      <c r="B443" s="26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26"/>
      <c r="B444" s="26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26"/>
      <c r="B445" s="26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26"/>
      <c r="B446" s="26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26"/>
      <c r="B447" s="26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26"/>
      <c r="B448" s="26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26"/>
      <c r="B449" s="26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26"/>
      <c r="B450" s="26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26"/>
      <c r="B451" s="26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26"/>
      <c r="B452" s="26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26"/>
      <c r="B453" s="26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26"/>
      <c r="B454" s="26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8" t="s">
        <v>318</v>
      </c>
      <c r="B455" s="11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26"/>
      <c r="B456" s="26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8" t="s">
        <v>319</v>
      </c>
      <c r="B457" s="119"/>
      <c r="C457" s="119"/>
      <c r="D457" s="120"/>
      <c r="E457" s="120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8" t="s">
        <v>320</v>
      </c>
      <c r="B458" s="119"/>
      <c r="C458" s="119"/>
      <c r="D458" s="120"/>
      <c r="E458" s="120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8" t="s">
        <v>321</v>
      </c>
      <c r="B459" s="119"/>
      <c r="C459" s="119"/>
      <c r="D459" s="120"/>
      <c r="E459" s="12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8" t="s">
        <v>322</v>
      </c>
      <c r="B460" s="119"/>
      <c r="C460" s="119"/>
      <c r="D460" s="120"/>
      <c r="E460" s="120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8" t="s">
        <v>323</v>
      </c>
      <c r="B461" s="119"/>
      <c r="C461" s="119"/>
      <c r="D461" s="120"/>
      <c r="E461" s="120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8" t="s">
        <v>324</v>
      </c>
      <c r="B462" s="119"/>
      <c r="C462" s="119"/>
      <c r="D462" s="120"/>
      <c r="E462" s="120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8" t="s">
        <v>325</v>
      </c>
      <c r="B463" s="119"/>
      <c r="C463" s="119"/>
      <c r="D463" s="120"/>
      <c r="E463" s="120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21" t="s">
        <v>326</v>
      </c>
      <c r="B464" s="119"/>
      <c r="C464" s="119"/>
      <c r="D464" s="120"/>
      <c r="E464" s="120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22" t="str">
        <f>HYPERLINK("https://creativecommons.org/publicdomain/zero/1.0/", "ⓘ Public Domain (No Copyright)")</f>
        <v>ⓘ Public Domain (No Copyright)</v>
      </c>
      <c r="B465" s="119"/>
      <c r="C465" s="119"/>
      <c r="D465" s="120"/>
      <c r="E465" s="120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21" t="s">
        <v>327</v>
      </c>
      <c r="B466" s="119"/>
      <c r="C466" s="119"/>
      <c r="D466" s="120"/>
      <c r="E466" s="120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8" t="s">
        <v>328</v>
      </c>
      <c r="B467" s="119"/>
      <c r="C467" s="119"/>
      <c r="D467" s="120"/>
      <c r="E467" s="120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21" t="s">
        <v>329</v>
      </c>
      <c r="B468" s="119"/>
      <c r="C468" s="119"/>
      <c r="D468" s="120"/>
      <c r="E468" s="120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26"/>
      <c r="B469" s="26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26"/>
      <c r="B470" s="26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26"/>
      <c r="B471" s="26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26"/>
      <c r="B472" s="26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26"/>
      <c r="B473" s="26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26"/>
      <c r="B474" s="26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26"/>
      <c r="B475" s="26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26"/>
      <c r="B476" s="26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26"/>
      <c r="B477" s="26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26"/>
      <c r="B478" s="26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26"/>
      <c r="B479" s="26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26"/>
      <c r="B480" s="26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26"/>
      <c r="B481" s="26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26"/>
      <c r="B489" s="26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26"/>
      <c r="B490" s="26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26"/>
      <c r="B491" s="26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ht="15.75" customHeight="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ht="15.75" customHeight="1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ht="15.75" customHeight="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ht="15.75" customHeight="1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ht="15.75" customHeight="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ht="15.75" customHeight="1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ht="15.75" customHeight="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ht="15.75" customHeight="1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ht="15.75" customHeight="1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ht="15.75" customHeight="1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ht="15.75" customHeight="1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ht="15.75" customHeight="1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ht="15.75" customHeight="1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ht="15.75" customHeight="1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ht="15.75" customHeight="1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ht="15.75" customHeight="1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ht="15.75" customHeight="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ht="15.75" customHeight="1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ht="15.75" customHeight="1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ht="15.75" customHeight="1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ht="15.75" customHeight="1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ht="15.75" customHeight="1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ht="15.75" customHeight="1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ht="15.75" customHeight="1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ht="15.75" customHeight="1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ht="15.75" customHeight="1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ht="15.75" customHeight="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ht="15.75" customHeight="1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ht="15.75" customHeight="1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ht="15.75" customHeight="1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ht="15.75" customHeight="1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ht="15.75" customHeight="1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ht="15.75" customHeight="1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ht="15.75" customHeight="1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ht="15.75" customHeight="1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ht="15.75" customHeight="1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ht="15.75" customHeight="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ht="15.75" customHeight="1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ht="15.75" customHeight="1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ht="15.75" customHeight="1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ht="15.75" customHeight="1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ht="15.75" customHeight="1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ht="15.75" customHeight="1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ht="15.75" customHeight="1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ht="15.75" customHeight="1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ht="15.75" customHeight="1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ht="15.75" customHeight="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ht="15.75" customHeight="1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ht="15.75" customHeight="1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ht="15.75" customHeight="1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ht="15.75" customHeight="1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ht="15.75" customHeight="1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ht="15.75" customHeight="1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ht="15.75" customHeight="1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ht="15.75" customHeight="1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ht="15.75" customHeight="1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ht="15.75" customHeight="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ht="15.75" customHeight="1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ht="15.75" customHeight="1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ht="15.75" customHeight="1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ht="15.75" customHeight="1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ht="15.75" customHeight="1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ht="15.75" customHeight="1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ht="15.75" customHeight="1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ht="15.75" customHeight="1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ht="15.75" customHeight="1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ht="15.75" customHeight="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ht="15.75" customHeight="1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ht="15.75" customHeight="1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ht="15.75" customHeight="1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ht="15.75" customHeight="1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ht="15.75" customHeight="1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ht="15.75" customHeight="1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ht="15.75" customHeight="1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ht="15.75" customHeight="1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ht="15.75" customHeight="1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ht="15.75" customHeight="1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ht="15.75" customHeight="1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ht="15.75" customHeight="1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ht="15.75" customHeight="1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ht="15.75" customHeight="1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ht="15.75" customHeight="1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ht="15.75" customHeight="1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ht="15.75" customHeight="1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ht="15.75" customHeight="1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ht="15.75" customHeight="1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ht="15.75" customHeight="1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ht="15.75" customHeight="1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ht="15.75" customHeight="1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ht="15.75" customHeight="1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ht="15.75" customHeight="1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ht="15.75" customHeight="1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ht="15.75" customHeight="1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ht="15.75" customHeight="1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ht="15.75" customHeight="1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ht="15.75" customHeight="1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ht="15.75" customHeight="1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ht="15.75" customHeight="1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ht="15.75" customHeight="1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ht="15.75" customHeight="1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ht="15.75" customHeight="1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ht="15.75" customHeight="1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ht="15.75" customHeight="1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ht="15.75" customHeight="1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ht="15.75" customHeight="1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ht="15.75" customHeight="1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ht="15.75" customHeight="1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ht="15.75" customHeight="1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ht="15.75" customHeight="1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ht="15.75" customHeight="1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ht="15.75" customHeight="1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ht="15.75" customHeight="1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ht="15.75" customHeight="1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ht="15.75" customHeight="1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ht="15.75" customHeight="1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ht="15.75" customHeight="1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ht="15.75" customHeight="1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ht="15.75" customHeight="1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ht="15.75" customHeight="1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ht="15.75" customHeight="1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ht="15.75" customHeight="1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ht="15.75" customHeight="1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ht="15.75" customHeight="1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ht="15.75" customHeight="1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ht="15.75" customHeight="1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ht="15.75" customHeight="1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ht="15.75" customHeight="1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ht="15.75" customHeight="1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ht="15.75" customHeight="1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ht="15.75" customHeight="1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ht="15.75" customHeight="1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ht="15.75" customHeight="1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 ht="15.75" customHeight="1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ht="15.75" customHeight="1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ht="15.75" customHeight="1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ht="15.75" customHeight="1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ht="15.75" customHeight="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ht="15.75" customHeight="1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ht="15.75" customHeight="1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ht="15.75" customHeight="1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 ht="15.75" customHeight="1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ht="15.75" customHeight="1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ht="15.75" customHeight="1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ht="15.75" customHeight="1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 ht="15.75" customHeight="1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ht="15.75" customHeight="1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ht="15.75" customHeight="1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ht="15.75" customHeight="1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ht="15.75" customHeight="1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ht="15.75" customHeight="1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ht="15.75" customHeight="1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ht="15.75" customHeight="1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 ht="15.75" customHeight="1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ht="15.75" customHeight="1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ht="15.75" customHeight="1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ht="15.75" customHeight="1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 ht="15.75" customHeight="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ht="15.75" customHeight="1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ht="15.75" customHeight="1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 ht="15.75" customHeight="1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 ht="15.75" customHeight="1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 ht="15.75" customHeight="1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 ht="15.75" customHeight="1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ht="15.75" customHeight="1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 ht="15.75" customHeight="1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 ht="15.75" customHeight="1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ht="15.75" customHeight="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 ht="15.75" customHeight="1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 ht="15.75" customHeight="1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ht="15.75" customHeight="1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 ht="15.75" customHeight="1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 ht="15.75" customHeight="1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ht="15.75" customHeight="1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ht="15.75" customHeight="1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ht="15.75" customHeight="1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ht="15.75" customHeight="1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 ht="15.75" customHeight="1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 ht="15.75" customHeight="1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ht="15.75" customHeight="1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 ht="15.75" customHeight="1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 ht="15.75" customHeight="1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ht="15.75" customHeight="1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 ht="15.75" customHeight="1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 ht="15.75" customHeight="1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 ht="15.75" customHeight="1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 ht="15.75" customHeight="1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 ht="15.75" customHeight="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ht="15.75" customHeight="1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 ht="15.75" customHeight="1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 ht="15.75" customHeight="1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ht="15.75" customHeight="1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 ht="15.75" customHeight="1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 ht="15.75" customHeight="1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ht="15.75" customHeight="1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 ht="15.75" customHeight="1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 ht="15.75" customHeight="1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 ht="15.75" customHeight="1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 ht="15.75" customHeight="1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ht="15.75" customHeight="1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ht="15.75" customHeight="1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 ht="15.75" customHeight="1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 ht="15.75" customHeight="1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ht="15.75" customHeight="1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 ht="15.75" customHeight="1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 ht="15.75" customHeight="1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ht="15.75" customHeight="1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 ht="15.75" customHeight="1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 ht="15.75" customHeight="1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 ht="15.75" customHeight="1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 ht="15.75" customHeight="1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 ht="15.75" customHeight="1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ht="15.75" customHeight="1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 ht="15.75" customHeight="1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 ht="15.75" customHeight="1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ht="15.75" customHeight="1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 ht="15.75" customHeight="1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 ht="15.75" customHeight="1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ht="15.75" customHeight="1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 ht="15.75" customHeight="1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 ht="15.75" customHeight="1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 ht="15.75" customHeight="1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 ht="15.75" customHeight="1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 ht="15.75" customHeight="1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ht="15.75" customHeight="1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 ht="15.75" customHeight="1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 ht="15.75" customHeight="1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ht="15.75" customHeight="1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 ht="15.75" customHeight="1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 ht="15.75" customHeight="1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ht="15.75" customHeight="1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ht="15.75" customHeight="1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ht="15.75" customHeight="1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 ht="15.75" customHeight="1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 ht="15.75" customHeight="1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 ht="15.75" customHeight="1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 ht="15.75" customHeight="1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</row>
    <row r="1251" ht="15.75" customHeight="1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 ht="15.75" customHeight="1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 ht="15.75" customHeight="1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 ht="15.75" customHeight="1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</row>
    <row r="1255" ht="15.75" customHeight="1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</sheetData>
  <hyperlinks>
    <hyperlink r:id="rId1" ref="N124"/>
    <hyperlink r:id="rId2" ref="N125"/>
    <hyperlink r:id="rId3" ref="N127"/>
    <hyperlink r:id="rId4" ref="N128"/>
    <hyperlink r:id="rId5" ref="N129"/>
    <hyperlink r:id="rId6" ref="A464"/>
    <hyperlink r:id="rId7" ref="A466"/>
    <hyperlink r:id="rId8" ref="A468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35.63"/>
  </cols>
  <sheetData>
    <row r="1">
      <c r="A1" s="123" t="s">
        <v>330</v>
      </c>
      <c r="B1" s="124" t="s">
        <v>331</v>
      </c>
      <c r="C1" s="2"/>
      <c r="D1" s="2"/>
      <c r="E1" s="125" t="s">
        <v>332</v>
      </c>
      <c r="F1" s="1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7" t="s">
        <v>333</v>
      </c>
      <c r="B2" s="128" t="s">
        <v>334</v>
      </c>
      <c r="C2" s="2"/>
      <c r="D2" s="2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2"/>
      <c r="W2" s="2"/>
      <c r="X2" s="2"/>
      <c r="Y2" s="2"/>
      <c r="Z2" s="2"/>
    </row>
    <row r="3">
      <c r="A3" s="127" t="s">
        <v>335</v>
      </c>
      <c r="B3" s="128" t="s">
        <v>336</v>
      </c>
      <c r="C3" s="2"/>
      <c r="D3" s="2"/>
      <c r="E3" s="130" t="s">
        <v>337</v>
      </c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2"/>
      <c r="W3" s="2"/>
      <c r="X3" s="2"/>
      <c r="Y3" s="2"/>
      <c r="Z3" s="2"/>
    </row>
    <row r="4">
      <c r="A4" s="127" t="s">
        <v>338</v>
      </c>
      <c r="B4" s="128" t="s">
        <v>339</v>
      </c>
      <c r="C4" s="2"/>
      <c r="D4" s="2"/>
      <c r="E4" s="130" t="s">
        <v>340</v>
      </c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2"/>
      <c r="W4" s="2"/>
      <c r="X4" s="2"/>
      <c r="Y4" s="2"/>
      <c r="Z4" s="2"/>
    </row>
    <row r="5">
      <c r="A5" s="127" t="s">
        <v>341</v>
      </c>
      <c r="B5" s="128" t="s">
        <v>342</v>
      </c>
      <c r="C5" s="2"/>
      <c r="D5" s="2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2"/>
      <c r="W5" s="2"/>
      <c r="X5" s="2"/>
      <c r="Y5" s="2"/>
      <c r="Z5" s="2"/>
    </row>
    <row r="6">
      <c r="A6" s="127" t="s">
        <v>343</v>
      </c>
      <c r="B6" s="128" t="s">
        <v>344</v>
      </c>
      <c r="C6" s="2"/>
      <c r="D6" s="2"/>
      <c r="E6" s="130" t="s">
        <v>345</v>
      </c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2"/>
      <c r="W6" s="2"/>
      <c r="X6" s="2"/>
      <c r="Y6" s="2"/>
      <c r="Z6" s="2"/>
    </row>
    <row r="7">
      <c r="A7" s="127" t="s">
        <v>346</v>
      </c>
      <c r="B7" s="128" t="s">
        <v>347</v>
      </c>
      <c r="C7" s="2"/>
      <c r="D7" s="2"/>
      <c r="E7" s="130" t="s">
        <v>348</v>
      </c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2"/>
      <c r="W7" s="2"/>
      <c r="X7" s="2"/>
      <c r="Y7" s="2"/>
      <c r="Z7" s="2"/>
    </row>
    <row r="8">
      <c r="A8" s="131"/>
      <c r="B8" s="132"/>
      <c r="C8" s="2"/>
      <c r="D8" s="2"/>
      <c r="E8" s="130" t="s">
        <v>349</v>
      </c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2"/>
      <c r="W8" s="2"/>
      <c r="X8" s="2"/>
      <c r="Y8" s="2"/>
      <c r="Z8" s="2"/>
    </row>
    <row r="9">
      <c r="A9" s="127" t="s">
        <v>350</v>
      </c>
      <c r="B9" s="128" t="s">
        <v>351</v>
      </c>
      <c r="C9" s="2"/>
      <c r="D9" s="2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"/>
      <c r="W9" s="2"/>
      <c r="X9" s="2"/>
      <c r="Y9" s="2"/>
      <c r="Z9" s="2"/>
    </row>
    <row r="10">
      <c r="A10" s="127" t="s">
        <v>352</v>
      </c>
      <c r="B10" s="128" t="s">
        <v>353</v>
      </c>
      <c r="C10" s="2"/>
      <c r="D10" s="2"/>
      <c r="E10" s="133" t="s">
        <v>354</v>
      </c>
      <c r="F10" s="134"/>
      <c r="G10" s="134"/>
      <c r="H10" s="134"/>
      <c r="I10" s="134"/>
      <c r="J10" s="134"/>
      <c r="K10" s="134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"/>
      <c r="W10" s="2"/>
      <c r="X10" s="2"/>
      <c r="Y10" s="2"/>
      <c r="Z10" s="2"/>
    </row>
    <row r="11">
      <c r="A11" s="127" t="s">
        <v>355</v>
      </c>
      <c r="B11" s="128" t="s">
        <v>356</v>
      </c>
      <c r="C11" s="2"/>
      <c r="D11" s="2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2"/>
      <c r="W11" s="2"/>
      <c r="X11" s="2"/>
      <c r="Y11" s="2"/>
      <c r="Z11" s="2"/>
    </row>
    <row r="12">
      <c r="A12" s="127" t="s">
        <v>357</v>
      </c>
      <c r="B12" s="128" t="s">
        <v>358</v>
      </c>
      <c r="C12" s="2"/>
      <c r="D12" s="2"/>
      <c r="E12" s="130" t="s">
        <v>359</v>
      </c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2"/>
      <c r="W12" s="2"/>
      <c r="X12" s="2"/>
      <c r="Y12" s="2"/>
      <c r="Z12" s="2"/>
    </row>
    <row r="13">
      <c r="A13" s="127" t="s">
        <v>360</v>
      </c>
      <c r="B13" s="128" t="s">
        <v>361</v>
      </c>
      <c r="C13" s="2"/>
      <c r="D13" s="2"/>
      <c r="E13" s="130" t="s">
        <v>362</v>
      </c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2"/>
      <c r="W13" s="2"/>
      <c r="X13" s="2"/>
      <c r="Y13" s="2"/>
      <c r="Z13" s="2"/>
    </row>
    <row r="14">
      <c r="A14" s="127" t="s">
        <v>363</v>
      </c>
      <c r="B14" s="128" t="s">
        <v>364</v>
      </c>
      <c r="C14" s="2"/>
      <c r="D14" s="2"/>
      <c r="E14" s="130" t="s">
        <v>365</v>
      </c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2"/>
      <c r="W14" s="2"/>
      <c r="X14" s="2"/>
      <c r="Y14" s="2"/>
      <c r="Z14" s="2"/>
    </row>
    <row r="15">
      <c r="A15" s="131"/>
      <c r="B15" s="132"/>
      <c r="C15" s="2"/>
      <c r="D15" s="2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2"/>
      <c r="W15" s="2"/>
      <c r="X15" s="2"/>
      <c r="Y15" s="2"/>
      <c r="Z15" s="2"/>
    </row>
    <row r="16">
      <c r="A16" s="127" t="s">
        <v>366</v>
      </c>
      <c r="B16" s="128" t="s">
        <v>367</v>
      </c>
      <c r="C16" s="2"/>
      <c r="D16" s="2"/>
      <c r="E16" s="130" t="s">
        <v>368</v>
      </c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2"/>
      <c r="W16" s="2"/>
      <c r="X16" s="2"/>
      <c r="Y16" s="2"/>
      <c r="Z16" s="2"/>
    </row>
    <row r="17">
      <c r="A17" s="127" t="s">
        <v>369</v>
      </c>
      <c r="B17" s="128" t="s">
        <v>370</v>
      </c>
      <c r="C17" s="2"/>
      <c r="D17" s="2"/>
      <c r="E17" s="130" t="s">
        <v>371</v>
      </c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2"/>
      <c r="W17" s="2"/>
      <c r="X17" s="2"/>
      <c r="Y17" s="2"/>
      <c r="Z17" s="2"/>
    </row>
    <row r="18">
      <c r="A18" s="127" t="s">
        <v>372</v>
      </c>
      <c r="B18" s="128" t="s">
        <v>373</v>
      </c>
      <c r="C18" s="2"/>
      <c r="D18" s="2"/>
      <c r="E18" s="130" t="s">
        <v>374</v>
      </c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2"/>
      <c r="W18" s="2"/>
      <c r="X18" s="2"/>
      <c r="Y18" s="2"/>
      <c r="Z18" s="2"/>
    </row>
    <row r="19">
      <c r="A19" s="127" t="s">
        <v>375</v>
      </c>
      <c r="B19" s="128" t="s">
        <v>376</v>
      </c>
      <c r="C19" s="2"/>
      <c r="D19" s="2"/>
      <c r="E19" s="130" t="s">
        <v>377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2"/>
      <c r="W19" s="2"/>
      <c r="X19" s="2"/>
      <c r="Y19" s="2"/>
      <c r="Z19" s="2"/>
    </row>
    <row r="20">
      <c r="A20" s="127" t="s">
        <v>378</v>
      </c>
      <c r="B20" s="128" t="s">
        <v>379</v>
      </c>
      <c r="C20" s="2"/>
      <c r="D20" s="2"/>
      <c r="E20" s="130" t="s">
        <v>380</v>
      </c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2"/>
      <c r="W20" s="2"/>
      <c r="X20" s="2"/>
      <c r="Y20" s="2"/>
      <c r="Z20" s="2"/>
    </row>
    <row r="21">
      <c r="A21" s="131"/>
      <c r="B21" s="132"/>
      <c r="C21" s="2"/>
      <c r="D21" s="2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2"/>
      <c r="W21" s="2"/>
      <c r="X21" s="2"/>
      <c r="Y21" s="2"/>
      <c r="Z21" s="2"/>
    </row>
    <row r="22">
      <c r="A22" s="127" t="s">
        <v>381</v>
      </c>
      <c r="B22" s="128" t="s">
        <v>382</v>
      </c>
      <c r="C22" s="2"/>
      <c r="D22" s="2"/>
      <c r="E22" s="130" t="s">
        <v>383</v>
      </c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2"/>
      <c r="W22" s="2"/>
      <c r="X22" s="2"/>
      <c r="Y22" s="2"/>
      <c r="Z22" s="2"/>
    </row>
    <row r="23">
      <c r="A23" s="127" t="s">
        <v>384</v>
      </c>
      <c r="B23" s="128" t="s">
        <v>385</v>
      </c>
      <c r="C23" s="2"/>
      <c r="D23" s="2"/>
      <c r="E23" s="130" t="s">
        <v>386</v>
      </c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2"/>
      <c r="W23" s="2"/>
      <c r="X23" s="2"/>
      <c r="Y23" s="2"/>
      <c r="Z23" s="2"/>
    </row>
    <row r="24">
      <c r="A24" s="127" t="s">
        <v>387</v>
      </c>
      <c r="B24" s="128" t="s">
        <v>388</v>
      </c>
      <c r="C24" s="2"/>
      <c r="D24" s="2"/>
      <c r="E24" s="130" t="s">
        <v>389</v>
      </c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2"/>
      <c r="W24" s="2"/>
      <c r="X24" s="2"/>
      <c r="Y24" s="2"/>
      <c r="Z24" s="2"/>
    </row>
    <row r="25">
      <c r="A25" s="135" t="s">
        <v>390</v>
      </c>
      <c r="B25" s="136" t="s">
        <v>391</v>
      </c>
      <c r="C25" s="2"/>
      <c r="D25" s="2"/>
      <c r="E25" s="130" t="s">
        <v>392</v>
      </c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2"/>
      <c r="W25" s="2"/>
      <c r="X25" s="2"/>
      <c r="Y25" s="2"/>
      <c r="Z25" s="2"/>
    </row>
    <row r="26">
      <c r="A26" s="137"/>
      <c r="B26" s="2"/>
      <c r="C26" s="2"/>
      <c r="D26" s="2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2"/>
      <c r="W26" s="2"/>
      <c r="X26" s="2"/>
      <c r="Y26" s="2"/>
      <c r="Z26" s="2"/>
    </row>
    <row r="27">
      <c r="A27" s="138" t="s">
        <v>393</v>
      </c>
      <c r="B27" s="139" t="s">
        <v>394</v>
      </c>
      <c r="C27" s="2"/>
      <c r="D27" s="2"/>
      <c r="E27" s="130" t="s">
        <v>395</v>
      </c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2"/>
      <c r="W27" s="2"/>
      <c r="X27" s="2"/>
      <c r="Y27" s="2"/>
      <c r="Z27" s="2"/>
    </row>
    <row r="28">
      <c r="A28" s="140" t="s">
        <v>396</v>
      </c>
      <c r="B28" s="141" t="s">
        <v>397</v>
      </c>
      <c r="C28" s="2"/>
      <c r="D28" s="2"/>
      <c r="E28" s="130" t="s">
        <v>398</v>
      </c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2"/>
      <c r="W28" s="2"/>
      <c r="X28" s="2"/>
      <c r="Y28" s="2"/>
      <c r="Z28" s="2"/>
    </row>
    <row r="29">
      <c r="A29" s="140" t="s">
        <v>399</v>
      </c>
      <c r="B29" s="141" t="s">
        <v>400</v>
      </c>
      <c r="C29" s="2"/>
      <c r="D29" s="2"/>
      <c r="E29" s="130" t="s">
        <v>401</v>
      </c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2"/>
      <c r="W29" s="2"/>
      <c r="X29" s="2"/>
      <c r="Y29" s="2"/>
      <c r="Z29" s="2"/>
    </row>
    <row r="30">
      <c r="A30" s="140" t="s">
        <v>402</v>
      </c>
      <c r="B30" s="141" t="s">
        <v>403</v>
      </c>
      <c r="C30" s="2"/>
      <c r="D30" s="2"/>
      <c r="E30" s="130" t="s">
        <v>404</v>
      </c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2"/>
      <c r="W30" s="2"/>
      <c r="X30" s="2"/>
      <c r="Y30" s="2"/>
      <c r="Z30" s="2"/>
    </row>
    <row r="31">
      <c r="A31" s="140" t="s">
        <v>405</v>
      </c>
      <c r="B31" s="141" t="s">
        <v>406</v>
      </c>
      <c r="C31" s="2"/>
      <c r="D31" s="2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2"/>
      <c r="W31" s="2"/>
      <c r="X31" s="2"/>
      <c r="Y31" s="2"/>
      <c r="Z31" s="2"/>
    </row>
    <row r="32">
      <c r="A32" s="140" t="s">
        <v>407</v>
      </c>
      <c r="B32" s="141" t="s">
        <v>408</v>
      </c>
      <c r="C32" s="2"/>
      <c r="D32" s="2"/>
      <c r="E32" s="130" t="s">
        <v>409</v>
      </c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2"/>
      <c r="W32" s="2"/>
      <c r="X32" s="2"/>
      <c r="Y32" s="2"/>
      <c r="Z32" s="2"/>
    </row>
    <row r="33">
      <c r="A33" s="142"/>
      <c r="B33" s="143"/>
      <c r="C33" s="2"/>
      <c r="D33" s="2"/>
      <c r="E33" s="130" t="s">
        <v>410</v>
      </c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2"/>
      <c r="W33" s="2"/>
      <c r="X33" s="2"/>
      <c r="Y33" s="2"/>
      <c r="Z33" s="2"/>
    </row>
    <row r="34">
      <c r="A34" s="140" t="s">
        <v>411</v>
      </c>
      <c r="B34" s="141" t="s">
        <v>412</v>
      </c>
      <c r="C34" s="2"/>
      <c r="D34" s="2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2"/>
      <c r="W34" s="2"/>
      <c r="X34" s="2"/>
      <c r="Y34" s="2"/>
      <c r="Z34" s="2"/>
    </row>
    <row r="35">
      <c r="A35" s="140" t="s">
        <v>413</v>
      </c>
      <c r="B35" s="141" t="s">
        <v>414</v>
      </c>
      <c r="C35" s="2"/>
      <c r="D35" s="2"/>
      <c r="E35" s="130" t="s">
        <v>415</v>
      </c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2"/>
      <c r="W35" s="2"/>
      <c r="X35" s="2"/>
      <c r="Y35" s="2"/>
      <c r="Z35" s="2"/>
    </row>
    <row r="36">
      <c r="A36" s="140" t="s">
        <v>416</v>
      </c>
      <c r="B36" s="141" t="s">
        <v>417</v>
      </c>
      <c r="C36" s="2"/>
      <c r="D36" s="2"/>
      <c r="E36" s="130" t="s">
        <v>418</v>
      </c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2"/>
      <c r="W36" s="2"/>
      <c r="X36" s="2"/>
      <c r="Y36" s="2"/>
      <c r="Z36" s="2"/>
    </row>
    <row r="37">
      <c r="A37" s="140" t="s">
        <v>419</v>
      </c>
      <c r="B37" s="141" t="s">
        <v>420</v>
      </c>
      <c r="C37" s="2"/>
      <c r="D37" s="2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2"/>
      <c r="W37" s="2"/>
      <c r="X37" s="2"/>
      <c r="Y37" s="2"/>
      <c r="Z37" s="2"/>
    </row>
    <row r="38">
      <c r="A38" s="142"/>
      <c r="B38" s="144"/>
      <c r="C38" s="2"/>
      <c r="D38" s="2"/>
      <c r="E38" s="133" t="s">
        <v>421</v>
      </c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2"/>
      <c r="W38" s="2"/>
      <c r="X38" s="2"/>
      <c r="Y38" s="2"/>
      <c r="Z38" s="2"/>
    </row>
    <row r="39">
      <c r="A39" s="140" t="s">
        <v>422</v>
      </c>
      <c r="B39" s="141" t="s">
        <v>423</v>
      </c>
      <c r="C39" s="2"/>
      <c r="D39" s="2"/>
      <c r="E39" s="130" t="s">
        <v>424</v>
      </c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2"/>
      <c r="W39" s="2"/>
      <c r="X39" s="2"/>
      <c r="Y39" s="2"/>
      <c r="Z39" s="2"/>
    </row>
    <row r="40">
      <c r="A40" s="140" t="s">
        <v>425</v>
      </c>
      <c r="B40" s="141" t="s">
        <v>426</v>
      </c>
      <c r="C40" s="2"/>
      <c r="D40" s="2"/>
      <c r="E40" s="130" t="s">
        <v>427</v>
      </c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2"/>
      <c r="W40" s="2"/>
      <c r="X40" s="2"/>
      <c r="Y40" s="2"/>
      <c r="Z40" s="2"/>
    </row>
    <row r="41">
      <c r="A41" s="140" t="s">
        <v>428</v>
      </c>
      <c r="B41" s="141" t="s">
        <v>429</v>
      </c>
      <c r="C41" s="2"/>
      <c r="D41" s="2"/>
      <c r="E41" s="130" t="s">
        <v>430</v>
      </c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2"/>
      <c r="W41" s="2"/>
      <c r="X41" s="2"/>
      <c r="Y41" s="2"/>
      <c r="Z41" s="2"/>
    </row>
    <row r="42">
      <c r="A42" s="140" t="s">
        <v>431</v>
      </c>
      <c r="B42" s="141" t="s">
        <v>432</v>
      </c>
      <c r="C42" s="2"/>
      <c r="D42" s="2"/>
      <c r="V42" s="2"/>
      <c r="W42" s="2"/>
      <c r="X42" s="2"/>
      <c r="Y42" s="2"/>
      <c r="Z42" s="2"/>
    </row>
    <row r="43">
      <c r="A43" s="140" t="s">
        <v>433</v>
      </c>
      <c r="B43" s="141" t="s">
        <v>434</v>
      </c>
      <c r="C43" s="2"/>
      <c r="D43" s="2"/>
      <c r="V43" s="2"/>
      <c r="W43" s="2"/>
      <c r="X43" s="2"/>
      <c r="Y43" s="2"/>
      <c r="Z43" s="2"/>
    </row>
    <row r="44">
      <c r="A44" s="140" t="s">
        <v>435</v>
      </c>
      <c r="B44" s="141" t="s">
        <v>436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42"/>
      <c r="B45" s="14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40" t="s">
        <v>437</v>
      </c>
      <c r="B46" s="141" t="s">
        <v>438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0" t="s">
        <v>439</v>
      </c>
      <c r="B47" s="141" t="s">
        <v>440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0" t="s">
        <v>441</v>
      </c>
      <c r="B48" s="141" t="s">
        <v>442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2"/>
      <c r="B49" s="14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0" t="s">
        <v>443</v>
      </c>
      <c r="B50" s="141" t="s">
        <v>444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40" t="s">
        <v>445</v>
      </c>
      <c r="B51" s="141" t="s">
        <v>446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40" t="s">
        <v>447</v>
      </c>
      <c r="B52" s="141" t="s">
        <v>448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40" t="s">
        <v>449</v>
      </c>
      <c r="B53" s="141" t="s">
        <v>450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40" t="s">
        <v>451</v>
      </c>
      <c r="B54" s="141" t="s">
        <v>452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42"/>
      <c r="B55" s="14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40" t="s">
        <v>453</v>
      </c>
      <c r="B56" s="141" t="s">
        <v>454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42"/>
      <c r="B57" s="14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40" t="s">
        <v>455</v>
      </c>
      <c r="B58" s="141" t="s">
        <v>456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40" t="s">
        <v>457</v>
      </c>
      <c r="B59" s="141" t="s">
        <v>458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40" t="s">
        <v>459</v>
      </c>
      <c r="B60" s="141" t="s">
        <v>460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40" t="s">
        <v>461</v>
      </c>
      <c r="B61" s="141" t="s">
        <v>462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40" t="s">
        <v>463</v>
      </c>
      <c r="B62" s="141" t="s">
        <v>464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42"/>
      <c r="B63" s="14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40" t="s">
        <v>465</v>
      </c>
      <c r="B64" s="141" t="s">
        <v>466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40" t="s">
        <v>467</v>
      </c>
      <c r="B65" s="141" t="s">
        <v>468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40" t="s">
        <v>469</v>
      </c>
      <c r="B66" s="141" t="s">
        <v>470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40" t="s">
        <v>471</v>
      </c>
      <c r="B67" s="141" t="s">
        <v>472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40" t="s">
        <v>473</v>
      </c>
      <c r="B68" s="141" t="s">
        <v>474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40" t="s">
        <v>475</v>
      </c>
      <c r="B69" s="141" t="s">
        <v>476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45" t="s">
        <v>477</v>
      </c>
      <c r="B70" s="146" t="s">
        <v>478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3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47" t="s">
        <v>479</v>
      </c>
      <c r="B72" s="148" t="s">
        <v>480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49" t="s">
        <v>481</v>
      </c>
      <c r="B73" s="150" t="s">
        <v>482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49" t="s">
        <v>483</v>
      </c>
      <c r="B74" s="150" t="s">
        <v>484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49" t="s">
        <v>485</v>
      </c>
      <c r="B75" s="150" t="s">
        <v>486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49" t="s">
        <v>487</v>
      </c>
      <c r="B76" s="150" t="s">
        <v>488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49" t="s">
        <v>489</v>
      </c>
      <c r="B77" s="150" t="s">
        <v>490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49" t="s">
        <v>491</v>
      </c>
      <c r="B78" s="150" t="s">
        <v>492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1"/>
      <c r="B79" s="15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49" t="s">
        <v>493</v>
      </c>
      <c r="B80" s="150" t="s">
        <v>494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49" t="s">
        <v>495</v>
      </c>
      <c r="B81" s="150" t="s">
        <v>496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49" t="s">
        <v>497</v>
      </c>
      <c r="B82" s="150" t="s">
        <v>498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49" t="s">
        <v>499</v>
      </c>
      <c r="B83" s="150" t="s">
        <v>500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49" t="s">
        <v>501</v>
      </c>
      <c r="B84" s="150" t="s">
        <v>502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51"/>
      <c r="B85" s="15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49" t="s">
        <v>503</v>
      </c>
      <c r="B86" s="150" t="s">
        <v>504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49" t="s">
        <v>505</v>
      </c>
      <c r="B87" s="150" t="s">
        <v>506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49" t="s">
        <v>507</v>
      </c>
      <c r="B88" s="150" t="s">
        <v>508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49" t="s">
        <v>509</v>
      </c>
      <c r="B89" s="150" t="s">
        <v>510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49" t="s">
        <v>511</v>
      </c>
      <c r="B90" s="150" t="s">
        <v>512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49" t="s">
        <v>513</v>
      </c>
      <c r="B91" s="150" t="s">
        <v>514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1"/>
      <c r="B92" s="15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49" t="s">
        <v>515</v>
      </c>
      <c r="B93" s="150" t="s">
        <v>516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49" t="s">
        <v>517</v>
      </c>
      <c r="B94" s="150" t="s">
        <v>518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49" t="s">
        <v>519</v>
      </c>
      <c r="B95" s="150" t="s">
        <v>520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51"/>
      <c r="B96" s="15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49" t="s">
        <v>521</v>
      </c>
      <c r="B97" s="150" t="s">
        <v>522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53" t="s">
        <v>523</v>
      </c>
      <c r="B98" s="150" t="s">
        <v>524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53" t="s">
        <v>525</v>
      </c>
      <c r="B99" s="150" t="s">
        <v>526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53" t="s">
        <v>527</v>
      </c>
      <c r="B100" s="150" t="s">
        <v>528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54"/>
      <c r="B101" s="15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49" t="s">
        <v>529</v>
      </c>
      <c r="B102" s="150" t="s">
        <v>530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53" t="s">
        <v>531</v>
      </c>
      <c r="B103" s="150" t="s">
        <v>532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53" t="s">
        <v>533</v>
      </c>
      <c r="B104" s="150" t="s">
        <v>534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53" t="s">
        <v>535</v>
      </c>
      <c r="B105" s="150" t="s">
        <v>536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54"/>
      <c r="B106" s="15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53" t="s">
        <v>537</v>
      </c>
      <c r="B107" s="150" t="s">
        <v>538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53" t="s">
        <v>539</v>
      </c>
      <c r="B108" s="150" t="s">
        <v>540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49" t="s">
        <v>541</v>
      </c>
      <c r="B109" s="150" t="s">
        <v>542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51"/>
      <c r="B110" s="15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49" t="s">
        <v>543</v>
      </c>
      <c r="B111" s="150" t="s">
        <v>544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49" t="s">
        <v>545</v>
      </c>
      <c r="B112" s="150" t="s">
        <v>546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49" t="s">
        <v>547</v>
      </c>
      <c r="B113" s="150" t="s">
        <v>548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49" t="s">
        <v>549</v>
      </c>
      <c r="B114" s="150" t="s">
        <v>550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56" t="s">
        <v>551</v>
      </c>
      <c r="B115" s="157" t="s">
        <v>552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553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13"/>
    <col customWidth="1" min="3" max="3" width="25.75"/>
    <col customWidth="1" min="4" max="4" width="36.25"/>
    <col customWidth="1" min="5" max="5" width="24.88"/>
  </cols>
  <sheetData>
    <row r="1">
      <c r="A1" s="158">
        <f>TODAY()</f>
        <v>45773</v>
      </c>
      <c r="B1" s="159" t="s">
        <v>554</v>
      </c>
      <c r="C1" s="160" t="str">
        <f>"сред. "&amp; AVERAGE(C3:C365) &amp; " ккал / ссылка ↓"</f>
        <v>сред. 48 ккал / ссылка ↓</v>
      </c>
      <c r="D1" s="161" t="s">
        <v>555</v>
      </c>
      <c r="E1" s="161" t="s">
        <v>556</v>
      </c>
      <c r="F1" s="162" t="s">
        <v>557</v>
      </c>
      <c r="G1" s="163"/>
      <c r="H1" s="163"/>
      <c r="I1" s="163"/>
      <c r="J1" s="163"/>
      <c r="K1" s="163"/>
      <c r="L1" s="163"/>
      <c r="N1" s="162" t="s">
        <v>558</v>
      </c>
      <c r="O1" s="163"/>
      <c r="P1" s="163"/>
      <c r="Q1" s="163"/>
      <c r="R1" s="163"/>
      <c r="T1" s="162" t="s">
        <v>559</v>
      </c>
      <c r="U1" s="163"/>
      <c r="V1" s="163"/>
      <c r="W1" s="163"/>
      <c r="Y1" s="164" t="s">
        <v>560</v>
      </c>
      <c r="Z1" s="163"/>
      <c r="AA1" s="163"/>
    </row>
    <row r="2">
      <c r="A2" s="160" t="s">
        <v>561</v>
      </c>
      <c r="B2" s="159" t="s">
        <v>562</v>
      </c>
      <c r="C2" s="165">
        <f t="shared" ref="C2:C3" si="1">INDIRECT("'"&amp;B2&amp;"'!"&amp;"$H$1")</f>
        <v>162</v>
      </c>
      <c r="D2" s="161" t="str">
        <f>"p: "&amp;INDIRECT("'"&amp;B2&amp;"'!"&amp;"$I$1") &amp;"; fat: "&amp;INDIRECT("'"&amp;B2&amp;"'!"&amp;"$J$1") &amp;"; c: "&amp;INDIRECT("'"&amp;B2&amp;"'!"&amp;"$K$1") &amp;"; fib: "&amp;INDIRECT("'"&amp;B2&amp;"'!"&amp;"$L$1")</f>
        <v>p: 2,2; fat: 0,6; c: 41,7; fib: 5,8</v>
      </c>
      <c r="E2" s="166" t="str">
        <f>IFERROR(__xludf.DUMMYFUNCTION("TRANSPOSE(FILTER(INDIRECT(""'""&amp;B2&amp;""'!A2:A500""), (INDIRECT(""'""&amp;B2&amp;""'!G2:G500"") &gt; 0)))"),"Название продукта")</f>
        <v>Название продукта</v>
      </c>
      <c r="F2" s="167" t="str">
        <f>IFERROR(__xludf.DUMMYFUNCTION("""COMPUTED_VALUE"""),"Абрикос")</f>
        <v>Абрикос</v>
      </c>
      <c r="G2" s="168" t="str">
        <f>IFERROR(__xludf.DUMMYFUNCTION("""COMPUTED_VALUE"""),"Айва")</f>
        <v>Айва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</row>
    <row r="3">
      <c r="A3" s="160" t="str">
        <f t="shared" ref="A3:A367" si="2">TEXT(B3,"dddd")</f>
        <v>среда</v>
      </c>
      <c r="B3" s="160" t="str">
        <f>TEXT(DATE(2025,1,1),"dd.mm")</f>
        <v>01.01</v>
      </c>
      <c r="C3" s="165">
        <f t="shared" si="1"/>
        <v>48</v>
      </c>
      <c r="D3" s="169" t="s">
        <v>563</v>
      </c>
      <c r="E3" s="170" t="s">
        <v>564</v>
      </c>
      <c r="F3" s="160"/>
      <c r="G3" s="171"/>
      <c r="H3" s="160"/>
      <c r="I3" s="160"/>
      <c r="J3" s="160"/>
      <c r="K3" s="160"/>
      <c r="L3" s="160"/>
      <c r="M3" s="160"/>
      <c r="N3" s="172" t="s">
        <v>565</v>
      </c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</row>
    <row r="4">
      <c r="A4" s="160" t="str">
        <f t="shared" si="2"/>
        <v>четверг</v>
      </c>
      <c r="B4" s="160" t="str">
        <f t="shared" ref="B4:B367" si="3">TEXT(B3+1,"dd.mm")</f>
        <v>02.01</v>
      </c>
      <c r="C4" s="165"/>
      <c r="D4" s="160"/>
      <c r="E4" s="160"/>
      <c r="F4" s="160"/>
      <c r="G4" s="171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</row>
    <row r="5">
      <c r="A5" s="160" t="str">
        <f t="shared" si="2"/>
        <v>пятница</v>
      </c>
      <c r="B5" s="160" t="str">
        <f t="shared" si="3"/>
        <v>03.01</v>
      </c>
      <c r="C5" s="165"/>
      <c r="D5" s="167"/>
      <c r="E5" s="167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</row>
    <row r="6">
      <c r="A6" s="160" t="str">
        <f t="shared" si="2"/>
        <v>суббота</v>
      </c>
      <c r="B6" s="160" t="str">
        <f t="shared" si="3"/>
        <v>04.01</v>
      </c>
      <c r="C6" s="173"/>
      <c r="D6" s="167"/>
      <c r="E6" s="167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</row>
    <row r="7">
      <c r="A7" s="160" t="str">
        <f t="shared" si="2"/>
        <v>воскресенье</v>
      </c>
      <c r="B7" s="160" t="str">
        <f t="shared" si="3"/>
        <v>05.01</v>
      </c>
      <c r="C7" s="173"/>
      <c r="D7" s="167"/>
      <c r="E7" s="167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</row>
    <row r="8">
      <c r="A8" s="160" t="str">
        <f t="shared" si="2"/>
        <v>понедельник</v>
      </c>
      <c r="B8" s="160" t="str">
        <f t="shared" si="3"/>
        <v>06.01</v>
      </c>
      <c r="C8" s="173"/>
      <c r="D8" s="167"/>
      <c r="E8" s="167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</row>
    <row r="9">
      <c r="A9" s="160" t="str">
        <f t="shared" si="2"/>
        <v>вторник</v>
      </c>
      <c r="B9" s="160" t="str">
        <f t="shared" si="3"/>
        <v>07.01</v>
      </c>
      <c r="C9" s="173"/>
      <c r="D9" s="167"/>
      <c r="E9" s="167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</row>
    <row r="10">
      <c r="A10" s="160" t="str">
        <f t="shared" si="2"/>
        <v>среда</v>
      </c>
      <c r="B10" s="160" t="str">
        <f t="shared" si="3"/>
        <v>08.01</v>
      </c>
      <c r="C10" s="173"/>
      <c r="D10" s="167"/>
      <c r="E10" s="167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</row>
    <row r="11">
      <c r="A11" s="160" t="str">
        <f t="shared" si="2"/>
        <v>четверг</v>
      </c>
      <c r="B11" s="160" t="str">
        <f t="shared" si="3"/>
        <v>09.01</v>
      </c>
      <c r="C11" s="173"/>
      <c r="D11" s="167"/>
      <c r="E11" s="167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</row>
    <row r="12">
      <c r="A12" s="160" t="str">
        <f t="shared" si="2"/>
        <v>пятница</v>
      </c>
      <c r="B12" s="160" t="str">
        <f t="shared" si="3"/>
        <v>10.01</v>
      </c>
      <c r="C12" s="173"/>
      <c r="D12" s="167"/>
      <c r="E12" s="167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</row>
    <row r="13">
      <c r="A13" s="160" t="str">
        <f t="shared" si="2"/>
        <v>суббота</v>
      </c>
      <c r="B13" s="160" t="str">
        <f t="shared" si="3"/>
        <v>11.01</v>
      </c>
      <c r="C13" s="173"/>
      <c r="D13" s="167"/>
      <c r="E13" s="167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</row>
    <row r="14">
      <c r="A14" s="160" t="str">
        <f t="shared" si="2"/>
        <v>воскресенье</v>
      </c>
      <c r="B14" s="160" t="str">
        <f t="shared" si="3"/>
        <v>12.01</v>
      </c>
      <c r="C14" s="173"/>
      <c r="D14" s="167"/>
      <c r="E14" s="167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</row>
    <row r="15">
      <c r="A15" s="160" t="str">
        <f t="shared" si="2"/>
        <v>понедельник</v>
      </c>
      <c r="B15" s="160" t="str">
        <f t="shared" si="3"/>
        <v>13.01</v>
      </c>
      <c r="C15" s="173"/>
      <c r="D15" s="167"/>
      <c r="E15" s="167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</row>
    <row r="16">
      <c r="A16" s="160" t="str">
        <f t="shared" si="2"/>
        <v>вторник</v>
      </c>
      <c r="B16" s="160" t="str">
        <f t="shared" si="3"/>
        <v>14.01</v>
      </c>
      <c r="C16" s="173"/>
      <c r="D16" s="167"/>
      <c r="E16" s="167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</row>
    <row r="17">
      <c r="A17" s="160" t="str">
        <f t="shared" si="2"/>
        <v>среда</v>
      </c>
      <c r="B17" s="160" t="str">
        <f t="shared" si="3"/>
        <v>15.01</v>
      </c>
      <c r="C17" s="173"/>
      <c r="D17" s="167"/>
      <c r="E17" s="167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</row>
    <row r="18">
      <c r="A18" s="160" t="str">
        <f t="shared" si="2"/>
        <v>четверг</v>
      </c>
      <c r="B18" s="160" t="str">
        <f t="shared" si="3"/>
        <v>16.01</v>
      </c>
      <c r="C18" s="173"/>
      <c r="D18" s="167"/>
      <c r="E18" s="167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</row>
    <row r="19">
      <c r="A19" s="160" t="str">
        <f t="shared" si="2"/>
        <v>пятница</v>
      </c>
      <c r="B19" s="160" t="str">
        <f t="shared" si="3"/>
        <v>17.01</v>
      </c>
      <c r="C19" s="173"/>
      <c r="D19" s="167"/>
      <c r="E19" s="167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</row>
    <row r="20">
      <c r="A20" s="160" t="str">
        <f t="shared" si="2"/>
        <v>суббота</v>
      </c>
      <c r="B20" s="160" t="str">
        <f t="shared" si="3"/>
        <v>18.01</v>
      </c>
      <c r="C20" s="173"/>
      <c r="D20" s="167"/>
      <c r="E20" s="167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</row>
    <row r="21">
      <c r="A21" s="160" t="str">
        <f t="shared" si="2"/>
        <v>воскресенье</v>
      </c>
      <c r="B21" s="160" t="str">
        <f t="shared" si="3"/>
        <v>19.01</v>
      </c>
      <c r="C21" s="173"/>
      <c r="D21" s="167"/>
      <c r="E21" s="167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</row>
    <row r="22">
      <c r="A22" s="160" t="str">
        <f t="shared" si="2"/>
        <v>понедельник</v>
      </c>
      <c r="B22" s="160" t="str">
        <f t="shared" si="3"/>
        <v>20.01</v>
      </c>
      <c r="C22" s="173"/>
      <c r="D22" s="167"/>
      <c r="E22" s="167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</row>
    <row r="23">
      <c r="A23" s="160" t="str">
        <f t="shared" si="2"/>
        <v>вторник</v>
      </c>
      <c r="B23" s="160" t="str">
        <f t="shared" si="3"/>
        <v>21.01</v>
      </c>
      <c r="C23" s="173"/>
      <c r="D23" s="167"/>
      <c r="E23" s="167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</row>
    <row r="24">
      <c r="A24" s="160" t="str">
        <f t="shared" si="2"/>
        <v>среда</v>
      </c>
      <c r="B24" s="160" t="str">
        <f t="shared" si="3"/>
        <v>22.01</v>
      </c>
      <c r="C24" s="173"/>
      <c r="D24" s="167"/>
      <c r="E24" s="167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</row>
    <row r="25">
      <c r="A25" s="160" t="str">
        <f t="shared" si="2"/>
        <v>четверг</v>
      </c>
      <c r="B25" s="160" t="str">
        <f t="shared" si="3"/>
        <v>23.01</v>
      </c>
      <c r="C25" s="173"/>
      <c r="D25" s="167"/>
      <c r="E25" s="167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</row>
    <row r="26">
      <c r="A26" s="160" t="str">
        <f t="shared" si="2"/>
        <v>пятница</v>
      </c>
      <c r="B26" s="160" t="str">
        <f t="shared" si="3"/>
        <v>24.01</v>
      </c>
      <c r="C26" s="173"/>
      <c r="D26" s="167"/>
      <c r="E26" s="167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</row>
    <row r="27">
      <c r="A27" s="160" t="str">
        <f t="shared" si="2"/>
        <v>суббота</v>
      </c>
      <c r="B27" s="160" t="str">
        <f t="shared" si="3"/>
        <v>25.01</v>
      </c>
      <c r="C27" s="173"/>
      <c r="D27" s="167"/>
      <c r="E27" s="167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</row>
    <row r="28">
      <c r="A28" s="160" t="str">
        <f t="shared" si="2"/>
        <v>воскресенье</v>
      </c>
      <c r="B28" s="160" t="str">
        <f t="shared" si="3"/>
        <v>26.01</v>
      </c>
      <c r="C28" s="173"/>
      <c r="D28" s="167"/>
      <c r="E28" s="167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</row>
    <row r="29">
      <c r="A29" s="160" t="str">
        <f t="shared" si="2"/>
        <v>понедельник</v>
      </c>
      <c r="B29" s="160" t="str">
        <f t="shared" si="3"/>
        <v>27.01</v>
      </c>
      <c r="C29" s="173"/>
      <c r="D29" s="167"/>
      <c r="E29" s="167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</row>
    <row r="30">
      <c r="A30" s="160" t="str">
        <f t="shared" si="2"/>
        <v>вторник</v>
      </c>
      <c r="B30" s="160" t="str">
        <f t="shared" si="3"/>
        <v>28.01</v>
      </c>
      <c r="C30" s="173"/>
      <c r="D30" s="167"/>
      <c r="E30" s="167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</row>
    <row r="31">
      <c r="A31" s="160" t="str">
        <f t="shared" si="2"/>
        <v>среда</v>
      </c>
      <c r="B31" s="160" t="str">
        <f t="shared" si="3"/>
        <v>29.01</v>
      </c>
      <c r="C31" s="173"/>
      <c r="D31" s="167"/>
      <c r="E31" s="167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</row>
    <row r="32">
      <c r="A32" s="160" t="str">
        <f t="shared" si="2"/>
        <v>четверг</v>
      </c>
      <c r="B32" s="160" t="str">
        <f t="shared" si="3"/>
        <v>30.01</v>
      </c>
      <c r="C32" s="173"/>
      <c r="D32" s="167"/>
      <c r="E32" s="167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</row>
    <row r="33">
      <c r="A33" s="160" t="str">
        <f t="shared" si="2"/>
        <v>пятница</v>
      </c>
      <c r="B33" s="160" t="str">
        <f t="shared" si="3"/>
        <v>31.01</v>
      </c>
      <c r="C33" s="173"/>
      <c r="D33" s="167"/>
      <c r="E33" s="167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</row>
    <row r="34">
      <c r="A34" s="160" t="str">
        <f t="shared" si="2"/>
        <v>суббота</v>
      </c>
      <c r="B34" s="160" t="str">
        <f t="shared" si="3"/>
        <v>01.02</v>
      </c>
      <c r="C34" s="173"/>
      <c r="D34" s="167"/>
      <c r="E34" s="167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</row>
    <row r="35">
      <c r="A35" s="160" t="str">
        <f t="shared" si="2"/>
        <v>воскресенье</v>
      </c>
      <c r="B35" s="160" t="str">
        <f t="shared" si="3"/>
        <v>02.02</v>
      </c>
      <c r="C35" s="173"/>
      <c r="D35" s="167"/>
      <c r="E35" s="167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</row>
    <row r="36">
      <c r="A36" s="160" t="str">
        <f t="shared" si="2"/>
        <v>понедельник</v>
      </c>
      <c r="B36" s="160" t="str">
        <f t="shared" si="3"/>
        <v>03.02</v>
      </c>
      <c r="C36" s="173"/>
      <c r="D36" s="167"/>
      <c r="E36" s="167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</row>
    <row r="37">
      <c r="A37" s="160" t="str">
        <f t="shared" si="2"/>
        <v>вторник</v>
      </c>
      <c r="B37" s="160" t="str">
        <f t="shared" si="3"/>
        <v>04.02</v>
      </c>
      <c r="C37" s="173"/>
      <c r="D37" s="167"/>
      <c r="E37" s="167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</row>
    <row r="38">
      <c r="A38" s="160" t="str">
        <f t="shared" si="2"/>
        <v>среда</v>
      </c>
      <c r="B38" s="160" t="str">
        <f t="shared" si="3"/>
        <v>05.02</v>
      </c>
      <c r="C38" s="173"/>
      <c r="D38" s="167"/>
      <c r="E38" s="167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</row>
    <row r="39">
      <c r="A39" s="160" t="str">
        <f t="shared" si="2"/>
        <v>четверг</v>
      </c>
      <c r="B39" s="160" t="str">
        <f t="shared" si="3"/>
        <v>06.02</v>
      </c>
      <c r="C39" s="173"/>
      <c r="D39" s="167"/>
      <c r="E39" s="167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</row>
    <row r="40">
      <c r="A40" s="160" t="str">
        <f t="shared" si="2"/>
        <v>пятница</v>
      </c>
      <c r="B40" s="160" t="str">
        <f t="shared" si="3"/>
        <v>07.02</v>
      </c>
      <c r="C40" s="173"/>
      <c r="D40" s="167"/>
      <c r="E40" s="167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</row>
    <row r="41">
      <c r="A41" s="160" t="str">
        <f t="shared" si="2"/>
        <v>суббота</v>
      </c>
      <c r="B41" s="160" t="str">
        <f t="shared" si="3"/>
        <v>08.02</v>
      </c>
      <c r="C41" s="173"/>
      <c r="D41" s="167"/>
      <c r="E41" s="167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</row>
    <row r="42">
      <c r="A42" s="160" t="str">
        <f t="shared" si="2"/>
        <v>воскресенье</v>
      </c>
      <c r="B42" s="160" t="str">
        <f t="shared" si="3"/>
        <v>09.02</v>
      </c>
      <c r="C42" s="173"/>
      <c r="D42" s="167"/>
      <c r="E42" s="167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</row>
    <row r="43">
      <c r="A43" s="160" t="str">
        <f t="shared" si="2"/>
        <v>понедельник</v>
      </c>
      <c r="B43" s="160" t="str">
        <f t="shared" si="3"/>
        <v>10.02</v>
      </c>
      <c r="C43" s="173"/>
      <c r="D43" s="167"/>
      <c r="E43" s="167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</row>
    <row r="44">
      <c r="A44" s="160" t="str">
        <f t="shared" si="2"/>
        <v>вторник</v>
      </c>
      <c r="B44" s="160" t="str">
        <f t="shared" si="3"/>
        <v>11.02</v>
      </c>
      <c r="C44" s="173"/>
      <c r="D44" s="167"/>
      <c r="E44" s="167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</row>
    <row r="45">
      <c r="A45" s="160" t="str">
        <f t="shared" si="2"/>
        <v>среда</v>
      </c>
      <c r="B45" s="160" t="str">
        <f t="shared" si="3"/>
        <v>12.02</v>
      </c>
      <c r="C45" s="173"/>
      <c r="D45" s="167"/>
      <c r="E45" s="167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</row>
    <row r="46">
      <c r="A46" s="160" t="str">
        <f t="shared" si="2"/>
        <v>четверг</v>
      </c>
      <c r="B46" s="160" t="str">
        <f t="shared" si="3"/>
        <v>13.02</v>
      </c>
      <c r="C46" s="173"/>
      <c r="D46" s="167"/>
      <c r="E46" s="167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</row>
    <row r="47">
      <c r="A47" s="160" t="str">
        <f t="shared" si="2"/>
        <v>пятница</v>
      </c>
      <c r="B47" s="160" t="str">
        <f t="shared" si="3"/>
        <v>14.02</v>
      </c>
      <c r="C47" s="173"/>
      <c r="D47" s="167"/>
      <c r="E47" s="167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</row>
    <row r="48">
      <c r="A48" s="160" t="str">
        <f t="shared" si="2"/>
        <v>суббота</v>
      </c>
      <c r="B48" s="160" t="str">
        <f t="shared" si="3"/>
        <v>15.02</v>
      </c>
      <c r="C48" s="173"/>
      <c r="D48" s="167"/>
      <c r="E48" s="167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</row>
    <row r="49">
      <c r="A49" s="160" t="str">
        <f t="shared" si="2"/>
        <v>воскресенье</v>
      </c>
      <c r="B49" s="160" t="str">
        <f t="shared" si="3"/>
        <v>16.02</v>
      </c>
      <c r="C49" s="173"/>
      <c r="D49" s="167"/>
      <c r="E49" s="167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</row>
    <row r="50">
      <c r="A50" s="160" t="str">
        <f t="shared" si="2"/>
        <v>понедельник</v>
      </c>
      <c r="B50" s="160" t="str">
        <f t="shared" si="3"/>
        <v>17.02</v>
      </c>
      <c r="C50" s="173"/>
      <c r="D50" s="167"/>
      <c r="E50" s="167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</row>
    <row r="51">
      <c r="A51" s="160" t="str">
        <f t="shared" si="2"/>
        <v>вторник</v>
      </c>
      <c r="B51" s="160" t="str">
        <f t="shared" si="3"/>
        <v>18.02</v>
      </c>
      <c r="C51" s="173"/>
      <c r="D51" s="167"/>
      <c r="E51" s="167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</row>
    <row r="52">
      <c r="A52" s="160" t="str">
        <f t="shared" si="2"/>
        <v>среда</v>
      </c>
      <c r="B52" s="160" t="str">
        <f t="shared" si="3"/>
        <v>19.02</v>
      </c>
      <c r="C52" s="173"/>
      <c r="D52" s="167"/>
      <c r="E52" s="167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</row>
    <row r="53">
      <c r="A53" s="160" t="str">
        <f t="shared" si="2"/>
        <v>четверг</v>
      </c>
      <c r="B53" s="160" t="str">
        <f t="shared" si="3"/>
        <v>20.02</v>
      </c>
      <c r="C53" s="173"/>
      <c r="D53" s="167"/>
      <c r="E53" s="167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</row>
    <row r="54">
      <c r="A54" s="160" t="str">
        <f t="shared" si="2"/>
        <v>пятница</v>
      </c>
      <c r="B54" s="160" t="str">
        <f t="shared" si="3"/>
        <v>21.02</v>
      </c>
      <c r="C54" s="173"/>
      <c r="D54" s="167"/>
      <c r="E54" s="167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</row>
    <row r="55">
      <c r="A55" s="160" t="str">
        <f t="shared" si="2"/>
        <v>суббота</v>
      </c>
      <c r="B55" s="160" t="str">
        <f t="shared" si="3"/>
        <v>22.02</v>
      </c>
      <c r="C55" s="173"/>
      <c r="D55" s="167"/>
      <c r="E55" s="167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</row>
    <row r="56">
      <c r="A56" s="160" t="str">
        <f t="shared" si="2"/>
        <v>воскресенье</v>
      </c>
      <c r="B56" s="160" t="str">
        <f t="shared" si="3"/>
        <v>23.02</v>
      </c>
      <c r="C56" s="173"/>
      <c r="D56" s="167"/>
      <c r="E56" s="167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</row>
    <row r="57">
      <c r="A57" s="160" t="str">
        <f t="shared" si="2"/>
        <v>понедельник</v>
      </c>
      <c r="B57" s="160" t="str">
        <f t="shared" si="3"/>
        <v>24.02</v>
      </c>
      <c r="C57" s="173"/>
      <c r="D57" s="167"/>
      <c r="E57" s="167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</row>
    <row r="58">
      <c r="A58" s="160" t="str">
        <f t="shared" si="2"/>
        <v>вторник</v>
      </c>
      <c r="B58" s="160" t="str">
        <f t="shared" si="3"/>
        <v>25.02</v>
      </c>
      <c r="C58" s="173"/>
      <c r="D58" s="167"/>
      <c r="E58" s="167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</row>
    <row r="59">
      <c r="A59" s="160" t="str">
        <f t="shared" si="2"/>
        <v>среда</v>
      </c>
      <c r="B59" s="160" t="str">
        <f t="shared" si="3"/>
        <v>26.02</v>
      </c>
      <c r="C59" s="173"/>
      <c r="D59" s="167"/>
      <c r="E59" s="167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</row>
    <row r="60">
      <c r="A60" s="160" t="str">
        <f t="shared" si="2"/>
        <v>четверг</v>
      </c>
      <c r="B60" s="160" t="str">
        <f t="shared" si="3"/>
        <v>27.02</v>
      </c>
      <c r="C60" s="173"/>
      <c r="D60" s="167"/>
      <c r="E60" s="167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</row>
    <row r="61">
      <c r="A61" s="160" t="str">
        <f t="shared" si="2"/>
        <v>пятница</v>
      </c>
      <c r="B61" s="160" t="str">
        <f t="shared" si="3"/>
        <v>28.02</v>
      </c>
      <c r="C61" s="173"/>
      <c r="D61" s="167"/>
      <c r="E61" s="167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</row>
    <row r="62">
      <c r="A62" s="160" t="str">
        <f t="shared" si="2"/>
        <v>суббота</v>
      </c>
      <c r="B62" s="160" t="str">
        <f t="shared" si="3"/>
        <v>01.03</v>
      </c>
      <c r="C62" s="173"/>
      <c r="D62" s="167"/>
      <c r="E62" s="167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</row>
    <row r="63">
      <c r="A63" s="160" t="str">
        <f t="shared" si="2"/>
        <v>воскресенье</v>
      </c>
      <c r="B63" s="160" t="str">
        <f t="shared" si="3"/>
        <v>02.03</v>
      </c>
      <c r="C63" s="173"/>
      <c r="D63" s="167"/>
      <c r="E63" s="167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</row>
    <row r="64">
      <c r="A64" s="160" t="str">
        <f t="shared" si="2"/>
        <v>понедельник</v>
      </c>
      <c r="B64" s="160" t="str">
        <f t="shared" si="3"/>
        <v>03.03</v>
      </c>
      <c r="C64" s="173"/>
      <c r="D64" s="167"/>
      <c r="E64" s="167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</row>
    <row r="65">
      <c r="A65" s="160" t="str">
        <f t="shared" si="2"/>
        <v>вторник</v>
      </c>
      <c r="B65" s="160" t="str">
        <f t="shared" si="3"/>
        <v>04.03</v>
      </c>
      <c r="C65" s="173"/>
      <c r="D65" s="167"/>
      <c r="E65" s="167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</row>
    <row r="66">
      <c r="A66" s="160" t="str">
        <f t="shared" si="2"/>
        <v>среда</v>
      </c>
      <c r="B66" s="160" t="str">
        <f t="shared" si="3"/>
        <v>05.03</v>
      </c>
      <c r="C66" s="173"/>
      <c r="D66" s="167"/>
      <c r="E66" s="167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</row>
    <row r="67">
      <c r="A67" s="160" t="str">
        <f t="shared" si="2"/>
        <v>четверг</v>
      </c>
      <c r="B67" s="160" t="str">
        <f t="shared" si="3"/>
        <v>06.03</v>
      </c>
      <c r="C67" s="173"/>
      <c r="D67" s="167"/>
      <c r="E67" s="167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</row>
    <row r="68">
      <c r="A68" s="160" t="str">
        <f t="shared" si="2"/>
        <v>пятница</v>
      </c>
      <c r="B68" s="160" t="str">
        <f t="shared" si="3"/>
        <v>07.03</v>
      </c>
      <c r="C68" s="173"/>
      <c r="D68" s="167"/>
      <c r="E68" s="167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</row>
    <row r="69">
      <c r="A69" s="160" t="str">
        <f t="shared" si="2"/>
        <v>суббота</v>
      </c>
      <c r="B69" s="160" t="str">
        <f t="shared" si="3"/>
        <v>08.03</v>
      </c>
      <c r="C69" s="173"/>
      <c r="D69" s="167"/>
      <c r="E69" s="167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</row>
    <row r="70">
      <c r="A70" s="160" t="str">
        <f t="shared" si="2"/>
        <v>воскресенье</v>
      </c>
      <c r="B70" s="160" t="str">
        <f t="shared" si="3"/>
        <v>09.03</v>
      </c>
      <c r="C70" s="173"/>
      <c r="D70" s="167"/>
      <c r="E70" s="167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</row>
    <row r="71">
      <c r="A71" s="160" t="str">
        <f t="shared" si="2"/>
        <v>понедельник</v>
      </c>
      <c r="B71" s="160" t="str">
        <f t="shared" si="3"/>
        <v>10.03</v>
      </c>
      <c r="C71" s="173"/>
      <c r="D71" s="167"/>
      <c r="E71" s="167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</row>
    <row r="72">
      <c r="A72" s="160" t="str">
        <f t="shared" si="2"/>
        <v>вторник</v>
      </c>
      <c r="B72" s="160" t="str">
        <f t="shared" si="3"/>
        <v>11.03</v>
      </c>
      <c r="C72" s="173"/>
      <c r="D72" s="167"/>
      <c r="E72" s="167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</row>
    <row r="73">
      <c r="A73" s="160" t="str">
        <f t="shared" si="2"/>
        <v>среда</v>
      </c>
      <c r="B73" s="160" t="str">
        <f t="shared" si="3"/>
        <v>12.03</v>
      </c>
      <c r="C73" s="173"/>
      <c r="D73" s="167"/>
      <c r="E73" s="167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</row>
    <row r="74">
      <c r="A74" s="160" t="str">
        <f t="shared" si="2"/>
        <v>четверг</v>
      </c>
      <c r="B74" s="160" t="str">
        <f t="shared" si="3"/>
        <v>13.03</v>
      </c>
      <c r="C74" s="173"/>
      <c r="D74" s="167"/>
      <c r="E74" s="167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</row>
    <row r="75">
      <c r="A75" s="160" t="str">
        <f t="shared" si="2"/>
        <v>пятница</v>
      </c>
      <c r="B75" s="160" t="str">
        <f t="shared" si="3"/>
        <v>14.03</v>
      </c>
      <c r="C75" s="173"/>
      <c r="D75" s="167"/>
      <c r="E75" s="167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</row>
    <row r="76">
      <c r="A76" s="160" t="str">
        <f t="shared" si="2"/>
        <v>суббота</v>
      </c>
      <c r="B76" s="160" t="str">
        <f t="shared" si="3"/>
        <v>15.03</v>
      </c>
      <c r="C76" s="173"/>
      <c r="D76" s="167"/>
      <c r="E76" s="167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</row>
    <row r="77">
      <c r="A77" s="160" t="str">
        <f t="shared" si="2"/>
        <v>воскресенье</v>
      </c>
      <c r="B77" s="160" t="str">
        <f t="shared" si="3"/>
        <v>16.03</v>
      </c>
      <c r="C77" s="173"/>
      <c r="D77" s="167"/>
      <c r="E77" s="167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</row>
    <row r="78">
      <c r="A78" s="160" t="str">
        <f t="shared" si="2"/>
        <v>понедельник</v>
      </c>
      <c r="B78" s="160" t="str">
        <f t="shared" si="3"/>
        <v>17.03</v>
      </c>
      <c r="C78" s="173"/>
      <c r="D78" s="167"/>
      <c r="E78" s="167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</row>
    <row r="79">
      <c r="A79" s="160" t="str">
        <f t="shared" si="2"/>
        <v>вторник</v>
      </c>
      <c r="B79" s="160" t="str">
        <f t="shared" si="3"/>
        <v>18.03</v>
      </c>
      <c r="C79" s="173"/>
      <c r="D79" s="167"/>
      <c r="E79" s="167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</row>
    <row r="80">
      <c r="A80" s="160" t="str">
        <f t="shared" si="2"/>
        <v>среда</v>
      </c>
      <c r="B80" s="160" t="str">
        <f t="shared" si="3"/>
        <v>19.03</v>
      </c>
      <c r="C80" s="173"/>
      <c r="D80" s="167"/>
      <c r="E80" s="167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</row>
    <row r="81">
      <c r="A81" s="160" t="str">
        <f t="shared" si="2"/>
        <v>четверг</v>
      </c>
      <c r="B81" s="160" t="str">
        <f t="shared" si="3"/>
        <v>20.03</v>
      </c>
      <c r="C81" s="173"/>
      <c r="D81" s="167"/>
      <c r="E81" s="167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</row>
    <row r="82">
      <c r="A82" s="160" t="str">
        <f t="shared" si="2"/>
        <v>пятница</v>
      </c>
      <c r="B82" s="160" t="str">
        <f t="shared" si="3"/>
        <v>21.03</v>
      </c>
      <c r="C82" s="173"/>
      <c r="D82" s="167"/>
      <c r="E82" s="167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</row>
    <row r="83">
      <c r="A83" s="160" t="str">
        <f t="shared" si="2"/>
        <v>суббота</v>
      </c>
      <c r="B83" s="160" t="str">
        <f t="shared" si="3"/>
        <v>22.03</v>
      </c>
      <c r="C83" s="173"/>
      <c r="D83" s="167"/>
      <c r="E83" s="167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</row>
    <row r="84">
      <c r="A84" s="160" t="str">
        <f t="shared" si="2"/>
        <v>воскресенье</v>
      </c>
      <c r="B84" s="160" t="str">
        <f t="shared" si="3"/>
        <v>23.03</v>
      </c>
      <c r="C84" s="173"/>
      <c r="D84" s="167"/>
      <c r="E84" s="167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</row>
    <row r="85">
      <c r="A85" s="160" t="str">
        <f t="shared" si="2"/>
        <v>понедельник</v>
      </c>
      <c r="B85" s="160" t="str">
        <f t="shared" si="3"/>
        <v>24.03</v>
      </c>
      <c r="C85" s="173"/>
      <c r="D85" s="167"/>
      <c r="E85" s="167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</row>
    <row r="86">
      <c r="A86" s="160" t="str">
        <f t="shared" si="2"/>
        <v>вторник</v>
      </c>
      <c r="B86" s="160" t="str">
        <f t="shared" si="3"/>
        <v>25.03</v>
      </c>
      <c r="C86" s="173"/>
      <c r="D86" s="167"/>
      <c r="E86" s="167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</row>
    <row r="87">
      <c r="A87" s="160" t="str">
        <f t="shared" si="2"/>
        <v>среда</v>
      </c>
      <c r="B87" s="160" t="str">
        <f t="shared" si="3"/>
        <v>26.03</v>
      </c>
      <c r="C87" s="173"/>
      <c r="D87" s="167"/>
      <c r="E87" s="167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</row>
    <row r="88">
      <c r="A88" s="160" t="str">
        <f t="shared" si="2"/>
        <v>четверг</v>
      </c>
      <c r="B88" s="160" t="str">
        <f t="shared" si="3"/>
        <v>27.03</v>
      </c>
      <c r="C88" s="173"/>
      <c r="D88" s="167"/>
      <c r="E88" s="167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</row>
    <row r="89">
      <c r="A89" s="160" t="str">
        <f t="shared" si="2"/>
        <v>пятница</v>
      </c>
      <c r="B89" s="160" t="str">
        <f t="shared" si="3"/>
        <v>28.03</v>
      </c>
      <c r="C89" s="173"/>
      <c r="D89" s="167"/>
      <c r="E89" s="167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</row>
    <row r="90">
      <c r="A90" s="160" t="str">
        <f t="shared" si="2"/>
        <v>суббота</v>
      </c>
      <c r="B90" s="160" t="str">
        <f t="shared" si="3"/>
        <v>29.03</v>
      </c>
      <c r="C90" s="173"/>
      <c r="D90" s="167"/>
      <c r="E90" s="167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</row>
    <row r="91">
      <c r="A91" s="160" t="str">
        <f t="shared" si="2"/>
        <v>воскресенье</v>
      </c>
      <c r="B91" s="160" t="str">
        <f t="shared" si="3"/>
        <v>30.03</v>
      </c>
      <c r="C91" s="173"/>
      <c r="D91" s="167"/>
      <c r="E91" s="167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</row>
    <row r="92">
      <c r="A92" s="160" t="str">
        <f t="shared" si="2"/>
        <v>понедельник</v>
      </c>
      <c r="B92" s="160" t="str">
        <f t="shared" si="3"/>
        <v>31.03</v>
      </c>
      <c r="C92" s="173"/>
      <c r="D92" s="167"/>
      <c r="E92" s="167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</row>
    <row r="93">
      <c r="A93" s="160" t="str">
        <f t="shared" si="2"/>
        <v>вторник</v>
      </c>
      <c r="B93" s="160" t="str">
        <f t="shared" si="3"/>
        <v>01.04</v>
      </c>
      <c r="C93" s="173"/>
      <c r="D93" s="167"/>
      <c r="E93" s="167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</row>
    <row r="94">
      <c r="A94" s="160" t="str">
        <f t="shared" si="2"/>
        <v>среда</v>
      </c>
      <c r="B94" s="160" t="str">
        <f t="shared" si="3"/>
        <v>02.04</v>
      </c>
      <c r="C94" s="173"/>
      <c r="D94" s="167"/>
      <c r="E94" s="167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</row>
    <row r="95">
      <c r="A95" s="160" t="str">
        <f t="shared" si="2"/>
        <v>четверг</v>
      </c>
      <c r="B95" s="160" t="str">
        <f t="shared" si="3"/>
        <v>03.04</v>
      </c>
      <c r="C95" s="173"/>
      <c r="D95" s="167"/>
      <c r="E95" s="167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</row>
    <row r="96">
      <c r="A96" s="160" t="str">
        <f t="shared" si="2"/>
        <v>пятница</v>
      </c>
      <c r="B96" s="160" t="str">
        <f t="shared" si="3"/>
        <v>04.04</v>
      </c>
      <c r="C96" s="174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</row>
    <row r="97">
      <c r="A97" s="160" t="str">
        <f t="shared" si="2"/>
        <v>суббота</v>
      </c>
      <c r="B97" s="160" t="str">
        <f t="shared" si="3"/>
        <v>05.04</v>
      </c>
      <c r="C97" s="174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</row>
    <row r="98">
      <c r="A98" s="160" t="str">
        <f t="shared" si="2"/>
        <v>воскресенье</v>
      </c>
      <c r="B98" s="160" t="str">
        <f t="shared" si="3"/>
        <v>06.04</v>
      </c>
      <c r="C98" s="173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</row>
    <row r="99">
      <c r="A99" s="160" t="str">
        <f t="shared" si="2"/>
        <v>понедельник</v>
      </c>
      <c r="B99" s="160" t="str">
        <f t="shared" si="3"/>
        <v>07.04</v>
      </c>
      <c r="C99" s="173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</row>
    <row r="100">
      <c r="A100" s="160" t="str">
        <f t="shared" si="2"/>
        <v>вторник</v>
      </c>
      <c r="B100" s="160" t="str">
        <f t="shared" si="3"/>
        <v>08.04</v>
      </c>
      <c r="C100" s="173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</row>
    <row r="101">
      <c r="A101" s="160" t="str">
        <f t="shared" si="2"/>
        <v>среда</v>
      </c>
      <c r="B101" s="160" t="str">
        <f t="shared" si="3"/>
        <v>09.04</v>
      </c>
      <c r="C101" s="173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</row>
    <row r="102">
      <c r="A102" s="160" t="str">
        <f t="shared" si="2"/>
        <v>четверг</v>
      </c>
      <c r="B102" s="160" t="str">
        <f t="shared" si="3"/>
        <v>10.04</v>
      </c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</row>
    <row r="103">
      <c r="A103" s="160" t="str">
        <f t="shared" si="2"/>
        <v>пятница</v>
      </c>
      <c r="B103" s="160" t="str">
        <f t="shared" si="3"/>
        <v>11.04</v>
      </c>
      <c r="C103" s="167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</row>
    <row r="104">
      <c r="A104" s="160" t="str">
        <f t="shared" si="2"/>
        <v>суббота</v>
      </c>
      <c r="B104" s="160" t="str">
        <f t="shared" si="3"/>
        <v>12.04</v>
      </c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</row>
    <row r="105">
      <c r="A105" s="160" t="str">
        <f t="shared" si="2"/>
        <v>воскресенье</v>
      </c>
      <c r="B105" s="160" t="str">
        <f t="shared" si="3"/>
        <v>13.04</v>
      </c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</row>
    <row r="106">
      <c r="A106" s="160" t="str">
        <f t="shared" si="2"/>
        <v>понедельник</v>
      </c>
      <c r="B106" s="160" t="str">
        <f t="shared" si="3"/>
        <v>14.04</v>
      </c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</row>
    <row r="107">
      <c r="A107" s="160" t="str">
        <f t="shared" si="2"/>
        <v>вторник</v>
      </c>
      <c r="B107" s="160" t="str">
        <f t="shared" si="3"/>
        <v>15.04</v>
      </c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</row>
    <row r="108">
      <c r="A108" s="160" t="str">
        <f t="shared" si="2"/>
        <v>среда</v>
      </c>
      <c r="B108" s="160" t="str">
        <f t="shared" si="3"/>
        <v>16.04</v>
      </c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</row>
    <row r="109">
      <c r="A109" s="160" t="str">
        <f t="shared" si="2"/>
        <v>четверг</v>
      </c>
      <c r="B109" s="160" t="str">
        <f t="shared" si="3"/>
        <v>17.04</v>
      </c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  <c r="AA109" s="160"/>
    </row>
    <row r="110">
      <c r="A110" s="160" t="str">
        <f t="shared" si="2"/>
        <v>пятница</v>
      </c>
      <c r="B110" s="160" t="str">
        <f t="shared" si="3"/>
        <v>18.04</v>
      </c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</row>
    <row r="111">
      <c r="A111" s="160" t="str">
        <f t="shared" si="2"/>
        <v>суббота</v>
      </c>
      <c r="B111" s="160" t="str">
        <f t="shared" si="3"/>
        <v>19.04</v>
      </c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</row>
    <row r="112">
      <c r="A112" s="160" t="str">
        <f t="shared" si="2"/>
        <v>воскресенье</v>
      </c>
      <c r="B112" s="160" t="str">
        <f t="shared" si="3"/>
        <v>20.04</v>
      </c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  <c r="AA112" s="160"/>
    </row>
    <row r="113">
      <c r="A113" s="160" t="str">
        <f t="shared" si="2"/>
        <v>понедельник</v>
      </c>
      <c r="B113" s="160" t="str">
        <f t="shared" si="3"/>
        <v>21.04</v>
      </c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</row>
    <row r="114">
      <c r="A114" s="160" t="str">
        <f t="shared" si="2"/>
        <v>вторник</v>
      </c>
      <c r="B114" s="160" t="str">
        <f t="shared" si="3"/>
        <v>22.04</v>
      </c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</row>
    <row r="115">
      <c r="A115" s="160" t="str">
        <f t="shared" si="2"/>
        <v>среда</v>
      </c>
      <c r="B115" s="160" t="str">
        <f t="shared" si="3"/>
        <v>23.04</v>
      </c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</row>
    <row r="116">
      <c r="A116" s="160" t="str">
        <f t="shared" si="2"/>
        <v>четверг</v>
      </c>
      <c r="B116" s="160" t="str">
        <f t="shared" si="3"/>
        <v>24.04</v>
      </c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</row>
    <row r="117">
      <c r="A117" s="160" t="str">
        <f t="shared" si="2"/>
        <v>пятница</v>
      </c>
      <c r="B117" s="160" t="str">
        <f t="shared" si="3"/>
        <v>25.04</v>
      </c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</row>
    <row r="118">
      <c r="A118" s="160" t="str">
        <f t="shared" si="2"/>
        <v>суббота</v>
      </c>
      <c r="B118" s="160" t="str">
        <f t="shared" si="3"/>
        <v>26.04</v>
      </c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  <c r="AA118" s="160"/>
    </row>
    <row r="119">
      <c r="A119" s="160" t="str">
        <f t="shared" si="2"/>
        <v>воскресенье</v>
      </c>
      <c r="B119" s="160" t="str">
        <f t="shared" si="3"/>
        <v>27.04</v>
      </c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</row>
    <row r="120">
      <c r="A120" s="160" t="str">
        <f t="shared" si="2"/>
        <v>понедельник</v>
      </c>
      <c r="B120" s="160" t="str">
        <f t="shared" si="3"/>
        <v>28.04</v>
      </c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  <c r="AA120" s="160"/>
    </row>
    <row r="121">
      <c r="A121" s="160" t="str">
        <f t="shared" si="2"/>
        <v>вторник</v>
      </c>
      <c r="B121" s="160" t="str">
        <f t="shared" si="3"/>
        <v>29.04</v>
      </c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  <c r="AA121" s="160"/>
    </row>
    <row r="122">
      <c r="A122" s="160" t="str">
        <f t="shared" si="2"/>
        <v>среда</v>
      </c>
      <c r="B122" s="160" t="str">
        <f t="shared" si="3"/>
        <v>30.04</v>
      </c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  <c r="AA122" s="160"/>
    </row>
    <row r="123">
      <c r="A123" s="160" t="str">
        <f t="shared" si="2"/>
        <v>четверг</v>
      </c>
      <c r="B123" s="160" t="str">
        <f t="shared" si="3"/>
        <v>01.05</v>
      </c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</row>
    <row r="124">
      <c r="A124" s="160" t="str">
        <f t="shared" si="2"/>
        <v>пятница</v>
      </c>
      <c r="B124" s="160" t="str">
        <f t="shared" si="3"/>
        <v>02.05</v>
      </c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</row>
    <row r="125">
      <c r="A125" s="160" t="str">
        <f t="shared" si="2"/>
        <v>суббота</v>
      </c>
      <c r="B125" s="160" t="str">
        <f t="shared" si="3"/>
        <v>03.05</v>
      </c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</row>
    <row r="126">
      <c r="A126" s="160" t="str">
        <f t="shared" si="2"/>
        <v>воскресенье</v>
      </c>
      <c r="B126" s="160" t="str">
        <f t="shared" si="3"/>
        <v>04.05</v>
      </c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</row>
    <row r="127">
      <c r="A127" s="160" t="str">
        <f t="shared" si="2"/>
        <v>понедельник</v>
      </c>
      <c r="B127" s="160" t="str">
        <f t="shared" si="3"/>
        <v>05.05</v>
      </c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</row>
    <row r="128">
      <c r="A128" s="160" t="str">
        <f t="shared" si="2"/>
        <v>вторник</v>
      </c>
      <c r="B128" s="160" t="str">
        <f t="shared" si="3"/>
        <v>06.05</v>
      </c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</row>
    <row r="129">
      <c r="A129" s="160" t="str">
        <f t="shared" si="2"/>
        <v>среда</v>
      </c>
      <c r="B129" s="160" t="str">
        <f t="shared" si="3"/>
        <v>07.05</v>
      </c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  <c r="AA129" s="160"/>
    </row>
    <row r="130">
      <c r="A130" s="160" t="str">
        <f t="shared" si="2"/>
        <v>четверг</v>
      </c>
      <c r="B130" s="160" t="str">
        <f t="shared" si="3"/>
        <v>08.05</v>
      </c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</row>
    <row r="131">
      <c r="A131" s="160" t="str">
        <f t="shared" si="2"/>
        <v>пятница</v>
      </c>
      <c r="B131" s="160" t="str">
        <f t="shared" si="3"/>
        <v>09.05</v>
      </c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  <c r="AA131" s="160"/>
    </row>
    <row r="132">
      <c r="A132" s="160" t="str">
        <f t="shared" si="2"/>
        <v>суббота</v>
      </c>
      <c r="B132" s="160" t="str">
        <f t="shared" si="3"/>
        <v>10.05</v>
      </c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  <c r="AA132" s="160"/>
    </row>
    <row r="133">
      <c r="A133" s="160" t="str">
        <f t="shared" si="2"/>
        <v>воскресенье</v>
      </c>
      <c r="B133" s="160" t="str">
        <f t="shared" si="3"/>
        <v>11.05</v>
      </c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</row>
    <row r="134">
      <c r="A134" s="160" t="str">
        <f t="shared" si="2"/>
        <v>понедельник</v>
      </c>
      <c r="B134" s="160" t="str">
        <f t="shared" si="3"/>
        <v>12.05</v>
      </c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</row>
    <row r="135">
      <c r="A135" s="160" t="str">
        <f t="shared" si="2"/>
        <v>вторник</v>
      </c>
      <c r="B135" s="160" t="str">
        <f t="shared" si="3"/>
        <v>13.05</v>
      </c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  <c r="AA135" s="160"/>
    </row>
    <row r="136">
      <c r="A136" s="160" t="str">
        <f t="shared" si="2"/>
        <v>среда</v>
      </c>
      <c r="B136" s="160" t="str">
        <f t="shared" si="3"/>
        <v>14.05</v>
      </c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  <c r="AA136" s="160"/>
    </row>
    <row r="137">
      <c r="A137" s="160" t="str">
        <f t="shared" si="2"/>
        <v>четверг</v>
      </c>
      <c r="B137" s="160" t="str">
        <f t="shared" si="3"/>
        <v>15.05</v>
      </c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</row>
    <row r="138">
      <c r="A138" s="160" t="str">
        <f t="shared" si="2"/>
        <v>пятница</v>
      </c>
      <c r="B138" s="160" t="str">
        <f t="shared" si="3"/>
        <v>16.05</v>
      </c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  <c r="AA138" s="160"/>
    </row>
    <row r="139">
      <c r="A139" s="160" t="str">
        <f t="shared" si="2"/>
        <v>суббота</v>
      </c>
      <c r="B139" s="160" t="str">
        <f t="shared" si="3"/>
        <v>17.05</v>
      </c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  <c r="AA139" s="160"/>
    </row>
    <row r="140">
      <c r="A140" s="160" t="str">
        <f t="shared" si="2"/>
        <v>воскресенье</v>
      </c>
      <c r="B140" s="160" t="str">
        <f t="shared" si="3"/>
        <v>18.05</v>
      </c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  <c r="AA140" s="160"/>
    </row>
    <row r="141">
      <c r="A141" s="160" t="str">
        <f t="shared" si="2"/>
        <v>понедельник</v>
      </c>
      <c r="B141" s="160" t="str">
        <f t="shared" si="3"/>
        <v>19.05</v>
      </c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  <c r="AA141" s="160"/>
    </row>
    <row r="142">
      <c r="A142" s="160" t="str">
        <f t="shared" si="2"/>
        <v>вторник</v>
      </c>
      <c r="B142" s="160" t="str">
        <f t="shared" si="3"/>
        <v>20.05</v>
      </c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  <c r="AA142" s="160"/>
    </row>
    <row r="143">
      <c r="A143" s="160" t="str">
        <f t="shared" si="2"/>
        <v>среда</v>
      </c>
      <c r="B143" s="160" t="str">
        <f t="shared" si="3"/>
        <v>21.05</v>
      </c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  <c r="AA143" s="160"/>
    </row>
    <row r="144">
      <c r="A144" s="160" t="str">
        <f t="shared" si="2"/>
        <v>четверг</v>
      </c>
      <c r="B144" s="160" t="str">
        <f t="shared" si="3"/>
        <v>22.05</v>
      </c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  <c r="AA144" s="160"/>
    </row>
    <row r="145">
      <c r="A145" s="160" t="str">
        <f t="shared" si="2"/>
        <v>пятница</v>
      </c>
      <c r="B145" s="160" t="str">
        <f t="shared" si="3"/>
        <v>23.05</v>
      </c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</row>
    <row r="146">
      <c r="A146" s="160" t="str">
        <f t="shared" si="2"/>
        <v>суббота</v>
      </c>
      <c r="B146" s="160" t="str">
        <f t="shared" si="3"/>
        <v>24.05</v>
      </c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  <c r="AA146" s="160"/>
    </row>
    <row r="147">
      <c r="A147" s="160" t="str">
        <f t="shared" si="2"/>
        <v>воскресенье</v>
      </c>
      <c r="B147" s="160" t="str">
        <f t="shared" si="3"/>
        <v>25.05</v>
      </c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  <c r="AA147" s="160"/>
    </row>
    <row r="148">
      <c r="A148" s="160" t="str">
        <f t="shared" si="2"/>
        <v>понедельник</v>
      </c>
      <c r="B148" s="160" t="str">
        <f t="shared" si="3"/>
        <v>26.05</v>
      </c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  <c r="AA148" s="160"/>
    </row>
    <row r="149">
      <c r="A149" s="160" t="str">
        <f t="shared" si="2"/>
        <v>вторник</v>
      </c>
      <c r="B149" s="160" t="str">
        <f t="shared" si="3"/>
        <v>27.05</v>
      </c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  <c r="AA149" s="160"/>
    </row>
    <row r="150">
      <c r="A150" s="160" t="str">
        <f t="shared" si="2"/>
        <v>среда</v>
      </c>
      <c r="B150" s="160" t="str">
        <f t="shared" si="3"/>
        <v>28.05</v>
      </c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</row>
    <row r="151">
      <c r="A151" s="160" t="str">
        <f t="shared" si="2"/>
        <v>четверг</v>
      </c>
      <c r="B151" s="160" t="str">
        <f t="shared" si="3"/>
        <v>29.05</v>
      </c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</row>
    <row r="152">
      <c r="A152" s="160" t="str">
        <f t="shared" si="2"/>
        <v>пятница</v>
      </c>
      <c r="B152" s="160" t="str">
        <f t="shared" si="3"/>
        <v>30.05</v>
      </c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</row>
    <row r="153">
      <c r="A153" s="160" t="str">
        <f t="shared" si="2"/>
        <v>суббота</v>
      </c>
      <c r="B153" s="160" t="str">
        <f t="shared" si="3"/>
        <v>31.05</v>
      </c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</row>
    <row r="154">
      <c r="A154" s="160" t="str">
        <f t="shared" si="2"/>
        <v>воскресенье</v>
      </c>
      <c r="B154" s="160" t="str">
        <f t="shared" si="3"/>
        <v>01.06</v>
      </c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  <c r="AA154" s="160"/>
    </row>
    <row r="155">
      <c r="A155" s="160" t="str">
        <f t="shared" si="2"/>
        <v>понедельник</v>
      </c>
      <c r="B155" s="160" t="str">
        <f t="shared" si="3"/>
        <v>02.06</v>
      </c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</row>
    <row r="156">
      <c r="A156" s="160" t="str">
        <f t="shared" si="2"/>
        <v>вторник</v>
      </c>
      <c r="B156" s="160" t="str">
        <f t="shared" si="3"/>
        <v>03.06</v>
      </c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</row>
    <row r="157">
      <c r="A157" s="160" t="str">
        <f t="shared" si="2"/>
        <v>среда</v>
      </c>
      <c r="B157" s="160" t="str">
        <f t="shared" si="3"/>
        <v>04.06</v>
      </c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</row>
    <row r="158">
      <c r="A158" s="160" t="str">
        <f t="shared" si="2"/>
        <v>четверг</v>
      </c>
      <c r="B158" s="160" t="str">
        <f t="shared" si="3"/>
        <v>05.06</v>
      </c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</row>
    <row r="159">
      <c r="A159" s="160" t="str">
        <f t="shared" si="2"/>
        <v>пятница</v>
      </c>
      <c r="B159" s="160" t="str">
        <f t="shared" si="3"/>
        <v>06.06</v>
      </c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</row>
    <row r="160">
      <c r="A160" s="160" t="str">
        <f t="shared" si="2"/>
        <v>суббота</v>
      </c>
      <c r="B160" s="160" t="str">
        <f t="shared" si="3"/>
        <v>07.06</v>
      </c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</row>
    <row r="161">
      <c r="A161" s="160" t="str">
        <f t="shared" si="2"/>
        <v>воскресенье</v>
      </c>
      <c r="B161" s="160" t="str">
        <f t="shared" si="3"/>
        <v>08.06</v>
      </c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</row>
    <row r="162">
      <c r="A162" s="160" t="str">
        <f t="shared" si="2"/>
        <v>понедельник</v>
      </c>
      <c r="B162" s="160" t="str">
        <f t="shared" si="3"/>
        <v>09.06</v>
      </c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</row>
    <row r="163">
      <c r="A163" s="160" t="str">
        <f t="shared" si="2"/>
        <v>вторник</v>
      </c>
      <c r="B163" s="160" t="str">
        <f t="shared" si="3"/>
        <v>10.06</v>
      </c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  <c r="AA163" s="160"/>
    </row>
    <row r="164">
      <c r="A164" s="160" t="str">
        <f t="shared" si="2"/>
        <v>среда</v>
      </c>
      <c r="B164" s="160" t="str">
        <f t="shared" si="3"/>
        <v>11.06</v>
      </c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  <c r="AA164" s="160"/>
    </row>
    <row r="165">
      <c r="A165" s="160" t="str">
        <f t="shared" si="2"/>
        <v>четверг</v>
      </c>
      <c r="B165" s="160" t="str">
        <f t="shared" si="3"/>
        <v>12.06</v>
      </c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  <c r="AA165" s="160"/>
    </row>
    <row r="166">
      <c r="A166" s="160" t="str">
        <f t="shared" si="2"/>
        <v>пятница</v>
      </c>
      <c r="B166" s="160" t="str">
        <f t="shared" si="3"/>
        <v>13.06</v>
      </c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  <c r="AA166" s="160"/>
    </row>
    <row r="167">
      <c r="A167" s="160" t="str">
        <f t="shared" si="2"/>
        <v>суббота</v>
      </c>
      <c r="B167" s="160" t="str">
        <f t="shared" si="3"/>
        <v>14.06</v>
      </c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  <c r="AA167" s="160"/>
    </row>
    <row r="168">
      <c r="A168" s="160" t="str">
        <f t="shared" si="2"/>
        <v>воскресенье</v>
      </c>
      <c r="B168" s="160" t="str">
        <f t="shared" si="3"/>
        <v>15.06</v>
      </c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  <c r="AA168" s="160"/>
    </row>
    <row r="169">
      <c r="A169" s="160" t="str">
        <f t="shared" si="2"/>
        <v>понедельник</v>
      </c>
      <c r="B169" s="160" t="str">
        <f t="shared" si="3"/>
        <v>16.06</v>
      </c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  <c r="AA169" s="160"/>
    </row>
    <row r="170">
      <c r="A170" s="160" t="str">
        <f t="shared" si="2"/>
        <v>вторник</v>
      </c>
      <c r="B170" s="160" t="str">
        <f t="shared" si="3"/>
        <v>17.06</v>
      </c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  <c r="AA170" s="160"/>
    </row>
    <row r="171">
      <c r="A171" s="160" t="str">
        <f t="shared" si="2"/>
        <v>среда</v>
      </c>
      <c r="B171" s="160" t="str">
        <f t="shared" si="3"/>
        <v>18.06</v>
      </c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</row>
    <row r="172">
      <c r="A172" s="160" t="str">
        <f t="shared" si="2"/>
        <v>четверг</v>
      </c>
      <c r="B172" s="160" t="str">
        <f t="shared" si="3"/>
        <v>19.06</v>
      </c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  <c r="AA172" s="160"/>
    </row>
    <row r="173">
      <c r="A173" s="160" t="str">
        <f t="shared" si="2"/>
        <v>пятница</v>
      </c>
      <c r="B173" s="160" t="str">
        <f t="shared" si="3"/>
        <v>20.06</v>
      </c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  <c r="AA173" s="160"/>
    </row>
    <row r="174">
      <c r="A174" s="160" t="str">
        <f t="shared" si="2"/>
        <v>суббота</v>
      </c>
      <c r="B174" s="160" t="str">
        <f t="shared" si="3"/>
        <v>21.06</v>
      </c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</row>
    <row r="175">
      <c r="A175" s="160" t="str">
        <f t="shared" si="2"/>
        <v>воскресенье</v>
      </c>
      <c r="B175" s="160" t="str">
        <f t="shared" si="3"/>
        <v>22.06</v>
      </c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</row>
    <row r="176">
      <c r="A176" s="160" t="str">
        <f t="shared" si="2"/>
        <v>понедельник</v>
      </c>
      <c r="B176" s="160" t="str">
        <f t="shared" si="3"/>
        <v>23.06</v>
      </c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</row>
    <row r="177">
      <c r="A177" s="160" t="str">
        <f t="shared" si="2"/>
        <v>вторник</v>
      </c>
      <c r="B177" s="160" t="str">
        <f t="shared" si="3"/>
        <v>24.06</v>
      </c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</row>
    <row r="178">
      <c r="A178" s="160" t="str">
        <f t="shared" si="2"/>
        <v>среда</v>
      </c>
      <c r="B178" s="160" t="str">
        <f t="shared" si="3"/>
        <v>25.06</v>
      </c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</row>
    <row r="179">
      <c r="A179" s="160" t="str">
        <f t="shared" si="2"/>
        <v>четверг</v>
      </c>
      <c r="B179" s="160" t="str">
        <f t="shared" si="3"/>
        <v>26.06</v>
      </c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  <c r="AA179" s="160"/>
    </row>
    <row r="180">
      <c r="A180" s="160" t="str">
        <f t="shared" si="2"/>
        <v>пятница</v>
      </c>
      <c r="B180" s="160" t="str">
        <f t="shared" si="3"/>
        <v>27.06</v>
      </c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</row>
    <row r="181">
      <c r="A181" s="160" t="str">
        <f t="shared" si="2"/>
        <v>суббота</v>
      </c>
      <c r="B181" s="160" t="str">
        <f t="shared" si="3"/>
        <v>28.06</v>
      </c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</row>
    <row r="182">
      <c r="A182" s="160" t="str">
        <f t="shared" si="2"/>
        <v>воскресенье</v>
      </c>
      <c r="B182" s="160" t="str">
        <f t="shared" si="3"/>
        <v>29.06</v>
      </c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</row>
    <row r="183">
      <c r="A183" s="160" t="str">
        <f t="shared" si="2"/>
        <v>понедельник</v>
      </c>
      <c r="B183" s="160" t="str">
        <f t="shared" si="3"/>
        <v>30.06</v>
      </c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</row>
    <row r="184">
      <c r="A184" s="160" t="str">
        <f t="shared" si="2"/>
        <v>вторник</v>
      </c>
      <c r="B184" s="160" t="str">
        <f t="shared" si="3"/>
        <v>01.07</v>
      </c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</row>
    <row r="185">
      <c r="A185" s="160" t="str">
        <f t="shared" si="2"/>
        <v>среда</v>
      </c>
      <c r="B185" s="160" t="str">
        <f t="shared" si="3"/>
        <v>02.07</v>
      </c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  <c r="AA185" s="160"/>
    </row>
    <row r="186">
      <c r="A186" s="160" t="str">
        <f t="shared" si="2"/>
        <v>четверг</v>
      </c>
      <c r="B186" s="160" t="str">
        <f t="shared" si="3"/>
        <v>03.07</v>
      </c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  <c r="AA186" s="160"/>
    </row>
    <row r="187">
      <c r="A187" s="160" t="str">
        <f t="shared" si="2"/>
        <v>пятница</v>
      </c>
      <c r="B187" s="160" t="str">
        <f t="shared" si="3"/>
        <v>04.07</v>
      </c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</row>
    <row r="188">
      <c r="A188" s="160" t="str">
        <f t="shared" si="2"/>
        <v>суббота</v>
      </c>
      <c r="B188" s="160" t="str">
        <f t="shared" si="3"/>
        <v>05.07</v>
      </c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  <c r="AA188" s="160"/>
    </row>
    <row r="189">
      <c r="A189" s="160" t="str">
        <f t="shared" si="2"/>
        <v>воскресенье</v>
      </c>
      <c r="B189" s="160" t="str">
        <f t="shared" si="3"/>
        <v>06.07</v>
      </c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</row>
    <row r="190">
      <c r="A190" s="160" t="str">
        <f t="shared" si="2"/>
        <v>понедельник</v>
      </c>
      <c r="B190" s="160" t="str">
        <f t="shared" si="3"/>
        <v>07.07</v>
      </c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  <c r="AA190" s="160"/>
    </row>
    <row r="191">
      <c r="A191" s="160" t="str">
        <f t="shared" si="2"/>
        <v>вторник</v>
      </c>
      <c r="B191" s="160" t="str">
        <f t="shared" si="3"/>
        <v>08.07</v>
      </c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</row>
    <row r="192">
      <c r="A192" s="160" t="str">
        <f t="shared" si="2"/>
        <v>среда</v>
      </c>
      <c r="B192" s="160" t="str">
        <f t="shared" si="3"/>
        <v>09.07</v>
      </c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</row>
    <row r="193">
      <c r="A193" s="160" t="str">
        <f t="shared" si="2"/>
        <v>четверг</v>
      </c>
      <c r="B193" s="160" t="str">
        <f t="shared" si="3"/>
        <v>10.07</v>
      </c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</row>
    <row r="194">
      <c r="A194" s="160" t="str">
        <f t="shared" si="2"/>
        <v>пятница</v>
      </c>
      <c r="B194" s="160" t="str">
        <f t="shared" si="3"/>
        <v>11.07</v>
      </c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  <c r="AA194" s="160"/>
    </row>
    <row r="195">
      <c r="A195" s="160" t="str">
        <f t="shared" si="2"/>
        <v>суббота</v>
      </c>
      <c r="B195" s="160" t="str">
        <f t="shared" si="3"/>
        <v>12.07</v>
      </c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</row>
    <row r="196">
      <c r="A196" s="160" t="str">
        <f t="shared" si="2"/>
        <v>воскресенье</v>
      </c>
      <c r="B196" s="160" t="str">
        <f t="shared" si="3"/>
        <v>13.07</v>
      </c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  <c r="AA196" s="160"/>
    </row>
    <row r="197">
      <c r="A197" s="160" t="str">
        <f t="shared" si="2"/>
        <v>понедельник</v>
      </c>
      <c r="B197" s="160" t="str">
        <f t="shared" si="3"/>
        <v>14.07</v>
      </c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  <c r="AA197" s="160"/>
    </row>
    <row r="198">
      <c r="A198" s="160" t="str">
        <f t="shared" si="2"/>
        <v>вторник</v>
      </c>
      <c r="B198" s="160" t="str">
        <f t="shared" si="3"/>
        <v>15.07</v>
      </c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  <c r="AA198" s="160"/>
    </row>
    <row r="199">
      <c r="A199" s="160" t="str">
        <f t="shared" si="2"/>
        <v>среда</v>
      </c>
      <c r="B199" s="160" t="str">
        <f t="shared" si="3"/>
        <v>16.07</v>
      </c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</row>
    <row r="200">
      <c r="A200" s="160" t="str">
        <f t="shared" si="2"/>
        <v>четверг</v>
      </c>
      <c r="B200" s="160" t="str">
        <f t="shared" si="3"/>
        <v>17.07</v>
      </c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  <c r="AA200" s="160"/>
    </row>
    <row r="201">
      <c r="A201" s="160" t="str">
        <f t="shared" si="2"/>
        <v>пятница</v>
      </c>
      <c r="B201" s="160" t="str">
        <f t="shared" si="3"/>
        <v>18.07</v>
      </c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  <c r="AA201" s="160"/>
    </row>
    <row r="202">
      <c r="A202" s="160" t="str">
        <f t="shared" si="2"/>
        <v>суббота</v>
      </c>
      <c r="B202" s="160" t="str">
        <f t="shared" si="3"/>
        <v>19.07</v>
      </c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  <c r="AA202" s="160"/>
    </row>
    <row r="203">
      <c r="A203" s="160" t="str">
        <f t="shared" si="2"/>
        <v>воскресенье</v>
      </c>
      <c r="B203" s="160" t="str">
        <f t="shared" si="3"/>
        <v>20.07</v>
      </c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  <c r="AA203" s="160"/>
    </row>
    <row r="204">
      <c r="A204" s="160" t="str">
        <f t="shared" si="2"/>
        <v>понедельник</v>
      </c>
      <c r="B204" s="160" t="str">
        <f t="shared" si="3"/>
        <v>21.07</v>
      </c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  <c r="AA204" s="160"/>
    </row>
    <row r="205">
      <c r="A205" s="160" t="str">
        <f t="shared" si="2"/>
        <v>вторник</v>
      </c>
      <c r="B205" s="160" t="str">
        <f t="shared" si="3"/>
        <v>22.07</v>
      </c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  <c r="AA205" s="160"/>
    </row>
    <row r="206">
      <c r="A206" s="160" t="str">
        <f t="shared" si="2"/>
        <v>среда</v>
      </c>
      <c r="B206" s="160" t="str">
        <f t="shared" si="3"/>
        <v>23.07</v>
      </c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  <c r="AA206" s="160"/>
    </row>
    <row r="207">
      <c r="A207" s="160" t="str">
        <f t="shared" si="2"/>
        <v>четверг</v>
      </c>
      <c r="B207" s="160" t="str">
        <f t="shared" si="3"/>
        <v>24.07</v>
      </c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  <c r="AA207" s="160"/>
    </row>
    <row r="208">
      <c r="A208" s="160" t="str">
        <f t="shared" si="2"/>
        <v>пятница</v>
      </c>
      <c r="B208" s="160" t="str">
        <f t="shared" si="3"/>
        <v>25.07</v>
      </c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  <c r="AA208" s="160"/>
    </row>
    <row r="209">
      <c r="A209" s="160" t="str">
        <f t="shared" si="2"/>
        <v>суббота</v>
      </c>
      <c r="B209" s="160" t="str">
        <f t="shared" si="3"/>
        <v>26.07</v>
      </c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  <c r="AA209" s="160"/>
    </row>
    <row r="210">
      <c r="A210" s="160" t="str">
        <f t="shared" si="2"/>
        <v>воскресенье</v>
      </c>
      <c r="B210" s="160" t="str">
        <f t="shared" si="3"/>
        <v>27.07</v>
      </c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  <c r="AA210" s="160"/>
    </row>
    <row r="211">
      <c r="A211" s="160" t="str">
        <f t="shared" si="2"/>
        <v>понедельник</v>
      </c>
      <c r="B211" s="160" t="str">
        <f t="shared" si="3"/>
        <v>28.07</v>
      </c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  <c r="AA211" s="160"/>
    </row>
    <row r="212">
      <c r="A212" s="160" t="str">
        <f t="shared" si="2"/>
        <v>вторник</v>
      </c>
      <c r="B212" s="160" t="str">
        <f t="shared" si="3"/>
        <v>29.07</v>
      </c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  <c r="AA212" s="160"/>
    </row>
    <row r="213">
      <c r="A213" s="160" t="str">
        <f t="shared" si="2"/>
        <v>среда</v>
      </c>
      <c r="B213" s="160" t="str">
        <f t="shared" si="3"/>
        <v>30.07</v>
      </c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  <c r="AA213" s="160"/>
    </row>
    <row r="214">
      <c r="A214" s="160" t="str">
        <f t="shared" si="2"/>
        <v>четверг</v>
      </c>
      <c r="B214" s="160" t="str">
        <f t="shared" si="3"/>
        <v>31.07</v>
      </c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  <c r="AA214" s="160"/>
    </row>
    <row r="215">
      <c r="A215" s="160" t="str">
        <f t="shared" si="2"/>
        <v>пятница</v>
      </c>
      <c r="B215" s="160" t="str">
        <f t="shared" si="3"/>
        <v>01.08</v>
      </c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  <c r="AA215" s="160"/>
    </row>
    <row r="216">
      <c r="A216" s="160" t="str">
        <f t="shared" si="2"/>
        <v>суббота</v>
      </c>
      <c r="B216" s="160" t="str">
        <f t="shared" si="3"/>
        <v>02.08</v>
      </c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  <c r="AA216" s="160"/>
    </row>
    <row r="217">
      <c r="A217" s="160" t="str">
        <f t="shared" si="2"/>
        <v>воскресенье</v>
      </c>
      <c r="B217" s="160" t="str">
        <f t="shared" si="3"/>
        <v>03.08</v>
      </c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  <c r="AA217" s="160"/>
    </row>
    <row r="218">
      <c r="A218" s="160" t="str">
        <f t="shared" si="2"/>
        <v>понедельник</v>
      </c>
      <c r="B218" s="160" t="str">
        <f t="shared" si="3"/>
        <v>04.08</v>
      </c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  <c r="AA218" s="160"/>
    </row>
    <row r="219">
      <c r="A219" s="160" t="str">
        <f t="shared" si="2"/>
        <v>вторник</v>
      </c>
      <c r="B219" s="160" t="str">
        <f t="shared" si="3"/>
        <v>05.08</v>
      </c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  <c r="AA219" s="160"/>
    </row>
    <row r="220">
      <c r="A220" s="160" t="str">
        <f t="shared" si="2"/>
        <v>среда</v>
      </c>
      <c r="B220" s="160" t="str">
        <f t="shared" si="3"/>
        <v>06.08</v>
      </c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  <c r="AA220" s="160"/>
    </row>
    <row r="221">
      <c r="A221" s="160" t="str">
        <f t="shared" si="2"/>
        <v>четверг</v>
      </c>
      <c r="B221" s="160" t="str">
        <f t="shared" si="3"/>
        <v>07.08</v>
      </c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  <c r="AA221" s="160"/>
    </row>
    <row r="222">
      <c r="A222" s="160" t="str">
        <f t="shared" si="2"/>
        <v>пятница</v>
      </c>
      <c r="B222" s="160" t="str">
        <f t="shared" si="3"/>
        <v>08.08</v>
      </c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  <c r="AA222" s="160"/>
    </row>
    <row r="223">
      <c r="A223" s="160" t="str">
        <f t="shared" si="2"/>
        <v>суббота</v>
      </c>
      <c r="B223" s="160" t="str">
        <f t="shared" si="3"/>
        <v>09.08</v>
      </c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  <c r="AA223" s="160"/>
    </row>
    <row r="224">
      <c r="A224" s="160" t="str">
        <f t="shared" si="2"/>
        <v>воскресенье</v>
      </c>
      <c r="B224" s="160" t="str">
        <f t="shared" si="3"/>
        <v>10.08</v>
      </c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  <c r="AA224" s="160"/>
    </row>
    <row r="225">
      <c r="A225" s="160" t="str">
        <f t="shared" si="2"/>
        <v>понедельник</v>
      </c>
      <c r="B225" s="160" t="str">
        <f t="shared" si="3"/>
        <v>11.08</v>
      </c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  <c r="AA225" s="160"/>
    </row>
    <row r="226">
      <c r="A226" s="160" t="str">
        <f t="shared" si="2"/>
        <v>вторник</v>
      </c>
      <c r="B226" s="160" t="str">
        <f t="shared" si="3"/>
        <v>12.08</v>
      </c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  <c r="AA226" s="160"/>
    </row>
    <row r="227">
      <c r="A227" s="160" t="str">
        <f t="shared" si="2"/>
        <v>среда</v>
      </c>
      <c r="B227" s="160" t="str">
        <f t="shared" si="3"/>
        <v>13.08</v>
      </c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  <c r="AA227" s="160"/>
    </row>
    <row r="228">
      <c r="A228" s="160" t="str">
        <f t="shared" si="2"/>
        <v>четверг</v>
      </c>
      <c r="B228" s="160" t="str">
        <f t="shared" si="3"/>
        <v>14.08</v>
      </c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  <c r="AA228" s="160"/>
    </row>
    <row r="229">
      <c r="A229" s="160" t="str">
        <f t="shared" si="2"/>
        <v>пятница</v>
      </c>
      <c r="B229" s="160" t="str">
        <f t="shared" si="3"/>
        <v>15.08</v>
      </c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  <c r="AA229" s="160"/>
    </row>
    <row r="230">
      <c r="A230" s="160" t="str">
        <f t="shared" si="2"/>
        <v>суббота</v>
      </c>
      <c r="B230" s="160" t="str">
        <f t="shared" si="3"/>
        <v>16.08</v>
      </c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  <c r="AA230" s="160"/>
    </row>
    <row r="231">
      <c r="A231" s="160" t="str">
        <f t="shared" si="2"/>
        <v>воскресенье</v>
      </c>
      <c r="B231" s="160" t="str">
        <f t="shared" si="3"/>
        <v>17.08</v>
      </c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  <c r="AA231" s="160"/>
    </row>
    <row r="232">
      <c r="A232" s="160" t="str">
        <f t="shared" si="2"/>
        <v>понедельник</v>
      </c>
      <c r="B232" s="160" t="str">
        <f t="shared" si="3"/>
        <v>18.08</v>
      </c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  <c r="AA232" s="160"/>
    </row>
    <row r="233">
      <c r="A233" s="160" t="str">
        <f t="shared" si="2"/>
        <v>вторник</v>
      </c>
      <c r="B233" s="160" t="str">
        <f t="shared" si="3"/>
        <v>19.08</v>
      </c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  <c r="AA233" s="160"/>
    </row>
    <row r="234">
      <c r="A234" s="160" t="str">
        <f t="shared" si="2"/>
        <v>среда</v>
      </c>
      <c r="B234" s="160" t="str">
        <f t="shared" si="3"/>
        <v>20.08</v>
      </c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  <c r="AA234" s="160"/>
    </row>
    <row r="235">
      <c r="A235" s="160" t="str">
        <f t="shared" si="2"/>
        <v>четверг</v>
      </c>
      <c r="B235" s="160" t="str">
        <f t="shared" si="3"/>
        <v>21.08</v>
      </c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  <c r="AA235" s="160"/>
    </row>
    <row r="236">
      <c r="A236" s="160" t="str">
        <f t="shared" si="2"/>
        <v>пятница</v>
      </c>
      <c r="B236" s="160" t="str">
        <f t="shared" si="3"/>
        <v>22.08</v>
      </c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  <c r="AA236" s="160"/>
    </row>
    <row r="237">
      <c r="A237" s="160" t="str">
        <f t="shared" si="2"/>
        <v>суббота</v>
      </c>
      <c r="B237" s="160" t="str">
        <f t="shared" si="3"/>
        <v>23.08</v>
      </c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  <c r="AA237" s="160"/>
    </row>
    <row r="238">
      <c r="A238" s="160" t="str">
        <f t="shared" si="2"/>
        <v>воскресенье</v>
      </c>
      <c r="B238" s="160" t="str">
        <f t="shared" si="3"/>
        <v>24.08</v>
      </c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  <c r="AA238" s="160"/>
    </row>
    <row r="239">
      <c r="A239" s="160" t="str">
        <f t="shared" si="2"/>
        <v>понедельник</v>
      </c>
      <c r="B239" s="160" t="str">
        <f t="shared" si="3"/>
        <v>25.08</v>
      </c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  <c r="AA239" s="160"/>
    </row>
    <row r="240">
      <c r="A240" s="160" t="str">
        <f t="shared" si="2"/>
        <v>вторник</v>
      </c>
      <c r="B240" s="160" t="str">
        <f t="shared" si="3"/>
        <v>26.08</v>
      </c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  <c r="AA240" s="160"/>
    </row>
    <row r="241">
      <c r="A241" s="160" t="str">
        <f t="shared" si="2"/>
        <v>среда</v>
      </c>
      <c r="B241" s="160" t="str">
        <f t="shared" si="3"/>
        <v>27.08</v>
      </c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  <c r="AA241" s="160"/>
    </row>
    <row r="242">
      <c r="A242" s="160" t="str">
        <f t="shared" si="2"/>
        <v>четверг</v>
      </c>
      <c r="B242" s="160" t="str">
        <f t="shared" si="3"/>
        <v>28.08</v>
      </c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  <c r="AA242" s="160"/>
    </row>
    <row r="243">
      <c r="A243" s="160" t="str">
        <f t="shared" si="2"/>
        <v>пятница</v>
      </c>
      <c r="B243" s="160" t="str">
        <f t="shared" si="3"/>
        <v>29.08</v>
      </c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  <c r="AA243" s="160"/>
    </row>
    <row r="244">
      <c r="A244" s="160" t="str">
        <f t="shared" si="2"/>
        <v>суббота</v>
      </c>
      <c r="B244" s="160" t="str">
        <f t="shared" si="3"/>
        <v>30.08</v>
      </c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  <c r="AA244" s="160"/>
    </row>
    <row r="245">
      <c r="A245" s="160" t="str">
        <f t="shared" si="2"/>
        <v>воскресенье</v>
      </c>
      <c r="B245" s="160" t="str">
        <f t="shared" si="3"/>
        <v>31.08</v>
      </c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  <c r="AA245" s="160"/>
    </row>
    <row r="246">
      <c r="A246" s="160" t="str">
        <f t="shared" si="2"/>
        <v>понедельник</v>
      </c>
      <c r="B246" s="160" t="str">
        <f t="shared" si="3"/>
        <v>01.09</v>
      </c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  <c r="AA246" s="160"/>
    </row>
    <row r="247">
      <c r="A247" s="160" t="str">
        <f t="shared" si="2"/>
        <v>вторник</v>
      </c>
      <c r="B247" s="160" t="str">
        <f t="shared" si="3"/>
        <v>02.09</v>
      </c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  <c r="AA247" s="160"/>
    </row>
    <row r="248">
      <c r="A248" s="160" t="str">
        <f t="shared" si="2"/>
        <v>среда</v>
      </c>
      <c r="B248" s="160" t="str">
        <f t="shared" si="3"/>
        <v>03.09</v>
      </c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</row>
    <row r="249">
      <c r="A249" s="160" t="str">
        <f t="shared" si="2"/>
        <v>четверг</v>
      </c>
      <c r="B249" s="160" t="str">
        <f t="shared" si="3"/>
        <v>04.09</v>
      </c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  <c r="AA249" s="160"/>
    </row>
    <row r="250">
      <c r="A250" s="160" t="str">
        <f t="shared" si="2"/>
        <v>пятница</v>
      </c>
      <c r="B250" s="160" t="str">
        <f t="shared" si="3"/>
        <v>05.09</v>
      </c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  <c r="AA250" s="160"/>
    </row>
    <row r="251">
      <c r="A251" s="160" t="str">
        <f t="shared" si="2"/>
        <v>суббота</v>
      </c>
      <c r="B251" s="160" t="str">
        <f t="shared" si="3"/>
        <v>06.09</v>
      </c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  <c r="AA251" s="160"/>
    </row>
    <row r="252">
      <c r="A252" s="160" t="str">
        <f t="shared" si="2"/>
        <v>воскресенье</v>
      </c>
      <c r="B252" s="160" t="str">
        <f t="shared" si="3"/>
        <v>07.09</v>
      </c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  <c r="AA252" s="160"/>
    </row>
    <row r="253">
      <c r="A253" s="160" t="str">
        <f t="shared" si="2"/>
        <v>понедельник</v>
      </c>
      <c r="B253" s="160" t="str">
        <f t="shared" si="3"/>
        <v>08.09</v>
      </c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  <c r="AA253" s="160"/>
    </row>
    <row r="254">
      <c r="A254" s="160" t="str">
        <f t="shared" si="2"/>
        <v>вторник</v>
      </c>
      <c r="B254" s="160" t="str">
        <f t="shared" si="3"/>
        <v>09.09</v>
      </c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  <c r="AA254" s="160"/>
    </row>
    <row r="255">
      <c r="A255" s="160" t="str">
        <f t="shared" si="2"/>
        <v>среда</v>
      </c>
      <c r="B255" s="160" t="str">
        <f t="shared" si="3"/>
        <v>10.09</v>
      </c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  <c r="AA255" s="160"/>
    </row>
    <row r="256">
      <c r="A256" s="160" t="str">
        <f t="shared" si="2"/>
        <v>четверг</v>
      </c>
      <c r="B256" s="160" t="str">
        <f t="shared" si="3"/>
        <v>11.09</v>
      </c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</row>
    <row r="257">
      <c r="A257" s="160" t="str">
        <f t="shared" si="2"/>
        <v>пятница</v>
      </c>
      <c r="B257" s="160" t="str">
        <f t="shared" si="3"/>
        <v>12.09</v>
      </c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</row>
    <row r="258">
      <c r="A258" s="160" t="str">
        <f t="shared" si="2"/>
        <v>суббота</v>
      </c>
      <c r="B258" s="160" t="str">
        <f t="shared" si="3"/>
        <v>13.09</v>
      </c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  <c r="AA258" s="160"/>
    </row>
    <row r="259">
      <c r="A259" s="160" t="str">
        <f t="shared" si="2"/>
        <v>воскресенье</v>
      </c>
      <c r="B259" s="160" t="str">
        <f t="shared" si="3"/>
        <v>14.09</v>
      </c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</row>
    <row r="260">
      <c r="A260" s="160" t="str">
        <f t="shared" si="2"/>
        <v>понедельник</v>
      </c>
      <c r="B260" s="160" t="str">
        <f t="shared" si="3"/>
        <v>15.09</v>
      </c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  <c r="AA260" s="160"/>
    </row>
    <row r="261">
      <c r="A261" s="160" t="str">
        <f t="shared" si="2"/>
        <v>вторник</v>
      </c>
      <c r="B261" s="160" t="str">
        <f t="shared" si="3"/>
        <v>16.09</v>
      </c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</row>
    <row r="262">
      <c r="A262" s="160" t="str">
        <f t="shared" si="2"/>
        <v>среда</v>
      </c>
      <c r="B262" s="160" t="str">
        <f t="shared" si="3"/>
        <v>17.09</v>
      </c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  <c r="AA262" s="160"/>
    </row>
    <row r="263">
      <c r="A263" s="160" t="str">
        <f t="shared" si="2"/>
        <v>четверг</v>
      </c>
      <c r="B263" s="160" t="str">
        <f t="shared" si="3"/>
        <v>18.09</v>
      </c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</row>
    <row r="264">
      <c r="A264" s="160" t="str">
        <f t="shared" si="2"/>
        <v>пятница</v>
      </c>
      <c r="B264" s="160" t="str">
        <f t="shared" si="3"/>
        <v>19.09</v>
      </c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</row>
    <row r="265">
      <c r="A265" s="160" t="str">
        <f t="shared" si="2"/>
        <v>суббота</v>
      </c>
      <c r="B265" s="160" t="str">
        <f t="shared" si="3"/>
        <v>20.09</v>
      </c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  <c r="AA265" s="160"/>
    </row>
    <row r="266">
      <c r="A266" s="160" t="str">
        <f t="shared" si="2"/>
        <v>воскресенье</v>
      </c>
      <c r="B266" s="160" t="str">
        <f t="shared" si="3"/>
        <v>21.09</v>
      </c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</row>
    <row r="267">
      <c r="A267" s="160" t="str">
        <f t="shared" si="2"/>
        <v>понедельник</v>
      </c>
      <c r="B267" s="160" t="str">
        <f t="shared" si="3"/>
        <v>22.09</v>
      </c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  <c r="AA267" s="160"/>
    </row>
    <row r="268">
      <c r="A268" s="160" t="str">
        <f t="shared" si="2"/>
        <v>вторник</v>
      </c>
      <c r="B268" s="160" t="str">
        <f t="shared" si="3"/>
        <v>23.09</v>
      </c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  <c r="AA268" s="160"/>
    </row>
    <row r="269">
      <c r="A269" s="160" t="str">
        <f t="shared" si="2"/>
        <v>среда</v>
      </c>
      <c r="B269" s="160" t="str">
        <f t="shared" si="3"/>
        <v>24.09</v>
      </c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  <c r="AA269" s="160"/>
    </row>
    <row r="270">
      <c r="A270" s="160" t="str">
        <f t="shared" si="2"/>
        <v>четверг</v>
      </c>
      <c r="B270" s="160" t="str">
        <f t="shared" si="3"/>
        <v>25.09</v>
      </c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</row>
    <row r="271">
      <c r="A271" s="160" t="str">
        <f t="shared" si="2"/>
        <v>пятница</v>
      </c>
      <c r="B271" s="160" t="str">
        <f t="shared" si="3"/>
        <v>26.09</v>
      </c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  <c r="AA271" s="160"/>
    </row>
    <row r="272">
      <c r="A272" s="160" t="str">
        <f t="shared" si="2"/>
        <v>суббота</v>
      </c>
      <c r="B272" s="160" t="str">
        <f t="shared" si="3"/>
        <v>27.09</v>
      </c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  <c r="AA272" s="160"/>
    </row>
    <row r="273">
      <c r="A273" s="160" t="str">
        <f t="shared" si="2"/>
        <v>воскресенье</v>
      </c>
      <c r="B273" s="160" t="str">
        <f t="shared" si="3"/>
        <v>28.09</v>
      </c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</row>
    <row r="274">
      <c r="A274" s="160" t="str">
        <f t="shared" si="2"/>
        <v>понедельник</v>
      </c>
      <c r="B274" s="160" t="str">
        <f t="shared" si="3"/>
        <v>29.09</v>
      </c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  <c r="AA274" s="160"/>
    </row>
    <row r="275">
      <c r="A275" s="160" t="str">
        <f t="shared" si="2"/>
        <v>вторник</v>
      </c>
      <c r="B275" s="160" t="str">
        <f t="shared" si="3"/>
        <v>30.09</v>
      </c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  <c r="AA275" s="160"/>
    </row>
    <row r="276">
      <c r="A276" s="160" t="str">
        <f t="shared" si="2"/>
        <v>среда</v>
      </c>
      <c r="B276" s="160" t="str">
        <f t="shared" si="3"/>
        <v>01.10</v>
      </c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  <c r="AA276" s="160"/>
    </row>
    <row r="277">
      <c r="A277" s="160" t="str">
        <f t="shared" si="2"/>
        <v>четверг</v>
      </c>
      <c r="B277" s="160" t="str">
        <f t="shared" si="3"/>
        <v>02.10</v>
      </c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  <c r="AA277" s="160"/>
    </row>
    <row r="278">
      <c r="A278" s="160" t="str">
        <f t="shared" si="2"/>
        <v>пятница</v>
      </c>
      <c r="B278" s="160" t="str">
        <f t="shared" si="3"/>
        <v>03.10</v>
      </c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  <c r="AA278" s="160"/>
    </row>
    <row r="279">
      <c r="A279" s="160" t="str">
        <f t="shared" si="2"/>
        <v>суббота</v>
      </c>
      <c r="B279" s="160" t="str">
        <f t="shared" si="3"/>
        <v>04.10</v>
      </c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  <c r="AA279" s="160"/>
    </row>
    <row r="280">
      <c r="A280" s="160" t="str">
        <f t="shared" si="2"/>
        <v>воскресенье</v>
      </c>
      <c r="B280" s="160" t="str">
        <f t="shared" si="3"/>
        <v>05.10</v>
      </c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  <c r="AA280" s="160"/>
    </row>
    <row r="281">
      <c r="A281" s="160" t="str">
        <f t="shared" si="2"/>
        <v>понедельник</v>
      </c>
      <c r="B281" s="160" t="str">
        <f t="shared" si="3"/>
        <v>06.10</v>
      </c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  <c r="AA281" s="160"/>
    </row>
    <row r="282">
      <c r="A282" s="160" t="str">
        <f t="shared" si="2"/>
        <v>вторник</v>
      </c>
      <c r="B282" s="160" t="str">
        <f t="shared" si="3"/>
        <v>07.10</v>
      </c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  <c r="AA282" s="160"/>
    </row>
    <row r="283">
      <c r="A283" s="160" t="str">
        <f t="shared" si="2"/>
        <v>среда</v>
      </c>
      <c r="B283" s="160" t="str">
        <f t="shared" si="3"/>
        <v>08.10</v>
      </c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  <c r="AA283" s="160"/>
    </row>
    <row r="284">
      <c r="A284" s="160" t="str">
        <f t="shared" si="2"/>
        <v>четверг</v>
      </c>
      <c r="B284" s="160" t="str">
        <f t="shared" si="3"/>
        <v>09.10</v>
      </c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  <c r="AA284" s="160"/>
    </row>
    <row r="285">
      <c r="A285" s="160" t="str">
        <f t="shared" si="2"/>
        <v>пятница</v>
      </c>
      <c r="B285" s="160" t="str">
        <f t="shared" si="3"/>
        <v>10.10</v>
      </c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  <c r="AA285" s="160"/>
    </row>
    <row r="286">
      <c r="A286" s="160" t="str">
        <f t="shared" si="2"/>
        <v>суббота</v>
      </c>
      <c r="B286" s="160" t="str">
        <f t="shared" si="3"/>
        <v>11.10</v>
      </c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</row>
    <row r="287">
      <c r="A287" s="160" t="str">
        <f t="shared" si="2"/>
        <v>воскресенье</v>
      </c>
      <c r="B287" s="160" t="str">
        <f t="shared" si="3"/>
        <v>12.10</v>
      </c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  <c r="AA287" s="160"/>
    </row>
    <row r="288">
      <c r="A288" s="160" t="str">
        <f t="shared" si="2"/>
        <v>понедельник</v>
      </c>
      <c r="B288" s="160" t="str">
        <f t="shared" si="3"/>
        <v>13.10</v>
      </c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  <c r="AA288" s="160"/>
    </row>
    <row r="289">
      <c r="A289" s="160" t="str">
        <f t="shared" si="2"/>
        <v>вторник</v>
      </c>
      <c r="B289" s="160" t="str">
        <f t="shared" si="3"/>
        <v>14.10</v>
      </c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  <c r="AA289" s="160"/>
    </row>
    <row r="290">
      <c r="A290" s="160" t="str">
        <f t="shared" si="2"/>
        <v>среда</v>
      </c>
      <c r="B290" s="160" t="str">
        <f t="shared" si="3"/>
        <v>15.10</v>
      </c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  <c r="AA290" s="160"/>
    </row>
    <row r="291">
      <c r="A291" s="160" t="str">
        <f t="shared" si="2"/>
        <v>четверг</v>
      </c>
      <c r="B291" s="160" t="str">
        <f t="shared" si="3"/>
        <v>16.10</v>
      </c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  <c r="AA291" s="160"/>
    </row>
    <row r="292">
      <c r="A292" s="160" t="str">
        <f t="shared" si="2"/>
        <v>пятница</v>
      </c>
      <c r="B292" s="160" t="str">
        <f t="shared" si="3"/>
        <v>17.10</v>
      </c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  <c r="AA292" s="160"/>
    </row>
    <row r="293">
      <c r="A293" s="160" t="str">
        <f t="shared" si="2"/>
        <v>суббота</v>
      </c>
      <c r="B293" s="160" t="str">
        <f t="shared" si="3"/>
        <v>18.10</v>
      </c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</row>
    <row r="294">
      <c r="A294" s="160" t="str">
        <f t="shared" si="2"/>
        <v>воскресенье</v>
      </c>
      <c r="B294" s="160" t="str">
        <f t="shared" si="3"/>
        <v>19.10</v>
      </c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  <c r="AA294" s="160"/>
    </row>
    <row r="295">
      <c r="A295" s="160" t="str">
        <f t="shared" si="2"/>
        <v>понедельник</v>
      </c>
      <c r="B295" s="160" t="str">
        <f t="shared" si="3"/>
        <v>20.10</v>
      </c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  <c r="AA295" s="160"/>
    </row>
    <row r="296">
      <c r="A296" s="160" t="str">
        <f t="shared" si="2"/>
        <v>вторник</v>
      </c>
      <c r="B296" s="160" t="str">
        <f t="shared" si="3"/>
        <v>21.10</v>
      </c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  <c r="AA296" s="160"/>
    </row>
    <row r="297">
      <c r="A297" s="160" t="str">
        <f t="shared" si="2"/>
        <v>среда</v>
      </c>
      <c r="B297" s="160" t="str">
        <f t="shared" si="3"/>
        <v>22.10</v>
      </c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</row>
    <row r="298">
      <c r="A298" s="160" t="str">
        <f t="shared" si="2"/>
        <v>четверг</v>
      </c>
      <c r="B298" s="160" t="str">
        <f t="shared" si="3"/>
        <v>23.10</v>
      </c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  <c r="AA298" s="160"/>
    </row>
    <row r="299">
      <c r="A299" s="160" t="str">
        <f t="shared" si="2"/>
        <v>пятница</v>
      </c>
      <c r="B299" s="160" t="str">
        <f t="shared" si="3"/>
        <v>24.10</v>
      </c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  <c r="AA299" s="160"/>
    </row>
    <row r="300">
      <c r="A300" s="160" t="str">
        <f t="shared" si="2"/>
        <v>суббота</v>
      </c>
      <c r="B300" s="160" t="str">
        <f t="shared" si="3"/>
        <v>25.10</v>
      </c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  <c r="AA300" s="160"/>
    </row>
    <row r="301">
      <c r="A301" s="160" t="str">
        <f t="shared" si="2"/>
        <v>воскресенье</v>
      </c>
      <c r="B301" s="160" t="str">
        <f t="shared" si="3"/>
        <v>26.10</v>
      </c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  <c r="AA301" s="160"/>
    </row>
    <row r="302">
      <c r="A302" s="160" t="str">
        <f t="shared" si="2"/>
        <v>понедельник</v>
      </c>
      <c r="B302" s="160" t="str">
        <f t="shared" si="3"/>
        <v>27.10</v>
      </c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  <c r="AA302" s="160"/>
    </row>
    <row r="303">
      <c r="A303" s="160" t="str">
        <f t="shared" si="2"/>
        <v>вторник</v>
      </c>
      <c r="B303" s="160" t="str">
        <f t="shared" si="3"/>
        <v>28.10</v>
      </c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  <c r="AA303" s="160"/>
    </row>
    <row r="304">
      <c r="A304" s="160" t="str">
        <f t="shared" si="2"/>
        <v>среда</v>
      </c>
      <c r="B304" s="160" t="str">
        <f t="shared" si="3"/>
        <v>29.10</v>
      </c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  <c r="AA304" s="160"/>
    </row>
    <row r="305">
      <c r="A305" s="160" t="str">
        <f t="shared" si="2"/>
        <v>четверг</v>
      </c>
      <c r="B305" s="160" t="str">
        <f t="shared" si="3"/>
        <v>30.10</v>
      </c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  <c r="AA305" s="160"/>
    </row>
    <row r="306">
      <c r="A306" s="160" t="str">
        <f t="shared" si="2"/>
        <v>пятница</v>
      </c>
      <c r="B306" s="160" t="str">
        <f t="shared" si="3"/>
        <v>31.10</v>
      </c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  <c r="AA306" s="160"/>
    </row>
    <row r="307">
      <c r="A307" s="160" t="str">
        <f t="shared" si="2"/>
        <v>суббота</v>
      </c>
      <c r="B307" s="160" t="str">
        <f t="shared" si="3"/>
        <v>01.11</v>
      </c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  <c r="AA307" s="160"/>
    </row>
    <row r="308">
      <c r="A308" s="160" t="str">
        <f t="shared" si="2"/>
        <v>воскресенье</v>
      </c>
      <c r="B308" s="160" t="str">
        <f t="shared" si="3"/>
        <v>02.11</v>
      </c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</row>
    <row r="309">
      <c r="A309" s="160" t="str">
        <f t="shared" si="2"/>
        <v>понедельник</v>
      </c>
      <c r="B309" s="160" t="str">
        <f t="shared" si="3"/>
        <v>03.11</v>
      </c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  <c r="AA309" s="160"/>
    </row>
    <row r="310">
      <c r="A310" s="160" t="str">
        <f t="shared" si="2"/>
        <v>вторник</v>
      </c>
      <c r="B310" s="160" t="str">
        <f t="shared" si="3"/>
        <v>04.11</v>
      </c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  <c r="AA310" s="160"/>
    </row>
    <row r="311">
      <c r="A311" s="160" t="str">
        <f t="shared" si="2"/>
        <v>среда</v>
      </c>
      <c r="B311" s="160" t="str">
        <f t="shared" si="3"/>
        <v>05.11</v>
      </c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  <c r="AA311" s="160"/>
    </row>
    <row r="312">
      <c r="A312" s="160" t="str">
        <f t="shared" si="2"/>
        <v>четверг</v>
      </c>
      <c r="B312" s="160" t="str">
        <f t="shared" si="3"/>
        <v>06.11</v>
      </c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  <c r="AA312" s="160"/>
    </row>
    <row r="313">
      <c r="A313" s="160" t="str">
        <f t="shared" si="2"/>
        <v>пятница</v>
      </c>
      <c r="B313" s="160" t="str">
        <f t="shared" si="3"/>
        <v>07.11</v>
      </c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  <c r="AA313" s="160"/>
    </row>
    <row r="314">
      <c r="A314" s="160" t="str">
        <f t="shared" si="2"/>
        <v>суббота</v>
      </c>
      <c r="B314" s="160" t="str">
        <f t="shared" si="3"/>
        <v>08.11</v>
      </c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  <c r="AA314" s="160"/>
    </row>
    <row r="315">
      <c r="A315" s="160" t="str">
        <f t="shared" si="2"/>
        <v>воскресенье</v>
      </c>
      <c r="B315" s="160" t="str">
        <f t="shared" si="3"/>
        <v>09.11</v>
      </c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  <c r="AA315" s="160"/>
    </row>
    <row r="316">
      <c r="A316" s="160" t="str">
        <f t="shared" si="2"/>
        <v>понедельник</v>
      </c>
      <c r="B316" s="160" t="str">
        <f t="shared" si="3"/>
        <v>10.11</v>
      </c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  <c r="AA316" s="160"/>
    </row>
    <row r="317">
      <c r="A317" s="160" t="str">
        <f t="shared" si="2"/>
        <v>вторник</v>
      </c>
      <c r="B317" s="160" t="str">
        <f t="shared" si="3"/>
        <v>11.11</v>
      </c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  <c r="AA317" s="160"/>
    </row>
    <row r="318">
      <c r="A318" s="160" t="str">
        <f t="shared" si="2"/>
        <v>среда</v>
      </c>
      <c r="B318" s="160" t="str">
        <f t="shared" si="3"/>
        <v>12.11</v>
      </c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  <c r="AA318" s="160"/>
    </row>
    <row r="319">
      <c r="A319" s="160" t="str">
        <f t="shared" si="2"/>
        <v>четверг</v>
      </c>
      <c r="B319" s="160" t="str">
        <f t="shared" si="3"/>
        <v>13.11</v>
      </c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  <c r="AA319" s="160"/>
    </row>
    <row r="320">
      <c r="A320" s="160" t="str">
        <f t="shared" si="2"/>
        <v>пятница</v>
      </c>
      <c r="B320" s="160" t="str">
        <f t="shared" si="3"/>
        <v>14.11</v>
      </c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  <c r="AA320" s="160"/>
    </row>
    <row r="321">
      <c r="A321" s="160" t="str">
        <f t="shared" si="2"/>
        <v>суббота</v>
      </c>
      <c r="B321" s="160" t="str">
        <f t="shared" si="3"/>
        <v>15.11</v>
      </c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  <c r="AA321" s="160"/>
    </row>
    <row r="322">
      <c r="A322" s="160" t="str">
        <f t="shared" si="2"/>
        <v>воскресенье</v>
      </c>
      <c r="B322" s="160" t="str">
        <f t="shared" si="3"/>
        <v>16.11</v>
      </c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  <c r="AA322" s="160"/>
    </row>
    <row r="323">
      <c r="A323" s="160" t="str">
        <f t="shared" si="2"/>
        <v>понедельник</v>
      </c>
      <c r="B323" s="160" t="str">
        <f t="shared" si="3"/>
        <v>17.11</v>
      </c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  <c r="AA323" s="160"/>
    </row>
    <row r="324">
      <c r="A324" s="160" t="str">
        <f t="shared" si="2"/>
        <v>вторник</v>
      </c>
      <c r="B324" s="160" t="str">
        <f t="shared" si="3"/>
        <v>18.11</v>
      </c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  <c r="AA324" s="160"/>
    </row>
    <row r="325">
      <c r="A325" s="160" t="str">
        <f t="shared" si="2"/>
        <v>среда</v>
      </c>
      <c r="B325" s="160" t="str">
        <f t="shared" si="3"/>
        <v>19.11</v>
      </c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  <c r="AA325" s="160"/>
    </row>
    <row r="326">
      <c r="A326" s="160" t="str">
        <f t="shared" si="2"/>
        <v>четверг</v>
      </c>
      <c r="B326" s="160" t="str">
        <f t="shared" si="3"/>
        <v>20.11</v>
      </c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  <c r="AA326" s="160"/>
    </row>
    <row r="327">
      <c r="A327" s="160" t="str">
        <f t="shared" si="2"/>
        <v>пятница</v>
      </c>
      <c r="B327" s="160" t="str">
        <f t="shared" si="3"/>
        <v>21.11</v>
      </c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  <c r="AA327" s="160"/>
    </row>
    <row r="328">
      <c r="A328" s="160" t="str">
        <f t="shared" si="2"/>
        <v>суббота</v>
      </c>
      <c r="B328" s="160" t="str">
        <f t="shared" si="3"/>
        <v>22.11</v>
      </c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  <c r="AA328" s="160"/>
    </row>
    <row r="329">
      <c r="A329" s="160" t="str">
        <f t="shared" si="2"/>
        <v>воскресенье</v>
      </c>
      <c r="B329" s="160" t="str">
        <f t="shared" si="3"/>
        <v>23.11</v>
      </c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  <c r="AA329" s="160"/>
    </row>
    <row r="330">
      <c r="A330" s="160" t="str">
        <f t="shared" si="2"/>
        <v>понедельник</v>
      </c>
      <c r="B330" s="160" t="str">
        <f t="shared" si="3"/>
        <v>24.11</v>
      </c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  <c r="AA330" s="160"/>
    </row>
    <row r="331">
      <c r="A331" s="160" t="str">
        <f t="shared" si="2"/>
        <v>вторник</v>
      </c>
      <c r="B331" s="160" t="str">
        <f t="shared" si="3"/>
        <v>25.11</v>
      </c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  <c r="AA331" s="160"/>
    </row>
    <row r="332">
      <c r="A332" s="160" t="str">
        <f t="shared" si="2"/>
        <v>среда</v>
      </c>
      <c r="B332" s="160" t="str">
        <f t="shared" si="3"/>
        <v>26.11</v>
      </c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  <c r="AA332" s="160"/>
    </row>
    <row r="333">
      <c r="A333" s="160" t="str">
        <f t="shared" si="2"/>
        <v>четверг</v>
      </c>
      <c r="B333" s="160" t="str">
        <f t="shared" si="3"/>
        <v>27.11</v>
      </c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  <c r="AA333" s="160"/>
    </row>
    <row r="334">
      <c r="A334" s="160" t="str">
        <f t="shared" si="2"/>
        <v>пятница</v>
      </c>
      <c r="B334" s="160" t="str">
        <f t="shared" si="3"/>
        <v>28.11</v>
      </c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  <c r="AA334" s="160"/>
    </row>
    <row r="335">
      <c r="A335" s="160" t="str">
        <f t="shared" si="2"/>
        <v>суббота</v>
      </c>
      <c r="B335" s="160" t="str">
        <f t="shared" si="3"/>
        <v>29.11</v>
      </c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  <c r="AA335" s="160"/>
    </row>
    <row r="336">
      <c r="A336" s="160" t="str">
        <f t="shared" si="2"/>
        <v>воскресенье</v>
      </c>
      <c r="B336" s="160" t="str">
        <f t="shared" si="3"/>
        <v>30.11</v>
      </c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  <c r="AA336" s="160"/>
    </row>
    <row r="337">
      <c r="A337" s="160" t="str">
        <f t="shared" si="2"/>
        <v>понедельник</v>
      </c>
      <c r="B337" s="160" t="str">
        <f t="shared" si="3"/>
        <v>01.12</v>
      </c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  <c r="AA337" s="160"/>
    </row>
    <row r="338">
      <c r="A338" s="160" t="str">
        <f t="shared" si="2"/>
        <v>вторник</v>
      </c>
      <c r="B338" s="160" t="str">
        <f t="shared" si="3"/>
        <v>02.12</v>
      </c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  <c r="AA338" s="160"/>
    </row>
    <row r="339">
      <c r="A339" s="160" t="str">
        <f t="shared" si="2"/>
        <v>среда</v>
      </c>
      <c r="B339" s="160" t="str">
        <f t="shared" si="3"/>
        <v>03.12</v>
      </c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  <c r="AA339" s="160"/>
    </row>
    <row r="340">
      <c r="A340" s="160" t="str">
        <f t="shared" si="2"/>
        <v>четверг</v>
      </c>
      <c r="B340" s="160" t="str">
        <f t="shared" si="3"/>
        <v>04.12</v>
      </c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</row>
    <row r="341">
      <c r="A341" s="160" t="str">
        <f t="shared" si="2"/>
        <v>пятница</v>
      </c>
      <c r="B341" s="160" t="str">
        <f t="shared" si="3"/>
        <v>05.12</v>
      </c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  <c r="AA341" s="160"/>
    </row>
    <row r="342">
      <c r="A342" s="160" t="str">
        <f t="shared" si="2"/>
        <v>суббота</v>
      </c>
      <c r="B342" s="160" t="str">
        <f t="shared" si="3"/>
        <v>06.12</v>
      </c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  <c r="AA342" s="160"/>
    </row>
    <row r="343">
      <c r="A343" s="160" t="str">
        <f t="shared" si="2"/>
        <v>воскресенье</v>
      </c>
      <c r="B343" s="160" t="str">
        <f t="shared" si="3"/>
        <v>07.12</v>
      </c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  <c r="AA343" s="160"/>
    </row>
    <row r="344">
      <c r="A344" s="160" t="str">
        <f t="shared" si="2"/>
        <v>понедельник</v>
      </c>
      <c r="B344" s="160" t="str">
        <f t="shared" si="3"/>
        <v>08.12</v>
      </c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  <c r="AA344" s="160"/>
    </row>
    <row r="345">
      <c r="A345" s="160" t="str">
        <f t="shared" si="2"/>
        <v>вторник</v>
      </c>
      <c r="B345" s="160" t="str">
        <f t="shared" si="3"/>
        <v>09.12</v>
      </c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  <c r="AA345" s="160"/>
    </row>
    <row r="346">
      <c r="A346" s="160" t="str">
        <f t="shared" si="2"/>
        <v>среда</v>
      </c>
      <c r="B346" s="160" t="str">
        <f t="shared" si="3"/>
        <v>10.12</v>
      </c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  <c r="AA346" s="160"/>
    </row>
    <row r="347">
      <c r="A347" s="160" t="str">
        <f t="shared" si="2"/>
        <v>четверг</v>
      </c>
      <c r="B347" s="160" t="str">
        <f t="shared" si="3"/>
        <v>11.12</v>
      </c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  <c r="AA347" s="160"/>
    </row>
    <row r="348">
      <c r="A348" s="160" t="str">
        <f t="shared" si="2"/>
        <v>пятница</v>
      </c>
      <c r="B348" s="160" t="str">
        <f t="shared" si="3"/>
        <v>12.12</v>
      </c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  <c r="AA348" s="160"/>
    </row>
    <row r="349">
      <c r="A349" s="160" t="str">
        <f t="shared" si="2"/>
        <v>суббота</v>
      </c>
      <c r="B349" s="160" t="str">
        <f t="shared" si="3"/>
        <v>13.12</v>
      </c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  <c r="AA349" s="160"/>
    </row>
    <row r="350">
      <c r="A350" s="160" t="str">
        <f t="shared" si="2"/>
        <v>воскресенье</v>
      </c>
      <c r="B350" s="160" t="str">
        <f t="shared" si="3"/>
        <v>14.12</v>
      </c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  <c r="AA350" s="160"/>
    </row>
    <row r="351">
      <c r="A351" s="160" t="str">
        <f t="shared" si="2"/>
        <v>понедельник</v>
      </c>
      <c r="B351" s="160" t="str">
        <f t="shared" si="3"/>
        <v>15.12</v>
      </c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  <c r="AA351" s="160"/>
    </row>
    <row r="352">
      <c r="A352" s="160" t="str">
        <f t="shared" si="2"/>
        <v>вторник</v>
      </c>
      <c r="B352" s="160" t="str">
        <f t="shared" si="3"/>
        <v>16.12</v>
      </c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  <c r="AA352" s="160"/>
    </row>
    <row r="353">
      <c r="A353" s="160" t="str">
        <f t="shared" si="2"/>
        <v>среда</v>
      </c>
      <c r="B353" s="160" t="str">
        <f t="shared" si="3"/>
        <v>17.12</v>
      </c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  <c r="AA353" s="160"/>
    </row>
    <row r="354">
      <c r="A354" s="160" t="str">
        <f t="shared" si="2"/>
        <v>четверг</v>
      </c>
      <c r="B354" s="160" t="str">
        <f t="shared" si="3"/>
        <v>18.12</v>
      </c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  <c r="AA354" s="160"/>
    </row>
    <row r="355">
      <c r="A355" s="160" t="str">
        <f t="shared" si="2"/>
        <v>пятница</v>
      </c>
      <c r="B355" s="160" t="str">
        <f t="shared" si="3"/>
        <v>19.12</v>
      </c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  <c r="AA355" s="160"/>
    </row>
    <row r="356">
      <c r="A356" s="160" t="str">
        <f t="shared" si="2"/>
        <v>суббота</v>
      </c>
      <c r="B356" s="160" t="str">
        <f t="shared" si="3"/>
        <v>20.12</v>
      </c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  <c r="AA356" s="160"/>
    </row>
    <row r="357">
      <c r="A357" s="160" t="str">
        <f t="shared" si="2"/>
        <v>воскресенье</v>
      </c>
      <c r="B357" s="160" t="str">
        <f t="shared" si="3"/>
        <v>21.12</v>
      </c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  <c r="AA357" s="160"/>
    </row>
    <row r="358">
      <c r="A358" s="160" t="str">
        <f t="shared" si="2"/>
        <v>понедельник</v>
      </c>
      <c r="B358" s="160" t="str">
        <f t="shared" si="3"/>
        <v>22.12</v>
      </c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  <c r="AA358" s="160"/>
    </row>
    <row r="359">
      <c r="A359" s="160" t="str">
        <f t="shared" si="2"/>
        <v>вторник</v>
      </c>
      <c r="B359" s="160" t="str">
        <f t="shared" si="3"/>
        <v>23.12</v>
      </c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  <c r="AA359" s="160"/>
    </row>
    <row r="360">
      <c r="A360" s="160" t="str">
        <f t="shared" si="2"/>
        <v>среда</v>
      </c>
      <c r="B360" s="160" t="str">
        <f t="shared" si="3"/>
        <v>24.12</v>
      </c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  <c r="AA360" s="160"/>
    </row>
    <row r="361">
      <c r="A361" s="160" t="str">
        <f t="shared" si="2"/>
        <v>четверг</v>
      </c>
      <c r="B361" s="160" t="str">
        <f t="shared" si="3"/>
        <v>25.12</v>
      </c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  <c r="AA361" s="160"/>
    </row>
    <row r="362">
      <c r="A362" s="160" t="str">
        <f t="shared" si="2"/>
        <v>пятница</v>
      </c>
      <c r="B362" s="160" t="str">
        <f t="shared" si="3"/>
        <v>26.12</v>
      </c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  <c r="AA362" s="160"/>
    </row>
    <row r="363">
      <c r="A363" s="160" t="str">
        <f t="shared" si="2"/>
        <v>суббота</v>
      </c>
      <c r="B363" s="160" t="str">
        <f t="shared" si="3"/>
        <v>27.12</v>
      </c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  <c r="AA363" s="160"/>
    </row>
    <row r="364">
      <c r="A364" s="160" t="str">
        <f t="shared" si="2"/>
        <v>воскресенье</v>
      </c>
      <c r="B364" s="160" t="str">
        <f t="shared" si="3"/>
        <v>28.12</v>
      </c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  <c r="AA364" s="160"/>
    </row>
    <row r="365">
      <c r="A365" s="160" t="str">
        <f t="shared" si="2"/>
        <v>понедельник</v>
      </c>
      <c r="B365" s="160" t="str">
        <f t="shared" si="3"/>
        <v>29.12</v>
      </c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  <c r="AA365" s="160"/>
    </row>
    <row r="366">
      <c r="A366" s="160" t="str">
        <f t="shared" si="2"/>
        <v>вторник</v>
      </c>
      <c r="B366" s="160" t="str">
        <f t="shared" si="3"/>
        <v>30.12</v>
      </c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  <c r="AA366" s="160"/>
    </row>
    <row r="367">
      <c r="A367" s="160" t="str">
        <f t="shared" si="2"/>
        <v>среда</v>
      </c>
      <c r="B367" s="160" t="str">
        <f t="shared" si="3"/>
        <v>31.12</v>
      </c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  <c r="AA367" s="160"/>
    </row>
    <row r="368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  <c r="AA368" s="160"/>
    </row>
    <row r="369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  <c r="AA369" s="160"/>
    </row>
    <row r="370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  <c r="AA370" s="160"/>
    </row>
    <row r="371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  <c r="AA371" s="160"/>
    </row>
    <row r="372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  <c r="AA372" s="160"/>
    </row>
    <row r="373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</row>
    <row r="374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  <c r="AA374" s="160"/>
    </row>
    <row r="375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</row>
    <row r="376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  <c r="AA376" s="160"/>
    </row>
    <row r="377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  <c r="AA377" s="160"/>
    </row>
    <row r="378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  <c r="AA378" s="160"/>
    </row>
    <row r="379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  <c r="AA379" s="160"/>
    </row>
    <row r="380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  <c r="AA380" s="160"/>
    </row>
    <row r="381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  <c r="AA381" s="160"/>
    </row>
    <row r="382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  <c r="AA382" s="160"/>
    </row>
    <row r="383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  <c r="AA383" s="160"/>
    </row>
    <row r="384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  <c r="AA384" s="160"/>
    </row>
    <row r="385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  <c r="AA385" s="160"/>
    </row>
    <row r="386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  <c r="AA386" s="160"/>
    </row>
    <row r="387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  <c r="AA387" s="160"/>
    </row>
    <row r="388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  <c r="AA388" s="160"/>
    </row>
    <row r="389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  <c r="AA389" s="160"/>
    </row>
    <row r="390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  <c r="AA390" s="160"/>
    </row>
    <row r="391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  <c r="AA391" s="160"/>
    </row>
    <row r="392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  <c r="AA392" s="160"/>
    </row>
    <row r="393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  <c r="AA393" s="160"/>
    </row>
    <row r="394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  <c r="AA394" s="160"/>
    </row>
    <row r="395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  <c r="AA395" s="160"/>
    </row>
    <row r="396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  <c r="AA396" s="160"/>
    </row>
    <row r="397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  <c r="AA397" s="160"/>
    </row>
    <row r="398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  <c r="AA398" s="160"/>
    </row>
    <row r="399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  <c r="AA399" s="160"/>
    </row>
    <row r="400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  <c r="AA400" s="160"/>
    </row>
    <row r="401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  <c r="AA401" s="160"/>
    </row>
    <row r="402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  <c r="AA402" s="160"/>
    </row>
    <row r="403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  <c r="AA403" s="160"/>
    </row>
    <row r="404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  <c r="AA404" s="160"/>
    </row>
    <row r="405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</row>
    <row r="406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  <c r="AA406" s="160"/>
    </row>
    <row r="407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  <c r="AA407" s="160"/>
    </row>
    <row r="408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  <c r="AA408" s="160"/>
    </row>
    <row r="409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  <c r="AA409" s="160"/>
    </row>
    <row r="410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  <c r="AA410" s="160"/>
    </row>
    <row r="411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  <c r="AA411" s="160"/>
    </row>
    <row r="412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  <c r="AA412" s="16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6.0"/>
    <col customWidth="1" min="2" max="2" width="14.38"/>
    <col customWidth="1" min="3" max="6" width="14.38" outlineLevel="1"/>
    <col customWidth="1" min="7" max="26" width="14.38"/>
  </cols>
  <sheetData>
    <row r="1" ht="15.75" customHeight="1">
      <c r="A1" s="175" t="s">
        <v>566</v>
      </c>
      <c r="B1" s="176" t="s">
        <v>567</v>
      </c>
      <c r="C1" s="177" t="s">
        <v>568</v>
      </c>
      <c r="D1" s="177" t="s">
        <v>569</v>
      </c>
      <c r="E1" s="177" t="s">
        <v>570</v>
      </c>
      <c r="F1" s="177" t="s">
        <v>571</v>
      </c>
      <c r="G1" s="177" t="s">
        <v>572</v>
      </c>
      <c r="H1" s="177" t="s">
        <v>573</v>
      </c>
      <c r="I1" s="176" t="s">
        <v>568</v>
      </c>
      <c r="J1" s="176" t="s">
        <v>569</v>
      </c>
      <c r="K1" s="176" t="s">
        <v>570</v>
      </c>
      <c r="L1" s="177" t="s">
        <v>574</v>
      </c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</row>
    <row r="2" ht="15.75" customHeight="1">
      <c r="A2" s="178" t="s">
        <v>575</v>
      </c>
      <c r="B2" s="159">
        <v>53.0</v>
      </c>
      <c r="C2" s="159">
        <v>3.0</v>
      </c>
      <c r="D2" s="159">
        <v>2.5</v>
      </c>
      <c r="E2" s="159">
        <v>4.7</v>
      </c>
      <c r="F2" s="179">
        <v>0.0</v>
      </c>
      <c r="G2" s="180">
        <v>150.0</v>
      </c>
      <c r="H2" s="181">
        <f t="shared" ref="H2:H11" si="1">G2/100*B2</f>
        <v>79.5</v>
      </c>
      <c r="I2" s="181">
        <f t="shared" ref="I2:I11" si="2">G2/100*C2</f>
        <v>4.5</v>
      </c>
      <c r="J2" s="181">
        <f t="shared" ref="J2:J11" si="3">G2/100*D2</f>
        <v>3.75</v>
      </c>
      <c r="K2" s="181">
        <f t="shared" ref="K2:K11" si="4">G2/100*E2</f>
        <v>7.05</v>
      </c>
      <c r="L2" s="182">
        <f t="shared" ref="L2:L11" si="5">G2/100*F2</f>
        <v>0</v>
      </c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</row>
    <row r="3" ht="15.75" customHeight="1">
      <c r="A3" s="178" t="s">
        <v>576</v>
      </c>
      <c r="B3" s="159">
        <v>0.0</v>
      </c>
      <c r="C3" s="159">
        <v>0.0</v>
      </c>
      <c r="D3" s="159">
        <v>0.0</v>
      </c>
      <c r="E3" s="159">
        <v>0.0</v>
      </c>
      <c r="F3" s="159">
        <v>0.0</v>
      </c>
      <c r="G3" s="183">
        <v>35.0</v>
      </c>
      <c r="H3" s="181">
        <f t="shared" si="1"/>
        <v>0</v>
      </c>
      <c r="I3" s="181">
        <f t="shared" si="2"/>
        <v>0</v>
      </c>
      <c r="J3" s="181">
        <f t="shared" si="3"/>
        <v>0</v>
      </c>
      <c r="K3" s="181">
        <f t="shared" si="4"/>
        <v>0</v>
      </c>
      <c r="L3" s="182">
        <f t="shared" si="5"/>
        <v>0</v>
      </c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</row>
    <row r="4" ht="15.75" customHeight="1">
      <c r="A4" s="178" t="s">
        <v>577</v>
      </c>
      <c r="B4" s="159">
        <v>351.7</v>
      </c>
      <c r="C4" s="159">
        <v>0.1</v>
      </c>
      <c r="D4" s="159">
        <v>0.1</v>
      </c>
      <c r="E4" s="159">
        <v>87.6</v>
      </c>
      <c r="F4" s="159">
        <v>0.0</v>
      </c>
      <c r="G4" s="183">
        <v>5.0</v>
      </c>
      <c r="H4" s="181">
        <f t="shared" si="1"/>
        <v>17.585</v>
      </c>
      <c r="I4" s="181">
        <f t="shared" si="2"/>
        <v>0.005</v>
      </c>
      <c r="J4" s="181">
        <f t="shared" si="3"/>
        <v>0.005</v>
      </c>
      <c r="K4" s="181">
        <f t="shared" si="4"/>
        <v>4.38</v>
      </c>
      <c r="L4" s="182">
        <f t="shared" si="5"/>
        <v>0</v>
      </c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</row>
    <row r="5" ht="15.75" customHeight="1">
      <c r="A5" s="178" t="s">
        <v>578</v>
      </c>
      <c r="B5" s="159">
        <v>665.3</v>
      </c>
      <c r="C5" s="159">
        <v>1.8</v>
      </c>
      <c r="D5" s="159">
        <v>72.5</v>
      </c>
      <c r="E5" s="159">
        <v>1.4</v>
      </c>
      <c r="F5" s="159">
        <v>0.0</v>
      </c>
      <c r="G5" s="183">
        <v>100.0</v>
      </c>
      <c r="H5" s="181">
        <f t="shared" si="1"/>
        <v>665.3</v>
      </c>
      <c r="I5" s="181">
        <f t="shared" si="2"/>
        <v>1.8</v>
      </c>
      <c r="J5" s="181">
        <f t="shared" si="3"/>
        <v>72.5</v>
      </c>
      <c r="K5" s="181">
        <f t="shared" si="4"/>
        <v>1.4</v>
      </c>
      <c r="L5" s="182">
        <f t="shared" si="5"/>
        <v>0</v>
      </c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</row>
    <row r="6" ht="15.75" customHeight="1">
      <c r="A6" s="178" t="s">
        <v>579</v>
      </c>
      <c r="B6" s="159">
        <v>399.4</v>
      </c>
      <c r="C6" s="159">
        <v>25.6</v>
      </c>
      <c r="D6" s="159">
        <v>12.0</v>
      </c>
      <c r="E6" s="159">
        <v>29.6</v>
      </c>
      <c r="F6" s="159">
        <v>35.3</v>
      </c>
      <c r="G6" s="183">
        <v>60.0</v>
      </c>
      <c r="H6" s="181">
        <f t="shared" si="1"/>
        <v>239.64</v>
      </c>
      <c r="I6" s="181">
        <f t="shared" si="2"/>
        <v>15.36</v>
      </c>
      <c r="J6" s="181">
        <f t="shared" si="3"/>
        <v>7.2</v>
      </c>
      <c r="K6" s="181">
        <f t="shared" si="4"/>
        <v>17.76</v>
      </c>
      <c r="L6" s="182">
        <f t="shared" si="5"/>
        <v>21.18</v>
      </c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</row>
    <row r="7" ht="15.75" customHeight="1">
      <c r="A7" s="184" t="s">
        <v>580</v>
      </c>
      <c r="B7" s="159">
        <v>500.0</v>
      </c>
      <c r="C7" s="159">
        <v>26.0</v>
      </c>
      <c r="D7" s="159">
        <v>26.0</v>
      </c>
      <c r="E7" s="159">
        <v>40.0</v>
      </c>
      <c r="F7" s="159">
        <v>0.0</v>
      </c>
      <c r="G7" s="183">
        <v>200.0</v>
      </c>
      <c r="H7" s="181">
        <f t="shared" si="1"/>
        <v>1000</v>
      </c>
      <c r="I7" s="181">
        <f t="shared" si="2"/>
        <v>52</v>
      </c>
      <c r="J7" s="181">
        <f t="shared" si="3"/>
        <v>52</v>
      </c>
      <c r="K7" s="181">
        <f t="shared" si="4"/>
        <v>80</v>
      </c>
      <c r="L7" s="182">
        <f t="shared" si="5"/>
        <v>0</v>
      </c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</row>
    <row r="8" ht="15.75" customHeight="1">
      <c r="A8" s="185"/>
      <c r="B8" s="186"/>
      <c r="C8" s="186"/>
      <c r="D8" s="187"/>
      <c r="E8" s="187"/>
      <c r="F8" s="188"/>
      <c r="G8" s="189"/>
      <c r="H8" s="181">
        <f t="shared" si="1"/>
        <v>0</v>
      </c>
      <c r="I8" s="181">
        <f t="shared" si="2"/>
        <v>0</v>
      </c>
      <c r="J8" s="181">
        <f t="shared" si="3"/>
        <v>0</v>
      </c>
      <c r="K8" s="181">
        <f t="shared" si="4"/>
        <v>0</v>
      </c>
      <c r="L8" s="182">
        <f t="shared" si="5"/>
        <v>0</v>
      </c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</row>
    <row r="9" ht="15.75" customHeight="1">
      <c r="A9" s="190"/>
      <c r="B9" s="187"/>
      <c r="C9" s="187"/>
      <c r="D9" s="187"/>
      <c r="E9" s="187"/>
      <c r="F9" s="188"/>
      <c r="G9" s="191"/>
      <c r="H9" s="181">
        <f t="shared" si="1"/>
        <v>0</v>
      </c>
      <c r="I9" s="181">
        <f t="shared" si="2"/>
        <v>0</v>
      </c>
      <c r="J9" s="181">
        <f t="shared" si="3"/>
        <v>0</v>
      </c>
      <c r="K9" s="181">
        <f t="shared" si="4"/>
        <v>0</v>
      </c>
      <c r="L9" s="192">
        <f t="shared" si="5"/>
        <v>0</v>
      </c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</row>
    <row r="10" ht="15.75" customHeight="1">
      <c r="A10" s="190"/>
      <c r="B10" s="187"/>
      <c r="C10" s="187"/>
      <c r="D10" s="187"/>
      <c r="E10" s="187"/>
      <c r="F10" s="188"/>
      <c r="G10" s="193"/>
      <c r="H10" s="181">
        <f t="shared" si="1"/>
        <v>0</v>
      </c>
      <c r="I10" s="181">
        <f t="shared" si="2"/>
        <v>0</v>
      </c>
      <c r="J10" s="181">
        <f t="shared" si="3"/>
        <v>0</v>
      </c>
      <c r="K10" s="181">
        <f t="shared" si="4"/>
        <v>0</v>
      </c>
      <c r="L10" s="182">
        <f t="shared" si="5"/>
        <v>0</v>
      </c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</row>
    <row r="11" ht="15.75" customHeight="1">
      <c r="A11" s="190"/>
      <c r="B11" s="187"/>
      <c r="C11" s="187"/>
      <c r="D11" s="187"/>
      <c r="E11" s="187"/>
      <c r="F11" s="188"/>
      <c r="G11" s="193"/>
      <c r="H11" s="181">
        <f t="shared" si="1"/>
        <v>0</v>
      </c>
      <c r="I11" s="181">
        <f t="shared" si="2"/>
        <v>0</v>
      </c>
      <c r="J11" s="194">
        <f t="shared" si="3"/>
        <v>0</v>
      </c>
      <c r="K11" s="194">
        <f t="shared" si="4"/>
        <v>0</v>
      </c>
      <c r="L11" s="195">
        <f t="shared" si="5"/>
        <v>0</v>
      </c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</row>
    <row r="12" ht="15.75" customHeight="1">
      <c r="A12" s="196" t="s">
        <v>581</v>
      </c>
      <c r="B12" s="197">
        <f t="shared" ref="B12:F12" si="6">100/$G12*H12</f>
        <v>364.0045455</v>
      </c>
      <c r="C12" s="198">
        <f t="shared" si="6"/>
        <v>13.39363636</v>
      </c>
      <c r="D12" s="197">
        <f t="shared" si="6"/>
        <v>24.62818182</v>
      </c>
      <c r="E12" s="197">
        <f t="shared" si="6"/>
        <v>20.10727273</v>
      </c>
      <c r="F12" s="197">
        <f t="shared" si="6"/>
        <v>3.850909091</v>
      </c>
      <c r="G12" s="199">
        <f t="shared" ref="G12:L12" si="7">SUM(G2:G11)</f>
        <v>550</v>
      </c>
      <c r="H12" s="199">
        <f t="shared" si="7"/>
        <v>2002.025</v>
      </c>
      <c r="I12" s="199">
        <f t="shared" si="7"/>
        <v>73.665</v>
      </c>
      <c r="J12" s="199">
        <f t="shared" si="7"/>
        <v>135.455</v>
      </c>
      <c r="K12" s="199">
        <f t="shared" si="7"/>
        <v>110.59</v>
      </c>
      <c r="L12" s="199">
        <f t="shared" si="7"/>
        <v>21.18</v>
      </c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</row>
    <row r="13" ht="15.75" customHeight="1">
      <c r="A13" s="200" t="s">
        <v>582</v>
      </c>
      <c r="B13" s="201" t="str">
        <f t="shared" ref="B13:F13" si="8">100/$G13*H13</f>
        <v>#DIV/0!</v>
      </c>
      <c r="C13" s="201" t="str">
        <f t="shared" si="8"/>
        <v>#DIV/0!</v>
      </c>
      <c r="D13" s="201" t="str">
        <f t="shared" si="8"/>
        <v>#DIV/0!</v>
      </c>
      <c r="E13" s="201" t="str">
        <f t="shared" si="8"/>
        <v>#DIV/0!</v>
      </c>
      <c r="F13" s="201" t="str">
        <f t="shared" si="8"/>
        <v>#DIV/0!</v>
      </c>
      <c r="G13" s="202">
        <v>0.0</v>
      </c>
      <c r="H13" s="202">
        <f t="shared" ref="H13:L13" si="9">H12</f>
        <v>2002.025</v>
      </c>
      <c r="I13" s="202">
        <f t="shared" si="9"/>
        <v>73.665</v>
      </c>
      <c r="J13" s="202">
        <f t="shared" si="9"/>
        <v>135.455</v>
      </c>
      <c r="K13" s="202">
        <f t="shared" si="9"/>
        <v>110.59</v>
      </c>
      <c r="L13" s="202">
        <f t="shared" si="9"/>
        <v>21.18</v>
      </c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</row>
    <row r="14" ht="15.75" customHeight="1">
      <c r="A14" s="160"/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</row>
    <row r="15" ht="15.75" customHeight="1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</row>
    <row r="16" ht="15.75" customHeight="1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</row>
    <row r="17" ht="15.75" customHeight="1">
      <c r="A17" s="160"/>
      <c r="B17" s="160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</row>
    <row r="18" ht="15.75" customHeight="1">
      <c r="A18" s="160"/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</row>
    <row r="19" ht="15.75" customHeight="1">
      <c r="A19" s="160"/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</row>
    <row r="20" ht="15.75" customHeight="1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</row>
    <row r="21" ht="15.75" customHeight="1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</row>
    <row r="22" ht="15.75" customHeight="1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</row>
    <row r="23" ht="15.75" customHeight="1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</row>
    <row r="24" ht="15.75" customHeight="1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</row>
    <row r="25" ht="15.75" customHeight="1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</row>
    <row r="26" ht="15.75" customHeight="1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</row>
    <row r="27" ht="15.75" customHeight="1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</row>
    <row r="28" ht="15.75" customHeight="1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</row>
    <row r="29" ht="15.75" customHeight="1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</row>
    <row r="30" ht="15.75" customHeight="1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</row>
    <row r="31" ht="15.75" customHeight="1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</row>
    <row r="32" ht="15.75" customHeight="1">
      <c r="A32" s="160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</row>
    <row r="33" ht="15.75" customHeight="1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</row>
    <row r="34" ht="15.75" customHeight="1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</row>
    <row r="35" ht="15.75" customHeight="1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</row>
    <row r="36" ht="15.75" customHeight="1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</row>
    <row r="37" ht="15.75" customHeight="1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</row>
    <row r="38" ht="15.75" customHeight="1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</row>
    <row r="39" ht="15.75" customHeight="1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</row>
    <row r="40" ht="15.75" customHeight="1">
      <c r="A40" s="160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</row>
    <row r="41" ht="15.75" customHeight="1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</row>
    <row r="42" ht="15.75" customHeight="1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</row>
    <row r="43" ht="15.75" customHeight="1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</row>
    <row r="44" ht="15.75" customHeight="1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</row>
    <row r="45" ht="15.75" customHeight="1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</row>
    <row r="46" ht="15.75" customHeight="1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</row>
    <row r="47" ht="15.75" customHeight="1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</row>
    <row r="48" ht="15.75" customHeight="1">
      <c r="A48" s="160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</row>
    <row r="49" ht="15.75" customHeight="1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</row>
    <row r="50" ht="15.75" customHeight="1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</row>
    <row r="51" ht="15.75" customHeight="1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</row>
    <row r="52" ht="15.75" customHeight="1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</row>
    <row r="53" ht="15.75" customHeight="1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</row>
    <row r="54" ht="15.75" customHeight="1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</row>
    <row r="55" ht="15.75" customHeight="1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</row>
    <row r="56" ht="15.75" customHeight="1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</row>
    <row r="57" ht="15.75" customHeight="1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 ht="15.75" customHeight="1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</row>
    <row r="59" ht="15.75" customHeight="1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</row>
    <row r="60" ht="15.75" customHeight="1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</row>
    <row r="61" ht="15.75" customHeight="1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</row>
    <row r="62" ht="15.75" customHeight="1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</row>
    <row r="63" ht="15.75" customHeight="1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</row>
    <row r="64" ht="15.75" customHeight="1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</row>
    <row r="65" ht="15.75" customHeight="1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</row>
    <row r="66" ht="15.75" customHeight="1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</row>
    <row r="67" ht="15.75" customHeight="1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</row>
    <row r="68" ht="15.75" customHeight="1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</row>
    <row r="69" ht="15.75" customHeight="1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</row>
    <row r="70" ht="15.75" customHeight="1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</row>
    <row r="71" ht="15.75" customHeight="1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</row>
    <row r="72" ht="15.75" customHeight="1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</row>
    <row r="73" ht="15.75" customHeight="1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</row>
    <row r="74" ht="15.75" customHeight="1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</row>
    <row r="75" ht="15.75" customHeight="1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</row>
    <row r="76" ht="15.75" customHeight="1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</row>
    <row r="77" ht="15.75" customHeight="1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</row>
    <row r="78" ht="15.75" customHeight="1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</row>
    <row r="79" ht="15.75" customHeight="1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</row>
    <row r="80" ht="15.75" customHeight="1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</row>
    <row r="81" ht="15.75" customHeight="1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</row>
    <row r="82" ht="15.75" customHeight="1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</row>
    <row r="83" ht="15.75" customHeight="1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</row>
    <row r="84" ht="15.75" customHeight="1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</row>
    <row r="85" ht="15.75" customHeight="1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</row>
    <row r="86" ht="15.75" customHeight="1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</row>
    <row r="87" ht="15.75" customHeight="1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</row>
    <row r="88" ht="15.75" customHeight="1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</row>
    <row r="89" ht="15.75" customHeight="1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</row>
    <row r="90" ht="15.75" customHeight="1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</row>
    <row r="91" ht="15.75" customHeight="1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</row>
    <row r="92" ht="15.75" customHeight="1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</row>
    <row r="93" ht="15.75" customHeight="1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</row>
    <row r="94" ht="15.75" customHeight="1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</row>
    <row r="95" ht="15.75" customHeight="1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</row>
    <row r="96" ht="15.75" customHeight="1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</row>
    <row r="97" ht="15.75" customHeight="1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</row>
    <row r="98" ht="15.75" customHeight="1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</row>
    <row r="99" ht="15.75" customHeight="1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</row>
    <row r="100" ht="15.75" customHeight="1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</row>
    <row r="101" ht="15.75" customHeight="1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</row>
    <row r="102" ht="15.75" customHeight="1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</row>
    <row r="103" ht="15.75" customHeight="1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</row>
    <row r="104" ht="15.75" customHeight="1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</row>
    <row r="105" ht="15.75" customHeight="1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</row>
    <row r="106" ht="15.75" customHeight="1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</row>
    <row r="107" ht="15.75" customHeight="1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</row>
    <row r="108" ht="15.75" customHeight="1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</row>
    <row r="109" ht="15.75" customHeight="1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</row>
    <row r="110" ht="15.75" customHeight="1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</row>
    <row r="111" ht="15.75" customHeight="1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</row>
    <row r="112" ht="15.75" customHeight="1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</row>
    <row r="113" ht="15.75" customHeight="1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</row>
    <row r="114" ht="15.75" customHeight="1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</row>
    <row r="115" ht="15.75" customHeight="1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</row>
    <row r="116" ht="15.75" customHeight="1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</row>
    <row r="117" ht="15.75" customHeight="1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</row>
    <row r="118" ht="15.75" customHeight="1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</row>
    <row r="119" ht="15.75" customHeight="1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</row>
    <row r="120" ht="15.75" customHeight="1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</row>
    <row r="121" ht="15.75" customHeight="1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</row>
    <row r="122" ht="15.75" customHeight="1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</row>
    <row r="123" ht="15.75" customHeight="1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</row>
    <row r="124" ht="15.75" customHeight="1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</row>
    <row r="125" ht="15.75" customHeight="1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</row>
    <row r="126" ht="15.75" customHeight="1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</row>
    <row r="127" ht="15.75" customHeight="1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</row>
    <row r="128" ht="15.75" customHeight="1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</row>
    <row r="129" ht="15.75" customHeight="1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</row>
    <row r="130" ht="15.75" customHeight="1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</row>
    <row r="131" ht="15.75" customHeight="1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</row>
    <row r="132" ht="15.75" customHeight="1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</row>
    <row r="133" ht="15.75" customHeight="1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</row>
    <row r="134" ht="15.75" customHeight="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</row>
    <row r="135" ht="15.75" customHeight="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</row>
    <row r="136" ht="15.75" customHeight="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</row>
    <row r="137" ht="15.75" customHeight="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</row>
    <row r="138" ht="15.75" customHeight="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</row>
    <row r="139" ht="15.75" customHeight="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</row>
    <row r="140" ht="15.75" customHeight="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</row>
    <row r="141" ht="15.75" customHeight="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</row>
    <row r="142" ht="15.75" customHeight="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</row>
    <row r="143" ht="15.75" customHeight="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</row>
    <row r="144" ht="15.75" customHeight="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</row>
    <row r="145" ht="15.75" customHeight="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</row>
    <row r="146" ht="15.75" customHeight="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</row>
    <row r="147" ht="15.75" customHeight="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</row>
    <row r="148" ht="15.75" customHeight="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</row>
    <row r="149" ht="15.75" customHeight="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</row>
    <row r="150" ht="15.75" customHeight="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</row>
    <row r="151" ht="15.75" customHeight="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</row>
    <row r="152" ht="15.75" customHeight="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</row>
    <row r="153" ht="15.75" customHeight="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</row>
    <row r="154" ht="15.75" customHeight="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</row>
    <row r="155" ht="15.75" customHeight="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</row>
    <row r="156" ht="15.75" customHeight="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</row>
    <row r="157" ht="15.75" customHeight="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</row>
    <row r="158" ht="15.75" customHeight="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</row>
    <row r="159" ht="15.75" customHeight="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</row>
    <row r="160" ht="15.75" customHeight="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</row>
    <row r="161" ht="15.75" customHeight="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</row>
    <row r="162" ht="15.75" customHeight="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</row>
    <row r="163" ht="15.75" customHeight="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</row>
    <row r="164" ht="15.75" customHeight="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</row>
    <row r="165" ht="15.75" customHeight="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</row>
    <row r="166" ht="15.75" customHeight="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</row>
    <row r="167" ht="15.75" customHeight="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</row>
    <row r="168" ht="15.75" customHeight="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</row>
    <row r="169" ht="15.75" customHeight="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</row>
    <row r="170" ht="15.75" customHeight="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</row>
    <row r="171" ht="15.75" customHeight="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</row>
    <row r="172" ht="15.75" customHeight="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</row>
    <row r="173" ht="15.75" customHeigh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</row>
    <row r="174" ht="15.75" customHeigh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</row>
    <row r="175" ht="15.75" customHeight="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</row>
    <row r="176" ht="15.75" customHeight="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</row>
    <row r="177" ht="15.75" customHeight="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</row>
    <row r="178" ht="15.75" customHeight="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</row>
    <row r="179" ht="15.75" customHeight="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</row>
    <row r="180" ht="15.75" customHeight="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</row>
    <row r="181" ht="15.75" customHeight="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</row>
    <row r="182" ht="15.75" customHeight="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</row>
    <row r="183" ht="15.75" customHeight="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</row>
    <row r="184" ht="15.75" customHeight="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</row>
    <row r="185" ht="15.75" customHeight="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</row>
    <row r="186" ht="15.75" customHeight="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</row>
    <row r="187" ht="15.75" customHeight="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</row>
    <row r="188" ht="15.75" customHeight="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</row>
    <row r="189" ht="15.75" customHeight="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</row>
    <row r="190" ht="15.75" customHeight="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</row>
    <row r="191" ht="15.75" customHeight="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</row>
    <row r="192" ht="15.75" customHeight="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</row>
    <row r="193" ht="15.75" customHeight="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</row>
    <row r="194" ht="15.75" customHeight="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</row>
    <row r="195" ht="15.75" customHeight="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</row>
    <row r="196" ht="15.75" customHeight="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</row>
    <row r="197" ht="15.75" customHeight="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</row>
    <row r="198" ht="15.75" customHeight="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</row>
    <row r="199" ht="15.75" customHeight="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</row>
    <row r="200" ht="15.75" customHeight="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</row>
    <row r="201" ht="15.75" customHeight="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</row>
    <row r="202" ht="15.75" customHeight="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</row>
    <row r="203" ht="15.75" customHeight="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</row>
    <row r="204" ht="15.75" customHeight="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</row>
    <row r="205" ht="15.75" customHeight="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</row>
    <row r="206" ht="15.75" customHeight="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</row>
    <row r="207" ht="15.75" customHeight="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</row>
    <row r="208" ht="15.75" customHeight="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</row>
    <row r="209" ht="15.75" customHeight="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</row>
    <row r="210" ht="15.75" customHeight="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</row>
    <row r="211" ht="15.75" customHeight="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</row>
    <row r="212" ht="15.75" customHeight="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</row>
    <row r="213" ht="15.75" customHeight="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</row>
    <row r="214" ht="15.75" customHeight="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</row>
    <row r="215" ht="15.75" customHeight="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</row>
    <row r="216" ht="15.75" customHeight="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</row>
    <row r="217" ht="15.75" customHeight="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</row>
    <row r="218" ht="15.75" customHeight="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</row>
    <row r="219" ht="15.75" customHeight="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</row>
    <row r="220" ht="15.75" customHeight="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</row>
    <row r="221" ht="15.75" customHeight="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</row>
    <row r="222" ht="15.75" customHeight="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</row>
    <row r="223" ht="15.75" customHeight="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</row>
    <row r="224" ht="15.75" customHeight="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</row>
    <row r="225" ht="15.75" customHeight="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</row>
    <row r="226" ht="15.75" customHeight="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</row>
    <row r="227" ht="15.75" customHeight="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</row>
    <row r="228" ht="15.75" customHeight="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</row>
    <row r="229" ht="15.75" customHeight="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</row>
    <row r="230" ht="15.75" customHeight="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</row>
    <row r="231" ht="15.75" customHeight="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</row>
    <row r="232" ht="15.75" customHeight="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</row>
    <row r="233" ht="15.75" customHeight="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</row>
    <row r="234" ht="15.75" customHeight="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</row>
    <row r="235" ht="15.75" customHeight="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</row>
    <row r="236" ht="15.75" customHeight="1">
      <c r="A236" s="160"/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</row>
    <row r="237" ht="15.75" customHeight="1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</row>
    <row r="238" ht="15.75" customHeight="1">
      <c r="A238" s="160"/>
      <c r="B238" s="160"/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</row>
    <row r="239" ht="15.75" customHeight="1">
      <c r="A239" s="160"/>
      <c r="B239" s="160"/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</row>
    <row r="240" ht="15.75" customHeight="1">
      <c r="A240" s="160"/>
      <c r="B240" s="160"/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</row>
    <row r="241" ht="15.75" customHeight="1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</row>
    <row r="242" ht="15.75" customHeight="1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</row>
    <row r="243" ht="15.75" customHeight="1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</row>
    <row r="244" ht="15.75" customHeight="1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</row>
    <row r="245" ht="15.75" customHeight="1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</row>
    <row r="246" ht="15.75" customHeight="1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</row>
    <row r="247" ht="15.75" customHeight="1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</row>
    <row r="248" ht="15.75" customHeight="1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</row>
    <row r="249" ht="15.75" customHeight="1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</row>
    <row r="250" ht="15.75" customHeight="1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</row>
    <row r="251" ht="15.75" customHeight="1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</row>
    <row r="252" ht="15.75" customHeight="1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</row>
    <row r="253" ht="15.75" customHeight="1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</row>
    <row r="254" ht="15.75" customHeight="1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</row>
    <row r="255" ht="15.75" customHeight="1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</row>
    <row r="256" ht="15.75" customHeight="1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</row>
    <row r="257" ht="15.75" customHeight="1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</row>
    <row r="258" ht="15.75" customHeight="1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</row>
    <row r="259" ht="15.75" customHeight="1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</row>
    <row r="260" ht="15.75" customHeight="1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</row>
    <row r="261" ht="15.75" customHeight="1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</row>
    <row r="262" ht="15.75" customHeight="1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</row>
    <row r="263" ht="15.75" customHeight="1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</row>
    <row r="264" ht="15.75" customHeight="1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</row>
    <row r="265" ht="15.75" customHeight="1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</row>
    <row r="266" ht="15.75" customHeight="1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</row>
    <row r="267" ht="15.75" customHeight="1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</row>
    <row r="268" ht="15.75" customHeight="1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</row>
    <row r="269" ht="15.75" customHeight="1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</row>
    <row r="270" ht="15.75" customHeight="1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</row>
    <row r="271" ht="15.75" customHeight="1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</row>
    <row r="272" ht="15.75" customHeight="1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</row>
    <row r="273" ht="15.75" customHeight="1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</row>
    <row r="274" ht="15.75" customHeight="1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</row>
    <row r="275" ht="15.75" customHeight="1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</row>
    <row r="276" ht="15.75" customHeight="1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</row>
    <row r="277" ht="15.75" customHeight="1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</row>
    <row r="278" ht="15.75" customHeight="1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</row>
    <row r="279" ht="15.75" customHeight="1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</row>
    <row r="280" ht="15.75" customHeight="1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</row>
    <row r="281" ht="15.75" customHeight="1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</row>
    <row r="282" ht="15.75" customHeight="1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</row>
    <row r="283" ht="15.75" customHeight="1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</row>
    <row r="284" ht="15.75" customHeight="1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</row>
    <row r="285" ht="15.75" customHeight="1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</row>
    <row r="286" ht="15.75" customHeight="1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</row>
    <row r="287" ht="15.75" customHeight="1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</row>
    <row r="288" ht="15.75" customHeight="1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</row>
    <row r="289" ht="15.75" customHeight="1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</row>
    <row r="290" ht="15.75" customHeight="1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</row>
    <row r="291" ht="15.75" customHeight="1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</row>
    <row r="292" ht="15.75" customHeight="1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</row>
    <row r="293" ht="15.75" customHeight="1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</row>
    <row r="294" ht="15.75" customHeight="1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</row>
    <row r="295" ht="15.75" customHeight="1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</row>
    <row r="296" ht="15.75" customHeight="1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</row>
    <row r="297" ht="15.75" customHeight="1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</row>
    <row r="298" ht="15.75" customHeight="1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</row>
    <row r="299" ht="15.75" customHeight="1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</row>
    <row r="300" ht="15.75" customHeight="1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</row>
    <row r="301" ht="15.75" customHeight="1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</row>
    <row r="302" ht="15.75" customHeight="1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</row>
    <row r="303" ht="15.75" customHeight="1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</row>
    <row r="304" ht="15.75" customHeight="1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</row>
    <row r="305" ht="15.75" customHeight="1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</row>
    <row r="306" ht="15.75" customHeight="1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</row>
    <row r="307" ht="15.75" customHeight="1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</row>
    <row r="308" ht="15.75" customHeight="1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</row>
    <row r="309" ht="15.75" customHeight="1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</row>
    <row r="310" ht="15.75" customHeight="1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</row>
    <row r="311" ht="15.75" customHeight="1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</row>
    <row r="312" ht="15.75" customHeight="1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</row>
    <row r="313" ht="15.75" customHeight="1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</row>
    <row r="314" ht="15.75" customHeight="1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</row>
    <row r="315" ht="15.75" customHeight="1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</row>
    <row r="316" ht="15.75" customHeight="1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</row>
    <row r="317" ht="15.75" customHeight="1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</row>
    <row r="318" ht="15.75" customHeight="1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</row>
    <row r="319" ht="15.75" customHeight="1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</row>
    <row r="320" ht="15.75" customHeight="1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</row>
    <row r="321" ht="15.75" customHeight="1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</row>
    <row r="322" ht="15.75" customHeight="1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</row>
    <row r="323" ht="15.75" customHeight="1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</row>
    <row r="324" ht="15.75" customHeight="1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</row>
    <row r="325" ht="15.75" customHeight="1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</row>
    <row r="326" ht="15.75" customHeight="1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</row>
    <row r="327" ht="15.75" customHeight="1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</row>
    <row r="328" ht="15.75" customHeight="1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</row>
    <row r="329" ht="15.75" customHeight="1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</row>
    <row r="330" ht="15.75" customHeight="1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</row>
    <row r="331" ht="15.75" customHeight="1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</row>
    <row r="332" ht="15.75" customHeight="1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</row>
    <row r="333" ht="15.75" customHeight="1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</row>
    <row r="334" ht="15.75" customHeight="1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</row>
    <row r="335" ht="15.75" customHeight="1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</row>
    <row r="336" ht="15.75" customHeight="1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</row>
    <row r="337" ht="15.75" customHeight="1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</row>
    <row r="338" ht="15.75" customHeight="1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</row>
    <row r="339" ht="15.75" customHeight="1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</row>
    <row r="340" ht="15.75" customHeight="1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</row>
    <row r="341" ht="15.75" customHeight="1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</row>
    <row r="342" ht="15.75" customHeight="1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</row>
    <row r="343" ht="15.75" customHeight="1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</row>
    <row r="344" ht="15.75" customHeight="1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</row>
    <row r="345" ht="15.75" customHeight="1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</row>
    <row r="346" ht="15.75" customHeight="1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</row>
    <row r="347" ht="15.75" customHeight="1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</row>
    <row r="348" ht="15.75" customHeight="1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</row>
    <row r="349" ht="15.75" customHeight="1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</row>
    <row r="350" ht="15.75" customHeight="1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</row>
    <row r="351" ht="15.75" customHeight="1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</row>
    <row r="352" ht="15.75" customHeight="1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</row>
    <row r="353" ht="15.75" customHeight="1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</row>
    <row r="354" ht="15.75" customHeight="1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</row>
    <row r="355" ht="15.75" customHeight="1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</row>
    <row r="356" ht="15.75" customHeight="1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</row>
    <row r="357" ht="15.75" customHeight="1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</row>
    <row r="358" ht="15.75" customHeight="1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</row>
    <row r="359" ht="15.75" customHeight="1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</row>
    <row r="360" ht="15.75" customHeight="1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</row>
    <row r="361" ht="15.75" customHeight="1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</row>
    <row r="362" ht="15.75" customHeight="1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</row>
    <row r="363" ht="15.75" customHeight="1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</row>
    <row r="364" ht="15.75" customHeight="1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</row>
    <row r="365" ht="15.75" customHeight="1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</row>
    <row r="366" ht="15.75" customHeight="1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</row>
    <row r="367" ht="15.75" customHeight="1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</row>
    <row r="368" ht="15.75" customHeight="1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</row>
    <row r="369" ht="15.75" customHeight="1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</row>
    <row r="370" ht="15.75" customHeight="1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</row>
    <row r="371" ht="15.75" customHeight="1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</row>
    <row r="372" ht="15.75" customHeight="1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</row>
    <row r="373" ht="15.75" customHeight="1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</row>
    <row r="374" ht="15.75" customHeight="1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</row>
    <row r="375" ht="15.75" customHeight="1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</row>
    <row r="376" ht="15.75" customHeight="1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</row>
    <row r="377" ht="15.75" customHeight="1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</row>
    <row r="378" ht="15.75" customHeight="1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</row>
    <row r="379" ht="15.75" customHeight="1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</row>
    <row r="380" ht="15.75" customHeight="1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</row>
    <row r="381" ht="15.75" customHeight="1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</row>
    <row r="382" ht="15.75" customHeight="1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</row>
    <row r="383" ht="15.75" customHeight="1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</row>
    <row r="384" ht="15.75" customHeight="1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</row>
    <row r="385" ht="15.75" customHeight="1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</row>
    <row r="386" ht="15.75" customHeight="1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</row>
    <row r="387" ht="15.75" customHeight="1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</row>
    <row r="388" ht="15.75" customHeight="1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</row>
    <row r="389" ht="15.75" customHeight="1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</row>
    <row r="390" ht="15.75" customHeight="1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</row>
    <row r="391" ht="15.75" customHeight="1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</row>
    <row r="392" ht="15.75" customHeight="1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</row>
    <row r="393" ht="15.75" customHeight="1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</row>
    <row r="394" ht="15.75" customHeight="1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</row>
    <row r="395" ht="15.75" customHeight="1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</row>
    <row r="396" ht="15.75" customHeight="1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</row>
    <row r="397" ht="15.75" customHeight="1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</row>
    <row r="398" ht="15.75" customHeight="1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</row>
    <row r="399" ht="15.75" customHeight="1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</row>
    <row r="400" ht="15.75" customHeight="1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</row>
    <row r="401" ht="15.75" customHeight="1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</row>
    <row r="402" ht="15.75" customHeight="1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</row>
    <row r="403" ht="15.75" customHeight="1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</row>
    <row r="404" ht="15.75" customHeight="1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</row>
    <row r="405" ht="15.75" customHeight="1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</row>
    <row r="406" ht="15.75" customHeight="1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</row>
    <row r="407" ht="15.75" customHeight="1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</row>
    <row r="408" ht="15.75" customHeight="1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</row>
    <row r="409" ht="15.75" customHeight="1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</row>
    <row r="410" ht="15.75" customHeight="1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</row>
    <row r="411" ht="15.75" customHeight="1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</row>
    <row r="412" ht="15.75" customHeight="1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</row>
    <row r="413" ht="15.75" customHeight="1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</row>
    <row r="414" ht="15.75" customHeight="1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</row>
    <row r="415" ht="15.75" customHeight="1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</row>
    <row r="416" ht="15.75" customHeight="1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</row>
    <row r="417" ht="15.75" customHeight="1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</row>
    <row r="418" ht="15.75" customHeight="1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</row>
    <row r="419" ht="15.75" customHeight="1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</row>
    <row r="420" ht="15.75" customHeight="1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</row>
    <row r="421" ht="15.75" customHeight="1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</row>
    <row r="422" ht="15.75" customHeight="1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</row>
    <row r="423" ht="15.75" customHeight="1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</row>
    <row r="424" ht="15.75" customHeight="1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</row>
    <row r="425" ht="15.75" customHeight="1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</row>
    <row r="426" ht="15.75" customHeight="1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</row>
    <row r="427" ht="15.75" customHeight="1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</row>
    <row r="428" ht="15.75" customHeight="1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</row>
    <row r="429" ht="15.75" customHeight="1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</row>
    <row r="430" ht="15.75" customHeight="1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</row>
    <row r="431" ht="15.75" customHeight="1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</row>
    <row r="432" ht="15.75" customHeight="1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</row>
    <row r="433" ht="15.75" customHeight="1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</row>
    <row r="434" ht="15.75" customHeight="1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</row>
    <row r="435" ht="15.75" customHeight="1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</row>
    <row r="436" ht="15.75" customHeight="1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</row>
    <row r="437" ht="15.75" customHeight="1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</row>
    <row r="438" ht="15.75" customHeight="1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</row>
    <row r="439" ht="15.75" customHeight="1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</row>
    <row r="440" ht="15.75" customHeight="1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</row>
    <row r="441" ht="15.75" customHeight="1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</row>
    <row r="442" ht="15.75" customHeight="1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</row>
    <row r="443" ht="15.75" customHeight="1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</row>
    <row r="444" ht="15.75" customHeight="1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</row>
    <row r="445" ht="15.75" customHeight="1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</row>
    <row r="446" ht="15.75" customHeight="1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</row>
    <row r="447" ht="15.75" customHeight="1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</row>
    <row r="448" ht="15.75" customHeight="1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</row>
    <row r="449" ht="15.75" customHeight="1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</row>
    <row r="450" ht="15.75" customHeight="1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</row>
    <row r="451" ht="15.75" customHeight="1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</row>
    <row r="452" ht="15.75" customHeight="1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</row>
    <row r="453" ht="15.75" customHeight="1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</row>
    <row r="454" ht="15.75" customHeight="1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</row>
    <row r="455" ht="15.75" customHeight="1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</row>
    <row r="456" ht="15.75" customHeight="1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</row>
    <row r="457" ht="15.75" customHeight="1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</row>
    <row r="458" ht="15.75" customHeight="1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</row>
    <row r="459" ht="15.75" customHeight="1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</row>
    <row r="460" ht="15.75" customHeight="1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</row>
    <row r="461" ht="15.75" customHeight="1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</row>
    <row r="462" ht="15.75" customHeight="1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</row>
    <row r="463" ht="15.75" customHeight="1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</row>
    <row r="464" ht="15.75" customHeight="1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</row>
    <row r="465" ht="15.75" customHeight="1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</row>
    <row r="466" ht="15.75" customHeight="1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</row>
    <row r="467" ht="15.75" customHeight="1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</row>
    <row r="468" ht="15.75" customHeight="1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</row>
    <row r="469" ht="15.75" customHeight="1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</row>
    <row r="470" ht="15.75" customHeight="1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</row>
    <row r="471" ht="15.75" customHeight="1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</row>
    <row r="472" ht="15.75" customHeight="1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</row>
    <row r="473" ht="15.75" customHeight="1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</row>
    <row r="474" ht="15.75" customHeight="1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</row>
    <row r="475" ht="15.75" customHeight="1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</row>
    <row r="476" ht="15.75" customHeight="1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</row>
    <row r="477" ht="15.75" customHeight="1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</row>
    <row r="478" ht="15.75" customHeight="1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</row>
    <row r="479" ht="15.75" customHeight="1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</row>
    <row r="480" ht="15.75" customHeight="1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</row>
    <row r="481" ht="15.75" customHeight="1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</row>
    <row r="482" ht="15.75" customHeight="1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</row>
    <row r="483" ht="15.75" customHeight="1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</row>
    <row r="484" ht="15.75" customHeight="1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</row>
    <row r="485" ht="15.75" customHeight="1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</row>
    <row r="486" ht="15.75" customHeight="1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</row>
    <row r="487" ht="15.75" customHeight="1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</row>
    <row r="488" ht="15.75" customHeight="1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</row>
    <row r="489" ht="15.75" customHeight="1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</row>
    <row r="490" ht="15.75" customHeight="1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</row>
    <row r="491" ht="15.75" customHeight="1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</row>
    <row r="492" ht="15.75" customHeight="1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</row>
    <row r="493" ht="15.75" customHeight="1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</row>
    <row r="494" ht="15.75" customHeight="1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</row>
    <row r="495" ht="15.75" customHeight="1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</row>
    <row r="496" ht="15.75" customHeight="1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</row>
    <row r="497" ht="15.75" customHeight="1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</row>
    <row r="498" ht="15.75" customHeight="1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</row>
    <row r="499" ht="15.75" customHeight="1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</row>
    <row r="500" ht="15.75" customHeight="1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</row>
    <row r="501" ht="15.75" customHeight="1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</row>
    <row r="502" ht="15.75" customHeight="1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</row>
    <row r="503" ht="15.75" customHeight="1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</row>
    <row r="504" ht="15.75" customHeight="1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</row>
    <row r="505" ht="15.75" customHeight="1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</row>
    <row r="506" ht="15.75" customHeight="1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</row>
    <row r="507" ht="15.75" customHeight="1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</row>
    <row r="508" ht="15.75" customHeight="1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</row>
    <row r="509" ht="15.75" customHeight="1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</row>
    <row r="510" ht="15.75" customHeight="1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</row>
    <row r="511" ht="15.75" customHeight="1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</row>
    <row r="512" ht="15.75" customHeight="1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</row>
    <row r="513" ht="15.75" customHeight="1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</row>
    <row r="514" ht="15.75" customHeight="1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</row>
    <row r="515" ht="15.75" customHeight="1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</row>
    <row r="516" ht="15.75" customHeight="1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</row>
    <row r="517" ht="15.75" customHeight="1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</row>
    <row r="518" ht="15.75" customHeight="1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</row>
    <row r="519" ht="15.75" customHeight="1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</row>
    <row r="520" ht="15.75" customHeight="1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</row>
    <row r="521" ht="15.75" customHeight="1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</row>
    <row r="522" ht="15.75" customHeight="1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</row>
    <row r="523" ht="15.75" customHeight="1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</row>
    <row r="524" ht="15.75" customHeight="1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</row>
    <row r="525" ht="15.75" customHeight="1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</row>
    <row r="526" ht="15.75" customHeight="1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</row>
    <row r="527" ht="15.75" customHeight="1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</row>
    <row r="528" ht="15.75" customHeight="1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</row>
    <row r="529" ht="15.75" customHeight="1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</row>
    <row r="530" ht="15.75" customHeight="1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</row>
    <row r="531" ht="15.75" customHeight="1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</row>
    <row r="532" ht="15.75" customHeight="1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</row>
    <row r="533" ht="15.75" customHeight="1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</row>
    <row r="534" ht="15.75" customHeight="1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</row>
    <row r="535" ht="15.75" customHeight="1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</row>
    <row r="536" ht="15.75" customHeight="1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</row>
    <row r="537" ht="15.75" customHeight="1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</row>
    <row r="538" ht="15.75" customHeight="1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</row>
    <row r="539" ht="15.75" customHeight="1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</row>
    <row r="540" ht="15.75" customHeight="1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</row>
    <row r="541" ht="15.75" customHeight="1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</row>
    <row r="542" ht="15.75" customHeight="1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</row>
    <row r="543" ht="15.75" customHeight="1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</row>
    <row r="544" ht="15.75" customHeight="1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</row>
    <row r="545" ht="15.75" customHeight="1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</row>
    <row r="546" ht="15.75" customHeight="1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</row>
    <row r="547" ht="15.75" customHeight="1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</row>
    <row r="548" ht="15.75" customHeight="1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</row>
    <row r="549" ht="15.75" customHeight="1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</row>
    <row r="550" ht="15.75" customHeight="1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</row>
    <row r="551" ht="15.75" customHeight="1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</row>
    <row r="552" ht="15.75" customHeight="1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  <c r="W552" s="160"/>
      <c r="X552" s="160"/>
      <c r="Y552" s="160"/>
      <c r="Z552" s="160"/>
    </row>
    <row r="553" ht="15.75" customHeight="1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  <c r="W553" s="160"/>
      <c r="X553" s="160"/>
      <c r="Y553" s="160"/>
      <c r="Z553" s="160"/>
    </row>
    <row r="554" ht="15.75" customHeight="1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  <c r="W554" s="160"/>
      <c r="X554" s="160"/>
      <c r="Y554" s="160"/>
      <c r="Z554" s="160"/>
    </row>
    <row r="555" ht="15.75" customHeight="1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  <c r="W555" s="160"/>
      <c r="X555" s="160"/>
      <c r="Y555" s="160"/>
      <c r="Z555" s="160"/>
    </row>
    <row r="556" ht="15.75" customHeight="1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  <c r="W556" s="160"/>
      <c r="X556" s="160"/>
      <c r="Y556" s="160"/>
      <c r="Z556" s="160"/>
    </row>
    <row r="557" ht="15.75" customHeight="1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  <c r="W557" s="160"/>
      <c r="X557" s="160"/>
      <c r="Y557" s="160"/>
      <c r="Z557" s="160"/>
    </row>
    <row r="558" ht="15.75" customHeight="1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  <c r="W558" s="160"/>
      <c r="X558" s="160"/>
      <c r="Y558" s="160"/>
      <c r="Z558" s="160"/>
    </row>
    <row r="559" ht="15.75" customHeight="1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  <c r="W559" s="160"/>
      <c r="X559" s="160"/>
      <c r="Y559" s="160"/>
      <c r="Z559" s="160"/>
    </row>
    <row r="560" ht="15.75" customHeight="1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  <c r="W560" s="160"/>
      <c r="X560" s="160"/>
      <c r="Y560" s="160"/>
      <c r="Z560" s="160"/>
    </row>
    <row r="561" ht="15.75" customHeight="1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  <c r="W561" s="160"/>
      <c r="X561" s="160"/>
      <c r="Y561" s="160"/>
      <c r="Z561" s="160"/>
    </row>
    <row r="562" ht="15.75" customHeight="1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  <c r="W562" s="160"/>
      <c r="X562" s="160"/>
      <c r="Y562" s="160"/>
      <c r="Z562" s="160"/>
    </row>
    <row r="563" ht="15.75" customHeight="1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  <c r="W563" s="160"/>
      <c r="X563" s="160"/>
      <c r="Y563" s="160"/>
      <c r="Z563" s="160"/>
    </row>
    <row r="564" ht="15.75" customHeight="1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  <c r="W564" s="160"/>
      <c r="X564" s="160"/>
      <c r="Y564" s="160"/>
      <c r="Z564" s="160"/>
    </row>
    <row r="565" ht="15.75" customHeight="1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  <c r="W565" s="160"/>
      <c r="X565" s="160"/>
      <c r="Y565" s="160"/>
      <c r="Z565" s="160"/>
    </row>
    <row r="566" ht="15.75" customHeight="1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  <c r="W566" s="160"/>
      <c r="X566" s="160"/>
      <c r="Y566" s="160"/>
      <c r="Z566" s="160"/>
    </row>
    <row r="567" ht="15.75" customHeight="1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  <c r="W567" s="160"/>
      <c r="X567" s="160"/>
      <c r="Y567" s="160"/>
      <c r="Z567" s="160"/>
    </row>
    <row r="568" ht="15.75" customHeight="1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  <c r="W568" s="160"/>
      <c r="X568" s="160"/>
      <c r="Y568" s="160"/>
      <c r="Z568" s="160"/>
    </row>
    <row r="569" ht="15.75" customHeight="1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  <c r="W569" s="160"/>
      <c r="X569" s="160"/>
      <c r="Y569" s="160"/>
      <c r="Z569" s="160"/>
    </row>
    <row r="570" ht="15.75" customHeight="1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  <c r="W570" s="160"/>
      <c r="X570" s="160"/>
      <c r="Y570" s="160"/>
      <c r="Z570" s="160"/>
    </row>
    <row r="571" ht="15.75" customHeight="1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</row>
    <row r="572" ht="15.75" customHeight="1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</row>
    <row r="573" ht="15.75" customHeight="1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  <c r="W573" s="160"/>
      <c r="X573" s="160"/>
      <c r="Y573" s="160"/>
      <c r="Z573" s="160"/>
    </row>
    <row r="574" ht="15.75" customHeight="1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  <c r="W574" s="160"/>
      <c r="X574" s="160"/>
      <c r="Y574" s="160"/>
      <c r="Z574" s="160"/>
    </row>
    <row r="575" ht="15.75" customHeight="1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  <c r="W575" s="160"/>
      <c r="X575" s="160"/>
      <c r="Y575" s="160"/>
      <c r="Z575" s="160"/>
    </row>
    <row r="576" ht="15.75" customHeight="1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  <c r="W576" s="160"/>
      <c r="X576" s="160"/>
      <c r="Y576" s="160"/>
      <c r="Z576" s="160"/>
    </row>
    <row r="577" ht="15.75" customHeight="1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  <c r="W577" s="160"/>
      <c r="X577" s="160"/>
      <c r="Y577" s="160"/>
      <c r="Z577" s="160"/>
    </row>
    <row r="578" ht="15.75" customHeight="1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  <c r="W578" s="160"/>
      <c r="X578" s="160"/>
      <c r="Y578" s="160"/>
      <c r="Z578" s="160"/>
    </row>
    <row r="579" ht="15.75" customHeight="1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  <c r="W579" s="160"/>
      <c r="X579" s="160"/>
      <c r="Y579" s="160"/>
      <c r="Z579" s="160"/>
    </row>
    <row r="580" ht="15.75" customHeight="1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  <c r="Y580" s="160"/>
      <c r="Z580" s="160"/>
    </row>
    <row r="581" ht="15.75" customHeight="1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  <c r="W581" s="160"/>
      <c r="X581" s="160"/>
      <c r="Y581" s="160"/>
      <c r="Z581" s="160"/>
    </row>
    <row r="582" ht="15.75" customHeight="1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  <c r="W582" s="160"/>
      <c r="X582" s="160"/>
      <c r="Y582" s="160"/>
      <c r="Z582" s="160"/>
    </row>
    <row r="583" ht="15.75" customHeight="1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  <c r="W583" s="160"/>
      <c r="X583" s="160"/>
      <c r="Y583" s="160"/>
      <c r="Z583" s="160"/>
    </row>
    <row r="584" ht="15.75" customHeight="1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  <c r="W584" s="160"/>
      <c r="X584" s="160"/>
      <c r="Y584" s="160"/>
      <c r="Z584" s="160"/>
    </row>
    <row r="585" ht="15.75" customHeight="1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  <c r="W585" s="160"/>
      <c r="X585" s="160"/>
      <c r="Y585" s="160"/>
      <c r="Z585" s="160"/>
    </row>
    <row r="586" ht="15.75" customHeight="1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  <c r="W586" s="160"/>
      <c r="X586" s="160"/>
      <c r="Y586" s="160"/>
      <c r="Z586" s="160"/>
    </row>
    <row r="587" ht="15.75" customHeight="1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  <c r="W587" s="160"/>
      <c r="X587" s="160"/>
      <c r="Y587" s="160"/>
      <c r="Z587" s="160"/>
    </row>
    <row r="588" ht="15.75" customHeight="1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  <c r="W588" s="160"/>
      <c r="X588" s="160"/>
      <c r="Y588" s="160"/>
      <c r="Z588" s="160"/>
    </row>
    <row r="589" ht="15.75" customHeight="1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  <c r="W589" s="160"/>
      <c r="X589" s="160"/>
      <c r="Y589" s="160"/>
      <c r="Z589" s="160"/>
    </row>
    <row r="590" ht="15.75" customHeight="1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  <c r="W590" s="160"/>
      <c r="X590" s="160"/>
      <c r="Y590" s="160"/>
      <c r="Z590" s="160"/>
    </row>
    <row r="591" ht="15.75" customHeight="1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  <c r="W591" s="160"/>
      <c r="X591" s="160"/>
      <c r="Y591" s="160"/>
      <c r="Z591" s="160"/>
    </row>
    <row r="592" ht="15.75" customHeight="1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  <c r="W592" s="160"/>
      <c r="X592" s="160"/>
      <c r="Y592" s="160"/>
      <c r="Z592" s="160"/>
    </row>
    <row r="593" ht="15.75" customHeight="1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  <c r="W593" s="160"/>
      <c r="X593" s="160"/>
      <c r="Y593" s="160"/>
      <c r="Z593" s="160"/>
    </row>
    <row r="594" ht="15.75" customHeight="1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  <c r="W594" s="160"/>
      <c r="X594" s="160"/>
      <c r="Y594" s="160"/>
      <c r="Z594" s="160"/>
    </row>
    <row r="595" ht="15.75" customHeight="1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  <c r="W595" s="160"/>
      <c r="X595" s="160"/>
      <c r="Y595" s="160"/>
      <c r="Z595" s="160"/>
    </row>
    <row r="596" ht="15.75" customHeight="1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  <c r="W596" s="160"/>
      <c r="X596" s="160"/>
      <c r="Y596" s="160"/>
      <c r="Z596" s="160"/>
    </row>
    <row r="597" ht="15.75" customHeight="1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</row>
    <row r="598" ht="15.75" customHeight="1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  <c r="W598" s="160"/>
      <c r="X598" s="160"/>
      <c r="Y598" s="160"/>
      <c r="Z598" s="160"/>
    </row>
    <row r="599" ht="15.75" customHeight="1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  <c r="W599" s="160"/>
      <c r="X599" s="160"/>
      <c r="Y599" s="160"/>
      <c r="Z599" s="160"/>
    </row>
    <row r="600" ht="15.75" customHeight="1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  <c r="W600" s="160"/>
      <c r="X600" s="160"/>
      <c r="Y600" s="160"/>
      <c r="Z600" s="160"/>
    </row>
    <row r="601" ht="15.75" customHeight="1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  <c r="W601" s="160"/>
      <c r="X601" s="160"/>
      <c r="Y601" s="160"/>
      <c r="Z601" s="160"/>
    </row>
    <row r="602" ht="15.75" customHeight="1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  <c r="W602" s="160"/>
      <c r="X602" s="160"/>
      <c r="Y602" s="160"/>
      <c r="Z602" s="160"/>
    </row>
    <row r="603" ht="15.75" customHeight="1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  <c r="W603" s="160"/>
      <c r="X603" s="160"/>
      <c r="Y603" s="160"/>
      <c r="Z603" s="160"/>
    </row>
    <row r="604" ht="15.75" customHeight="1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  <c r="W604" s="160"/>
      <c r="X604" s="160"/>
      <c r="Y604" s="160"/>
      <c r="Z604" s="160"/>
    </row>
    <row r="605" ht="15.75" customHeight="1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  <c r="W605" s="160"/>
      <c r="X605" s="160"/>
      <c r="Y605" s="160"/>
      <c r="Z605" s="160"/>
    </row>
    <row r="606" ht="15.75" customHeight="1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  <c r="W606" s="160"/>
      <c r="X606" s="160"/>
      <c r="Y606" s="160"/>
      <c r="Z606" s="160"/>
    </row>
    <row r="607" ht="15.75" customHeight="1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  <c r="W607" s="160"/>
      <c r="X607" s="160"/>
      <c r="Y607" s="160"/>
      <c r="Z607" s="160"/>
    </row>
    <row r="608" ht="15.75" customHeight="1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  <c r="W608" s="160"/>
      <c r="X608" s="160"/>
      <c r="Y608" s="160"/>
      <c r="Z608" s="160"/>
    </row>
    <row r="609" ht="15.75" customHeight="1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  <c r="W609" s="160"/>
      <c r="X609" s="160"/>
      <c r="Y609" s="160"/>
      <c r="Z609" s="160"/>
    </row>
    <row r="610" ht="15.75" customHeight="1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</row>
    <row r="611" ht="15.75" customHeight="1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  <c r="W611" s="160"/>
      <c r="X611" s="160"/>
      <c r="Y611" s="160"/>
      <c r="Z611" s="160"/>
    </row>
    <row r="612" ht="15.75" customHeight="1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  <c r="W612" s="160"/>
      <c r="X612" s="160"/>
      <c r="Y612" s="160"/>
      <c r="Z612" s="160"/>
    </row>
    <row r="613" ht="15.75" customHeight="1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  <c r="W613" s="160"/>
      <c r="X613" s="160"/>
      <c r="Y613" s="160"/>
      <c r="Z613" s="160"/>
    </row>
    <row r="614" ht="15.75" customHeight="1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  <c r="W614" s="160"/>
      <c r="X614" s="160"/>
      <c r="Y614" s="160"/>
      <c r="Z614" s="160"/>
    </row>
    <row r="615" ht="15.75" customHeight="1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  <c r="W615" s="160"/>
      <c r="X615" s="160"/>
      <c r="Y615" s="160"/>
      <c r="Z615" s="160"/>
    </row>
    <row r="616" ht="15.75" customHeight="1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  <c r="W616" s="160"/>
      <c r="X616" s="160"/>
      <c r="Y616" s="160"/>
      <c r="Z616" s="160"/>
    </row>
    <row r="617" ht="15.75" customHeight="1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</row>
    <row r="618" ht="15.75" customHeight="1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  <c r="W618" s="160"/>
      <c r="X618" s="160"/>
      <c r="Y618" s="160"/>
      <c r="Z618" s="160"/>
    </row>
    <row r="619" ht="15.75" customHeight="1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  <c r="W619" s="160"/>
      <c r="X619" s="160"/>
      <c r="Y619" s="160"/>
      <c r="Z619" s="160"/>
    </row>
    <row r="620" ht="15.75" customHeight="1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  <c r="W620" s="160"/>
      <c r="X620" s="160"/>
      <c r="Y620" s="160"/>
      <c r="Z620" s="160"/>
    </row>
    <row r="621" ht="15.75" customHeight="1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  <c r="W621" s="160"/>
      <c r="X621" s="160"/>
      <c r="Y621" s="160"/>
      <c r="Z621" s="160"/>
    </row>
    <row r="622" ht="15.75" customHeight="1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  <c r="W622" s="160"/>
      <c r="X622" s="160"/>
      <c r="Y622" s="160"/>
      <c r="Z622" s="160"/>
    </row>
    <row r="623" ht="15.75" customHeight="1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  <c r="W623" s="160"/>
      <c r="X623" s="160"/>
      <c r="Y623" s="160"/>
      <c r="Z623" s="160"/>
    </row>
    <row r="624" ht="15.75" customHeight="1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  <c r="W624" s="160"/>
      <c r="X624" s="160"/>
      <c r="Y624" s="160"/>
      <c r="Z624" s="160"/>
    </row>
    <row r="625" ht="15.75" customHeight="1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  <c r="W625" s="160"/>
      <c r="X625" s="160"/>
      <c r="Y625" s="160"/>
      <c r="Z625" s="160"/>
    </row>
    <row r="626" ht="15.75" customHeight="1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  <c r="W626" s="160"/>
      <c r="X626" s="160"/>
      <c r="Y626" s="160"/>
      <c r="Z626" s="160"/>
    </row>
    <row r="627" ht="15.75" customHeight="1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  <c r="W627" s="160"/>
      <c r="X627" s="160"/>
      <c r="Y627" s="160"/>
      <c r="Z627" s="160"/>
    </row>
    <row r="628" ht="15.75" customHeight="1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  <c r="W628" s="160"/>
      <c r="X628" s="160"/>
      <c r="Y628" s="160"/>
      <c r="Z628" s="160"/>
    </row>
    <row r="629" ht="15.75" customHeight="1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  <c r="W629" s="160"/>
      <c r="X629" s="160"/>
      <c r="Y629" s="160"/>
      <c r="Z629" s="160"/>
    </row>
    <row r="630" ht="15.75" customHeight="1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  <c r="W630" s="160"/>
      <c r="X630" s="160"/>
      <c r="Y630" s="160"/>
      <c r="Z630" s="160"/>
    </row>
    <row r="631" ht="15.75" customHeight="1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  <c r="W631" s="160"/>
      <c r="X631" s="160"/>
      <c r="Y631" s="160"/>
      <c r="Z631" s="160"/>
    </row>
    <row r="632" ht="15.75" customHeight="1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</row>
    <row r="633" ht="15.75" customHeight="1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  <c r="W633" s="160"/>
      <c r="X633" s="160"/>
      <c r="Y633" s="160"/>
      <c r="Z633" s="160"/>
    </row>
    <row r="634" ht="15.75" customHeight="1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  <c r="W634" s="160"/>
      <c r="X634" s="160"/>
      <c r="Y634" s="160"/>
      <c r="Z634" s="160"/>
    </row>
    <row r="635" ht="15.75" customHeight="1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  <c r="W635" s="160"/>
      <c r="X635" s="160"/>
      <c r="Y635" s="160"/>
      <c r="Z635" s="160"/>
    </row>
    <row r="636" ht="15.75" customHeight="1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  <c r="W636" s="160"/>
      <c r="X636" s="160"/>
      <c r="Y636" s="160"/>
      <c r="Z636" s="160"/>
    </row>
    <row r="637" ht="15.75" customHeight="1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  <c r="W637" s="160"/>
      <c r="X637" s="160"/>
      <c r="Y637" s="160"/>
      <c r="Z637" s="160"/>
    </row>
    <row r="638" ht="15.75" customHeight="1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  <c r="W638" s="160"/>
      <c r="X638" s="160"/>
      <c r="Y638" s="160"/>
      <c r="Z638" s="160"/>
    </row>
    <row r="639" ht="15.75" customHeight="1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  <c r="W639" s="160"/>
      <c r="X639" s="160"/>
      <c r="Y639" s="160"/>
      <c r="Z639" s="160"/>
    </row>
    <row r="640" ht="15.75" customHeight="1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  <c r="W640" s="160"/>
      <c r="X640" s="160"/>
      <c r="Y640" s="160"/>
      <c r="Z640" s="160"/>
    </row>
    <row r="641" ht="15.75" customHeight="1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  <c r="W641" s="160"/>
      <c r="X641" s="160"/>
      <c r="Y641" s="160"/>
      <c r="Z641" s="160"/>
    </row>
    <row r="642" ht="15.75" customHeight="1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  <c r="W642" s="160"/>
      <c r="X642" s="160"/>
      <c r="Y642" s="160"/>
      <c r="Z642" s="160"/>
    </row>
    <row r="643" ht="15.75" customHeight="1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  <c r="W643" s="160"/>
      <c r="X643" s="160"/>
      <c r="Y643" s="160"/>
      <c r="Z643" s="160"/>
    </row>
    <row r="644" ht="15.75" customHeight="1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  <c r="W644" s="160"/>
      <c r="X644" s="160"/>
      <c r="Y644" s="160"/>
      <c r="Z644" s="160"/>
    </row>
    <row r="645" ht="15.75" customHeight="1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  <c r="W645" s="160"/>
      <c r="X645" s="160"/>
      <c r="Y645" s="160"/>
      <c r="Z645" s="160"/>
    </row>
    <row r="646" ht="15.75" customHeight="1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  <c r="W646" s="160"/>
      <c r="X646" s="160"/>
      <c r="Y646" s="160"/>
      <c r="Z646" s="160"/>
    </row>
    <row r="647" ht="15.75" customHeight="1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  <c r="W647" s="160"/>
      <c r="X647" s="160"/>
      <c r="Y647" s="160"/>
      <c r="Z647" s="160"/>
    </row>
    <row r="648" ht="15.75" customHeight="1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  <c r="W648" s="160"/>
      <c r="X648" s="160"/>
      <c r="Y648" s="160"/>
      <c r="Z648" s="160"/>
    </row>
    <row r="649" ht="15.75" customHeight="1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  <c r="W649" s="160"/>
      <c r="X649" s="160"/>
      <c r="Y649" s="160"/>
      <c r="Z649" s="160"/>
    </row>
    <row r="650" ht="15.75" customHeight="1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</row>
    <row r="651" ht="15.75" customHeight="1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</row>
    <row r="652" ht="15.75" customHeight="1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</row>
    <row r="653" ht="15.75" customHeight="1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  <c r="W653" s="160"/>
      <c r="X653" s="160"/>
      <c r="Y653" s="160"/>
      <c r="Z653" s="160"/>
    </row>
    <row r="654" ht="15.75" customHeight="1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  <c r="W654" s="160"/>
      <c r="X654" s="160"/>
      <c r="Y654" s="160"/>
      <c r="Z654" s="160"/>
    </row>
    <row r="655" ht="15.75" customHeight="1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  <c r="W655" s="160"/>
      <c r="X655" s="160"/>
      <c r="Y655" s="160"/>
      <c r="Z655" s="160"/>
    </row>
    <row r="656" ht="15.75" customHeight="1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  <c r="W656" s="160"/>
      <c r="X656" s="160"/>
      <c r="Y656" s="160"/>
      <c r="Z656" s="160"/>
    </row>
    <row r="657" ht="15.75" customHeight="1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</row>
    <row r="658" ht="15.75" customHeight="1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</row>
    <row r="659" ht="15.75" customHeight="1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  <c r="W659" s="160"/>
      <c r="X659" s="160"/>
      <c r="Y659" s="160"/>
      <c r="Z659" s="160"/>
    </row>
    <row r="660" ht="15.75" customHeight="1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</row>
    <row r="661" ht="15.75" customHeight="1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  <c r="W661" s="160"/>
      <c r="X661" s="160"/>
      <c r="Y661" s="160"/>
      <c r="Z661" s="160"/>
    </row>
    <row r="662" ht="15.75" customHeight="1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  <c r="W662" s="160"/>
      <c r="X662" s="160"/>
      <c r="Y662" s="160"/>
      <c r="Z662" s="160"/>
    </row>
    <row r="663" ht="15.75" customHeight="1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  <c r="W663" s="160"/>
      <c r="X663" s="160"/>
      <c r="Y663" s="160"/>
      <c r="Z663" s="160"/>
    </row>
    <row r="664" ht="15.75" customHeight="1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  <c r="W664" s="160"/>
      <c r="X664" s="160"/>
      <c r="Y664" s="160"/>
      <c r="Z664" s="160"/>
    </row>
    <row r="665" ht="15.75" customHeight="1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  <c r="W665" s="160"/>
      <c r="X665" s="160"/>
      <c r="Y665" s="160"/>
      <c r="Z665" s="160"/>
    </row>
    <row r="666" ht="15.75" customHeight="1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  <c r="W666" s="160"/>
      <c r="X666" s="160"/>
      <c r="Y666" s="160"/>
      <c r="Z666" s="160"/>
    </row>
    <row r="667" ht="15.75" customHeight="1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  <c r="W667" s="160"/>
      <c r="X667" s="160"/>
      <c r="Y667" s="160"/>
      <c r="Z667" s="160"/>
    </row>
    <row r="668" ht="15.75" customHeight="1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</row>
    <row r="669" ht="15.75" customHeight="1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  <c r="W669" s="160"/>
      <c r="X669" s="160"/>
      <c r="Y669" s="160"/>
      <c r="Z669" s="160"/>
    </row>
    <row r="670" ht="15.75" customHeight="1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  <c r="W670" s="160"/>
      <c r="X670" s="160"/>
      <c r="Y670" s="160"/>
      <c r="Z670" s="160"/>
    </row>
    <row r="671" ht="15.75" customHeight="1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  <c r="W671" s="160"/>
      <c r="X671" s="160"/>
      <c r="Y671" s="160"/>
      <c r="Z671" s="160"/>
    </row>
    <row r="672" ht="15.75" customHeight="1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  <c r="W672" s="160"/>
      <c r="X672" s="160"/>
      <c r="Y672" s="160"/>
      <c r="Z672" s="160"/>
    </row>
    <row r="673" ht="15.75" customHeight="1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  <c r="W673" s="160"/>
      <c r="X673" s="160"/>
      <c r="Y673" s="160"/>
      <c r="Z673" s="160"/>
    </row>
    <row r="674" ht="15.75" customHeight="1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  <c r="W674" s="160"/>
      <c r="X674" s="160"/>
      <c r="Y674" s="160"/>
      <c r="Z674" s="160"/>
    </row>
    <row r="675" ht="15.75" customHeight="1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  <c r="W675" s="160"/>
      <c r="X675" s="160"/>
      <c r="Y675" s="160"/>
      <c r="Z675" s="160"/>
    </row>
    <row r="676" ht="15.75" customHeight="1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  <c r="W676" s="160"/>
      <c r="X676" s="160"/>
      <c r="Y676" s="160"/>
      <c r="Z676" s="160"/>
    </row>
    <row r="677" ht="15.75" customHeight="1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  <c r="W677" s="160"/>
      <c r="X677" s="160"/>
      <c r="Y677" s="160"/>
      <c r="Z677" s="160"/>
    </row>
    <row r="678" ht="15.75" customHeight="1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  <c r="W678" s="160"/>
      <c r="X678" s="160"/>
      <c r="Y678" s="160"/>
      <c r="Z678" s="160"/>
    </row>
    <row r="679" ht="15.75" customHeight="1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  <c r="W679" s="160"/>
      <c r="X679" s="160"/>
      <c r="Y679" s="160"/>
      <c r="Z679" s="160"/>
    </row>
    <row r="680" ht="15.75" customHeight="1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  <c r="W680" s="160"/>
      <c r="X680" s="160"/>
      <c r="Y680" s="160"/>
      <c r="Z680" s="160"/>
    </row>
    <row r="681" ht="15.75" customHeight="1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  <c r="W681" s="160"/>
      <c r="X681" s="160"/>
      <c r="Y681" s="160"/>
      <c r="Z681" s="160"/>
    </row>
    <row r="682" ht="15.75" customHeight="1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  <c r="W682" s="160"/>
      <c r="X682" s="160"/>
      <c r="Y682" s="160"/>
      <c r="Z682" s="160"/>
    </row>
    <row r="683" ht="15.75" customHeight="1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  <c r="W683" s="160"/>
      <c r="X683" s="160"/>
      <c r="Y683" s="160"/>
      <c r="Z683" s="160"/>
    </row>
    <row r="684" ht="15.75" customHeight="1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  <c r="W684" s="160"/>
      <c r="X684" s="160"/>
      <c r="Y684" s="160"/>
      <c r="Z684" s="160"/>
    </row>
    <row r="685" ht="15.75" customHeight="1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  <c r="W685" s="160"/>
      <c r="X685" s="160"/>
      <c r="Y685" s="160"/>
      <c r="Z685" s="160"/>
    </row>
    <row r="686" ht="15.75" customHeight="1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  <c r="W686" s="160"/>
      <c r="X686" s="160"/>
      <c r="Y686" s="160"/>
      <c r="Z686" s="160"/>
    </row>
    <row r="687" ht="15.75" customHeight="1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  <c r="W687" s="160"/>
      <c r="X687" s="160"/>
      <c r="Y687" s="160"/>
      <c r="Z687" s="160"/>
    </row>
    <row r="688" ht="15.75" customHeight="1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  <c r="W688" s="160"/>
      <c r="X688" s="160"/>
      <c r="Y688" s="160"/>
      <c r="Z688" s="160"/>
    </row>
    <row r="689" ht="15.75" customHeight="1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</row>
    <row r="690" ht="15.75" customHeight="1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  <c r="W690" s="160"/>
      <c r="X690" s="160"/>
      <c r="Y690" s="160"/>
      <c r="Z690" s="160"/>
    </row>
    <row r="691" ht="15.75" customHeight="1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  <c r="W691" s="160"/>
      <c r="X691" s="160"/>
      <c r="Y691" s="160"/>
      <c r="Z691" s="160"/>
    </row>
    <row r="692" ht="15.75" customHeight="1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  <c r="W692" s="160"/>
      <c r="X692" s="160"/>
      <c r="Y692" s="160"/>
      <c r="Z692" s="160"/>
    </row>
    <row r="693" ht="15.75" customHeight="1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  <c r="W693" s="160"/>
      <c r="X693" s="160"/>
      <c r="Y693" s="160"/>
      <c r="Z693" s="160"/>
    </row>
    <row r="694" ht="15.75" customHeight="1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  <c r="W694" s="160"/>
      <c r="X694" s="160"/>
      <c r="Y694" s="160"/>
      <c r="Z694" s="160"/>
    </row>
    <row r="695" ht="15.75" customHeight="1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  <c r="W695" s="160"/>
      <c r="X695" s="160"/>
      <c r="Y695" s="160"/>
      <c r="Z695" s="160"/>
    </row>
    <row r="696" ht="15.75" customHeight="1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  <c r="W696" s="160"/>
      <c r="X696" s="160"/>
      <c r="Y696" s="160"/>
      <c r="Z696" s="160"/>
    </row>
    <row r="697" ht="15.75" customHeight="1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  <c r="W697" s="160"/>
      <c r="X697" s="160"/>
      <c r="Y697" s="160"/>
      <c r="Z697" s="160"/>
    </row>
    <row r="698" ht="15.75" customHeight="1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  <c r="W698" s="160"/>
      <c r="X698" s="160"/>
      <c r="Y698" s="160"/>
      <c r="Z698" s="160"/>
    </row>
    <row r="699" ht="15.75" customHeight="1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  <c r="W699" s="160"/>
      <c r="X699" s="160"/>
      <c r="Y699" s="160"/>
      <c r="Z699" s="160"/>
    </row>
    <row r="700" ht="15.75" customHeight="1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</row>
    <row r="701" ht="15.75" customHeight="1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  <c r="W701" s="160"/>
      <c r="X701" s="160"/>
      <c r="Y701" s="160"/>
      <c r="Z701" s="160"/>
    </row>
    <row r="702" ht="15.75" customHeight="1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  <c r="W702" s="160"/>
      <c r="X702" s="160"/>
      <c r="Y702" s="160"/>
      <c r="Z702" s="160"/>
    </row>
    <row r="703" ht="15.75" customHeight="1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  <c r="W703" s="160"/>
      <c r="X703" s="160"/>
      <c r="Y703" s="160"/>
      <c r="Z703" s="160"/>
    </row>
    <row r="704" ht="15.75" customHeight="1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  <c r="W704" s="160"/>
      <c r="X704" s="160"/>
      <c r="Y704" s="160"/>
      <c r="Z704" s="160"/>
    </row>
    <row r="705" ht="15.75" customHeight="1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  <c r="W705" s="160"/>
      <c r="X705" s="160"/>
      <c r="Y705" s="160"/>
      <c r="Z705" s="160"/>
    </row>
    <row r="706" ht="15.75" customHeight="1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  <c r="W706" s="160"/>
      <c r="X706" s="160"/>
      <c r="Y706" s="160"/>
      <c r="Z706" s="160"/>
    </row>
    <row r="707" ht="15.75" customHeight="1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  <c r="W707" s="160"/>
      <c r="X707" s="160"/>
      <c r="Y707" s="160"/>
      <c r="Z707" s="160"/>
    </row>
    <row r="708" ht="15.75" customHeight="1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  <c r="W708" s="160"/>
      <c r="X708" s="160"/>
      <c r="Y708" s="160"/>
      <c r="Z708" s="160"/>
    </row>
    <row r="709" ht="15.75" customHeight="1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  <c r="W709" s="160"/>
      <c r="X709" s="160"/>
      <c r="Y709" s="160"/>
      <c r="Z709" s="160"/>
    </row>
    <row r="710" ht="15.75" customHeight="1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  <c r="W710" s="160"/>
      <c r="X710" s="160"/>
      <c r="Y710" s="160"/>
      <c r="Z710" s="160"/>
    </row>
    <row r="711" ht="15.75" customHeight="1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  <c r="W711" s="160"/>
      <c r="X711" s="160"/>
      <c r="Y711" s="160"/>
      <c r="Z711" s="160"/>
    </row>
    <row r="712" ht="15.75" customHeight="1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  <c r="W712" s="160"/>
      <c r="X712" s="160"/>
      <c r="Y712" s="160"/>
      <c r="Z712" s="160"/>
    </row>
    <row r="713" ht="15.75" customHeight="1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  <c r="W713" s="160"/>
      <c r="X713" s="160"/>
      <c r="Y713" s="160"/>
      <c r="Z713" s="160"/>
    </row>
    <row r="714" ht="15.75" customHeight="1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  <c r="W714" s="160"/>
      <c r="X714" s="160"/>
      <c r="Y714" s="160"/>
      <c r="Z714" s="160"/>
    </row>
    <row r="715" ht="15.75" customHeight="1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  <c r="W715" s="160"/>
      <c r="X715" s="160"/>
      <c r="Y715" s="160"/>
      <c r="Z715" s="160"/>
    </row>
    <row r="716" ht="15.75" customHeight="1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  <c r="W716" s="160"/>
      <c r="X716" s="160"/>
      <c r="Y716" s="160"/>
      <c r="Z716" s="160"/>
    </row>
    <row r="717" ht="15.75" customHeight="1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  <c r="W717" s="160"/>
      <c r="X717" s="160"/>
      <c r="Y717" s="160"/>
      <c r="Z717" s="160"/>
    </row>
    <row r="718" ht="15.75" customHeight="1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  <c r="W718" s="160"/>
      <c r="X718" s="160"/>
      <c r="Y718" s="160"/>
      <c r="Z718" s="160"/>
    </row>
    <row r="719" ht="15.75" customHeight="1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  <c r="W719" s="160"/>
      <c r="X719" s="160"/>
      <c r="Y719" s="160"/>
      <c r="Z719" s="160"/>
    </row>
    <row r="720" ht="15.75" customHeight="1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  <c r="W720" s="160"/>
      <c r="X720" s="160"/>
      <c r="Y720" s="160"/>
      <c r="Z720" s="160"/>
    </row>
    <row r="721" ht="15.75" customHeight="1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  <c r="W721" s="160"/>
      <c r="X721" s="160"/>
      <c r="Y721" s="160"/>
      <c r="Z721" s="160"/>
    </row>
    <row r="722" ht="15.75" customHeight="1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  <c r="W722" s="160"/>
      <c r="X722" s="160"/>
      <c r="Y722" s="160"/>
      <c r="Z722" s="160"/>
    </row>
    <row r="723" ht="15.75" customHeight="1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  <c r="W723" s="160"/>
      <c r="X723" s="160"/>
      <c r="Y723" s="160"/>
      <c r="Z723" s="160"/>
    </row>
    <row r="724" ht="15.75" customHeight="1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  <c r="W724" s="160"/>
      <c r="X724" s="160"/>
      <c r="Y724" s="160"/>
      <c r="Z724" s="160"/>
    </row>
    <row r="725" ht="15.75" customHeight="1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  <c r="W725" s="160"/>
      <c r="X725" s="160"/>
      <c r="Y725" s="160"/>
      <c r="Z725" s="160"/>
    </row>
    <row r="726" ht="15.75" customHeight="1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  <c r="W726" s="160"/>
      <c r="X726" s="160"/>
      <c r="Y726" s="160"/>
      <c r="Z726" s="160"/>
    </row>
    <row r="727" ht="15.75" customHeight="1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  <c r="W727" s="160"/>
      <c r="X727" s="160"/>
      <c r="Y727" s="160"/>
      <c r="Z727" s="160"/>
    </row>
    <row r="728" ht="15.75" customHeight="1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  <c r="W728" s="160"/>
      <c r="X728" s="160"/>
      <c r="Y728" s="160"/>
      <c r="Z728" s="160"/>
    </row>
    <row r="729" ht="15.75" customHeight="1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  <c r="W729" s="160"/>
      <c r="X729" s="160"/>
      <c r="Y729" s="160"/>
      <c r="Z729" s="160"/>
    </row>
    <row r="730" ht="15.75" customHeight="1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  <c r="W730" s="160"/>
      <c r="X730" s="160"/>
      <c r="Y730" s="160"/>
      <c r="Z730" s="160"/>
    </row>
    <row r="731" ht="15.75" customHeight="1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</row>
    <row r="732" ht="15.75" customHeight="1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  <c r="W732" s="160"/>
      <c r="X732" s="160"/>
      <c r="Y732" s="160"/>
      <c r="Z732" s="160"/>
    </row>
    <row r="733" ht="15.75" customHeight="1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  <c r="W733" s="160"/>
      <c r="X733" s="160"/>
      <c r="Y733" s="160"/>
      <c r="Z733" s="160"/>
    </row>
    <row r="734" ht="15.75" customHeight="1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  <c r="W734" s="160"/>
      <c r="X734" s="160"/>
      <c r="Y734" s="160"/>
      <c r="Z734" s="160"/>
    </row>
    <row r="735" ht="15.75" customHeight="1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  <c r="W735" s="160"/>
      <c r="X735" s="160"/>
      <c r="Y735" s="160"/>
      <c r="Z735" s="160"/>
    </row>
    <row r="736" ht="15.75" customHeight="1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  <c r="W736" s="160"/>
      <c r="X736" s="160"/>
      <c r="Y736" s="160"/>
      <c r="Z736" s="160"/>
    </row>
    <row r="737" ht="15.75" customHeight="1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  <c r="W737" s="160"/>
      <c r="X737" s="160"/>
      <c r="Y737" s="160"/>
      <c r="Z737" s="160"/>
    </row>
    <row r="738" ht="15.75" customHeight="1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  <c r="W738" s="160"/>
      <c r="X738" s="160"/>
      <c r="Y738" s="160"/>
      <c r="Z738" s="160"/>
    </row>
    <row r="739" ht="15.75" customHeight="1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  <c r="W739" s="160"/>
      <c r="X739" s="160"/>
      <c r="Y739" s="160"/>
      <c r="Z739" s="160"/>
    </row>
    <row r="740" ht="15.75" customHeight="1">
      <c r="A740" s="160"/>
      <c r="B740" s="160"/>
      <c r="C740" s="160"/>
      <c r="D740" s="160"/>
      <c r="E740" s="160"/>
      <c r="F740" s="160"/>
      <c r="G740" s="160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  <c r="W740" s="160"/>
      <c r="X740" s="160"/>
      <c r="Y740" s="160"/>
      <c r="Z740" s="160"/>
    </row>
    <row r="741" ht="15.75" customHeight="1">
      <c r="A741" s="160"/>
      <c r="B741" s="160"/>
      <c r="C741" s="160"/>
      <c r="D741" s="160"/>
      <c r="E741" s="160"/>
      <c r="F741" s="160"/>
      <c r="G741" s="160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  <c r="W741" s="160"/>
      <c r="X741" s="160"/>
      <c r="Y741" s="160"/>
      <c r="Z741" s="160"/>
    </row>
    <row r="742" ht="15.75" customHeight="1">
      <c r="A742" s="160"/>
      <c r="B742" s="160"/>
      <c r="C742" s="160"/>
      <c r="D742" s="160"/>
      <c r="E742" s="160"/>
      <c r="F742" s="160"/>
      <c r="G742" s="160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  <c r="W742" s="160"/>
      <c r="X742" s="160"/>
      <c r="Y742" s="160"/>
      <c r="Z742" s="160"/>
    </row>
    <row r="743" ht="15.75" customHeight="1">
      <c r="A743" s="160"/>
      <c r="B743" s="160"/>
      <c r="C743" s="160"/>
      <c r="D743" s="160"/>
      <c r="E743" s="160"/>
      <c r="F743" s="160"/>
      <c r="G743" s="160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  <c r="W743" s="160"/>
      <c r="X743" s="160"/>
      <c r="Y743" s="160"/>
      <c r="Z743" s="160"/>
    </row>
    <row r="744" ht="15.75" customHeight="1">
      <c r="A744" s="160"/>
      <c r="B744" s="160"/>
      <c r="C744" s="160"/>
      <c r="D744" s="160"/>
      <c r="E744" s="160"/>
      <c r="F744" s="160"/>
      <c r="G744" s="160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  <c r="W744" s="160"/>
      <c r="X744" s="160"/>
      <c r="Y744" s="160"/>
      <c r="Z744" s="160"/>
    </row>
    <row r="745" ht="15.75" customHeight="1">
      <c r="A745" s="160"/>
      <c r="B745" s="160"/>
      <c r="C745" s="160"/>
      <c r="D745" s="160"/>
      <c r="E745" s="160"/>
      <c r="F745" s="160"/>
      <c r="G745" s="160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  <c r="W745" s="160"/>
      <c r="X745" s="160"/>
      <c r="Y745" s="160"/>
      <c r="Z745" s="160"/>
    </row>
    <row r="746" ht="15.75" customHeight="1">
      <c r="A746" s="160"/>
      <c r="B746" s="160"/>
      <c r="C746" s="160"/>
      <c r="D746" s="160"/>
      <c r="E746" s="160"/>
      <c r="F746" s="160"/>
      <c r="G746" s="160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  <c r="W746" s="160"/>
      <c r="X746" s="160"/>
      <c r="Y746" s="160"/>
      <c r="Z746" s="160"/>
    </row>
    <row r="747" ht="15.75" customHeight="1">
      <c r="A747" s="160"/>
      <c r="B747" s="160"/>
      <c r="C747" s="160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  <c r="W747" s="160"/>
      <c r="X747" s="160"/>
      <c r="Y747" s="160"/>
      <c r="Z747" s="160"/>
    </row>
    <row r="748" ht="15.75" customHeight="1">
      <c r="A748" s="160"/>
      <c r="B748" s="160"/>
      <c r="C748" s="160"/>
      <c r="D748" s="160"/>
      <c r="E748" s="160"/>
      <c r="F748" s="160"/>
      <c r="G748" s="160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  <c r="W748" s="160"/>
      <c r="X748" s="160"/>
      <c r="Y748" s="160"/>
      <c r="Z748" s="160"/>
    </row>
    <row r="749" ht="15.75" customHeight="1">
      <c r="A749" s="160"/>
      <c r="B749" s="160"/>
      <c r="C749" s="160"/>
      <c r="D749" s="160"/>
      <c r="E749" s="160"/>
      <c r="F749" s="160"/>
      <c r="G749" s="160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  <c r="W749" s="160"/>
      <c r="X749" s="160"/>
      <c r="Y749" s="160"/>
      <c r="Z749" s="160"/>
    </row>
    <row r="750" ht="15.75" customHeight="1">
      <c r="A750" s="160"/>
      <c r="B750" s="160"/>
      <c r="C750" s="160"/>
      <c r="D750" s="160"/>
      <c r="E750" s="160"/>
      <c r="F750" s="160"/>
      <c r="G750" s="160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  <c r="W750" s="160"/>
      <c r="X750" s="160"/>
      <c r="Y750" s="160"/>
      <c r="Z750" s="160"/>
    </row>
    <row r="751" ht="15.75" customHeight="1">
      <c r="A751" s="160"/>
      <c r="B751" s="160"/>
      <c r="C751" s="160"/>
      <c r="D751" s="160"/>
      <c r="E751" s="160"/>
      <c r="F751" s="160"/>
      <c r="G751" s="160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  <c r="W751" s="160"/>
      <c r="X751" s="160"/>
      <c r="Y751" s="160"/>
      <c r="Z751" s="160"/>
    </row>
    <row r="752" ht="15.75" customHeight="1">
      <c r="A752" s="160"/>
      <c r="B752" s="160"/>
      <c r="C752" s="160"/>
      <c r="D752" s="160"/>
      <c r="E752" s="160"/>
      <c r="F752" s="160"/>
      <c r="G752" s="160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  <c r="W752" s="160"/>
      <c r="X752" s="160"/>
      <c r="Y752" s="160"/>
      <c r="Z752" s="160"/>
    </row>
    <row r="753" ht="15.75" customHeight="1">
      <c r="A753" s="160"/>
      <c r="B753" s="160"/>
      <c r="C753" s="160"/>
      <c r="D753" s="160"/>
      <c r="E753" s="160"/>
      <c r="F753" s="160"/>
      <c r="G753" s="160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  <c r="W753" s="160"/>
      <c r="X753" s="160"/>
      <c r="Y753" s="160"/>
      <c r="Z753" s="160"/>
    </row>
    <row r="754" ht="15.75" customHeight="1">
      <c r="A754" s="160"/>
      <c r="B754" s="160"/>
      <c r="C754" s="160"/>
      <c r="D754" s="160"/>
      <c r="E754" s="160"/>
      <c r="F754" s="160"/>
      <c r="G754" s="160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  <c r="W754" s="160"/>
      <c r="X754" s="160"/>
      <c r="Y754" s="160"/>
      <c r="Z754" s="160"/>
    </row>
    <row r="755" ht="15.75" customHeight="1">
      <c r="A755" s="160"/>
      <c r="B755" s="160"/>
      <c r="C755" s="160"/>
      <c r="D755" s="160"/>
      <c r="E755" s="160"/>
      <c r="F755" s="160"/>
      <c r="G755" s="160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  <c r="W755" s="160"/>
      <c r="X755" s="160"/>
      <c r="Y755" s="160"/>
      <c r="Z755" s="160"/>
    </row>
    <row r="756" ht="15.75" customHeight="1">
      <c r="A756" s="160"/>
      <c r="B756" s="160"/>
      <c r="C756" s="160"/>
      <c r="D756" s="160"/>
      <c r="E756" s="160"/>
      <c r="F756" s="160"/>
      <c r="G756" s="160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  <c r="W756" s="160"/>
      <c r="X756" s="160"/>
      <c r="Y756" s="160"/>
      <c r="Z756" s="160"/>
    </row>
    <row r="757" ht="15.75" customHeight="1">
      <c r="A757" s="160"/>
      <c r="B757" s="160"/>
      <c r="C757" s="160"/>
      <c r="D757" s="160"/>
      <c r="E757" s="160"/>
      <c r="F757" s="160"/>
      <c r="G757" s="160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  <c r="W757" s="160"/>
      <c r="X757" s="160"/>
      <c r="Y757" s="160"/>
      <c r="Z757" s="160"/>
    </row>
    <row r="758" ht="15.75" customHeight="1">
      <c r="A758" s="160"/>
      <c r="B758" s="160"/>
      <c r="C758" s="160"/>
      <c r="D758" s="160"/>
      <c r="E758" s="160"/>
      <c r="F758" s="160"/>
      <c r="G758" s="160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  <c r="W758" s="160"/>
      <c r="X758" s="160"/>
      <c r="Y758" s="160"/>
      <c r="Z758" s="160"/>
    </row>
    <row r="759" ht="15.75" customHeight="1">
      <c r="A759" s="160"/>
      <c r="B759" s="160"/>
      <c r="C759" s="160"/>
      <c r="D759" s="160"/>
      <c r="E759" s="160"/>
      <c r="F759" s="160"/>
      <c r="G759" s="160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  <c r="W759" s="160"/>
      <c r="X759" s="160"/>
      <c r="Y759" s="160"/>
      <c r="Z759" s="160"/>
    </row>
    <row r="760" ht="15.75" customHeight="1">
      <c r="A760" s="160"/>
      <c r="B760" s="160"/>
      <c r="C760" s="160"/>
      <c r="D760" s="160"/>
      <c r="E760" s="160"/>
      <c r="F760" s="160"/>
      <c r="G760" s="160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  <c r="W760" s="160"/>
      <c r="X760" s="160"/>
      <c r="Y760" s="160"/>
      <c r="Z760" s="160"/>
    </row>
    <row r="761" ht="15.75" customHeight="1">
      <c r="A761" s="160"/>
      <c r="B761" s="160"/>
      <c r="C761" s="160"/>
      <c r="D761" s="160"/>
      <c r="E761" s="160"/>
      <c r="F761" s="160"/>
      <c r="G761" s="160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  <c r="W761" s="160"/>
      <c r="X761" s="160"/>
      <c r="Y761" s="160"/>
      <c r="Z761" s="160"/>
    </row>
    <row r="762" ht="15.75" customHeight="1">
      <c r="A762" s="160"/>
      <c r="B762" s="160"/>
      <c r="C762" s="160"/>
      <c r="D762" s="160"/>
      <c r="E762" s="160"/>
      <c r="F762" s="160"/>
      <c r="G762" s="160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  <c r="W762" s="160"/>
      <c r="X762" s="160"/>
      <c r="Y762" s="160"/>
      <c r="Z762" s="160"/>
    </row>
    <row r="763" ht="15.75" customHeight="1">
      <c r="A763" s="160"/>
      <c r="B763" s="160"/>
      <c r="C763" s="160"/>
      <c r="D763" s="160"/>
      <c r="E763" s="160"/>
      <c r="F763" s="160"/>
      <c r="G763" s="160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  <c r="W763" s="160"/>
      <c r="X763" s="160"/>
      <c r="Y763" s="160"/>
      <c r="Z763" s="160"/>
    </row>
    <row r="764" ht="15.75" customHeight="1">
      <c r="A764" s="160"/>
      <c r="B764" s="160"/>
      <c r="C764" s="160"/>
      <c r="D764" s="160"/>
      <c r="E764" s="160"/>
      <c r="F764" s="160"/>
      <c r="G764" s="160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  <c r="W764" s="160"/>
      <c r="X764" s="160"/>
      <c r="Y764" s="160"/>
      <c r="Z764" s="160"/>
    </row>
    <row r="765" ht="15.75" customHeight="1">
      <c r="A765" s="160"/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  <c r="W765" s="160"/>
      <c r="X765" s="160"/>
      <c r="Y765" s="160"/>
      <c r="Z765" s="160"/>
    </row>
    <row r="766" ht="15.75" customHeight="1">
      <c r="A766" s="160"/>
      <c r="B766" s="160"/>
      <c r="C766" s="160"/>
      <c r="D766" s="160"/>
      <c r="E766" s="160"/>
      <c r="F766" s="160"/>
      <c r="G766" s="160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  <c r="W766" s="160"/>
      <c r="X766" s="160"/>
      <c r="Y766" s="160"/>
      <c r="Z766" s="160"/>
    </row>
    <row r="767" ht="15.75" customHeight="1">
      <c r="A767" s="160"/>
      <c r="B767" s="160"/>
      <c r="C767" s="160"/>
      <c r="D767" s="160"/>
      <c r="E767" s="160"/>
      <c r="F767" s="160"/>
      <c r="G767" s="160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  <c r="W767" s="160"/>
      <c r="X767" s="160"/>
      <c r="Y767" s="160"/>
      <c r="Z767" s="160"/>
    </row>
    <row r="768" ht="15.75" customHeight="1">
      <c r="A768" s="160"/>
      <c r="B768" s="160"/>
      <c r="C768" s="160"/>
      <c r="D768" s="160"/>
      <c r="E768" s="160"/>
      <c r="F768" s="160"/>
      <c r="G768" s="160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  <c r="W768" s="160"/>
      <c r="X768" s="160"/>
      <c r="Y768" s="160"/>
      <c r="Z768" s="160"/>
    </row>
    <row r="769" ht="15.75" customHeight="1">
      <c r="A769" s="160"/>
      <c r="B769" s="160"/>
      <c r="C769" s="160"/>
      <c r="D769" s="160"/>
      <c r="E769" s="160"/>
      <c r="F769" s="160"/>
      <c r="G769" s="160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  <c r="W769" s="160"/>
      <c r="X769" s="160"/>
      <c r="Y769" s="160"/>
      <c r="Z769" s="160"/>
    </row>
    <row r="770" ht="15.75" customHeight="1">
      <c r="A770" s="160"/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</row>
    <row r="771" ht="15.75" customHeight="1">
      <c r="A771" s="160"/>
      <c r="B771" s="160"/>
      <c r="C771" s="160"/>
      <c r="D771" s="160"/>
      <c r="E771" s="160"/>
      <c r="F771" s="160"/>
      <c r="G771" s="160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  <c r="W771" s="160"/>
      <c r="X771" s="160"/>
      <c r="Y771" s="160"/>
      <c r="Z771" s="160"/>
    </row>
    <row r="772" ht="15.75" customHeight="1">
      <c r="A772" s="160"/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</row>
    <row r="773" ht="15.75" customHeight="1">
      <c r="A773" s="160"/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</row>
    <row r="774" ht="15.75" customHeight="1">
      <c r="A774" s="160"/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</row>
    <row r="775" ht="15.75" customHeight="1">
      <c r="A775" s="160"/>
      <c r="B775" s="160"/>
      <c r="C775" s="160"/>
      <c r="D775" s="160"/>
      <c r="E775" s="160"/>
      <c r="F775" s="160"/>
      <c r="G775" s="160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  <c r="W775" s="160"/>
      <c r="X775" s="160"/>
      <c r="Y775" s="160"/>
      <c r="Z775" s="160"/>
    </row>
    <row r="776" ht="15.75" customHeight="1">
      <c r="A776" s="160"/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</row>
    <row r="777" ht="15.75" customHeight="1">
      <c r="A777" s="160"/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</row>
    <row r="778" ht="15.75" customHeight="1">
      <c r="A778" s="160"/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</row>
    <row r="779" ht="15.75" customHeight="1">
      <c r="A779" s="160"/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</row>
    <row r="780" ht="15.75" customHeight="1">
      <c r="A780" s="160"/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</row>
    <row r="781" ht="15.75" customHeight="1">
      <c r="A781" s="160"/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</row>
    <row r="782" ht="15.75" customHeight="1">
      <c r="A782" s="160"/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</row>
    <row r="783" ht="15.75" customHeight="1">
      <c r="A783" s="160"/>
      <c r="B783" s="160"/>
      <c r="C783" s="160"/>
      <c r="D783" s="160"/>
      <c r="E783" s="160"/>
      <c r="F783" s="160"/>
      <c r="G783" s="160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  <c r="W783" s="160"/>
      <c r="X783" s="160"/>
      <c r="Y783" s="160"/>
      <c r="Z783" s="160"/>
    </row>
    <row r="784" ht="15.75" customHeight="1">
      <c r="A784" s="160"/>
      <c r="B784" s="160"/>
      <c r="C784" s="160"/>
      <c r="D784" s="160"/>
      <c r="E784" s="160"/>
      <c r="F784" s="160"/>
      <c r="G784" s="160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  <c r="W784" s="160"/>
      <c r="X784" s="160"/>
      <c r="Y784" s="160"/>
      <c r="Z784" s="160"/>
    </row>
    <row r="785" ht="15.75" customHeight="1">
      <c r="A785" s="160"/>
      <c r="B785" s="160"/>
      <c r="C785" s="160"/>
      <c r="D785" s="160"/>
      <c r="E785" s="160"/>
      <c r="F785" s="160"/>
      <c r="G785" s="160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  <c r="W785" s="160"/>
      <c r="X785" s="160"/>
      <c r="Y785" s="160"/>
      <c r="Z785" s="160"/>
    </row>
    <row r="786" ht="15.75" customHeight="1">
      <c r="A786" s="160"/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  <c r="W786" s="160"/>
      <c r="X786" s="160"/>
      <c r="Y786" s="160"/>
      <c r="Z786" s="160"/>
    </row>
    <row r="787" ht="15.75" customHeight="1">
      <c r="A787" s="160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  <c r="W787" s="160"/>
      <c r="X787" s="160"/>
      <c r="Y787" s="160"/>
      <c r="Z787" s="160"/>
    </row>
    <row r="788" ht="15.75" customHeight="1">
      <c r="A788" s="160"/>
      <c r="B788" s="160"/>
      <c r="C788" s="160"/>
      <c r="D788" s="160"/>
      <c r="E788" s="160"/>
      <c r="F788" s="160"/>
      <c r="G788" s="160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  <c r="W788" s="160"/>
      <c r="X788" s="160"/>
      <c r="Y788" s="160"/>
      <c r="Z788" s="160"/>
    </row>
    <row r="789" ht="15.75" customHeight="1">
      <c r="A789" s="160"/>
      <c r="B789" s="160"/>
      <c r="C789" s="160"/>
      <c r="D789" s="160"/>
      <c r="E789" s="160"/>
      <c r="F789" s="160"/>
      <c r="G789" s="160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  <c r="W789" s="160"/>
      <c r="X789" s="160"/>
      <c r="Y789" s="160"/>
      <c r="Z789" s="160"/>
    </row>
    <row r="790" ht="15.75" customHeight="1">
      <c r="A790" s="160"/>
      <c r="B790" s="160"/>
      <c r="C790" s="160"/>
      <c r="D790" s="160"/>
      <c r="E790" s="160"/>
      <c r="F790" s="160"/>
      <c r="G790" s="160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  <c r="W790" s="160"/>
      <c r="X790" s="160"/>
      <c r="Y790" s="160"/>
      <c r="Z790" s="160"/>
    </row>
    <row r="791" ht="15.75" customHeight="1">
      <c r="A791" s="160"/>
      <c r="B791" s="160"/>
      <c r="C791" s="160"/>
      <c r="D791" s="160"/>
      <c r="E791" s="160"/>
      <c r="F791" s="160"/>
      <c r="G791" s="160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  <c r="W791" s="160"/>
      <c r="X791" s="160"/>
      <c r="Y791" s="160"/>
      <c r="Z791" s="160"/>
    </row>
    <row r="792" ht="15.75" customHeight="1">
      <c r="A792" s="160"/>
      <c r="B792" s="160"/>
      <c r="C792" s="160"/>
      <c r="D792" s="160"/>
      <c r="E792" s="160"/>
      <c r="F792" s="160"/>
      <c r="G792" s="160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  <c r="W792" s="160"/>
      <c r="X792" s="160"/>
      <c r="Y792" s="160"/>
      <c r="Z792" s="160"/>
    </row>
    <row r="793" ht="15.75" customHeight="1">
      <c r="A793" s="160"/>
      <c r="B793" s="160"/>
      <c r="C793" s="160"/>
      <c r="D793" s="160"/>
      <c r="E793" s="160"/>
      <c r="F793" s="160"/>
      <c r="G793" s="160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  <c r="W793" s="160"/>
      <c r="X793" s="160"/>
      <c r="Y793" s="160"/>
      <c r="Z793" s="160"/>
    </row>
    <row r="794" ht="15.75" customHeight="1">
      <c r="A794" s="160"/>
      <c r="B794" s="160"/>
      <c r="C794" s="160"/>
      <c r="D794" s="160"/>
      <c r="E794" s="160"/>
      <c r="F794" s="160"/>
      <c r="G794" s="160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  <c r="W794" s="160"/>
      <c r="X794" s="160"/>
      <c r="Y794" s="160"/>
      <c r="Z794" s="160"/>
    </row>
    <row r="795" ht="15.75" customHeight="1">
      <c r="A795" s="160"/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</row>
    <row r="796" ht="15.75" customHeight="1">
      <c r="A796" s="160"/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</row>
    <row r="797" ht="15.75" customHeight="1">
      <c r="A797" s="160"/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</row>
    <row r="798" ht="15.75" customHeight="1">
      <c r="A798" s="160"/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</row>
    <row r="799" ht="15.75" customHeight="1">
      <c r="A799" s="160"/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</row>
    <row r="800" ht="15.75" customHeight="1">
      <c r="A800" s="160"/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</row>
    <row r="801" ht="15.75" customHeight="1">
      <c r="A801" s="160"/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</row>
    <row r="802" ht="15.75" customHeight="1">
      <c r="A802" s="160"/>
      <c r="B802" s="160"/>
      <c r="C802" s="160"/>
      <c r="D802" s="160"/>
      <c r="E802" s="160"/>
      <c r="F802" s="160"/>
      <c r="G802" s="160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  <c r="W802" s="160"/>
      <c r="X802" s="160"/>
      <c r="Y802" s="160"/>
      <c r="Z802" s="160"/>
    </row>
    <row r="803" ht="15.75" customHeight="1">
      <c r="A803" s="160"/>
      <c r="B803" s="160"/>
      <c r="C803" s="160"/>
      <c r="D803" s="160"/>
      <c r="E803" s="160"/>
      <c r="F803" s="160"/>
      <c r="G803" s="160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  <c r="W803" s="160"/>
      <c r="X803" s="160"/>
      <c r="Y803" s="160"/>
      <c r="Z803" s="160"/>
    </row>
    <row r="804" ht="15.75" customHeight="1">
      <c r="A804" s="160"/>
      <c r="B804" s="160"/>
      <c r="C804" s="160"/>
      <c r="D804" s="160"/>
      <c r="E804" s="160"/>
      <c r="F804" s="160"/>
      <c r="G804" s="160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  <c r="W804" s="160"/>
      <c r="X804" s="160"/>
      <c r="Y804" s="160"/>
      <c r="Z804" s="160"/>
    </row>
    <row r="805" ht="15.75" customHeight="1">
      <c r="A805" s="160"/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</row>
    <row r="806" ht="15.75" customHeight="1">
      <c r="A806" s="160"/>
      <c r="B806" s="160"/>
      <c r="C806" s="160"/>
      <c r="D806" s="160"/>
      <c r="E806" s="160"/>
      <c r="F806" s="160"/>
      <c r="G806" s="160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  <c r="W806" s="160"/>
      <c r="X806" s="160"/>
      <c r="Y806" s="160"/>
      <c r="Z806" s="160"/>
    </row>
    <row r="807" ht="15.75" customHeight="1">
      <c r="A807" s="160"/>
      <c r="B807" s="160"/>
      <c r="C807" s="160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  <c r="W807" s="160"/>
      <c r="X807" s="160"/>
      <c r="Y807" s="160"/>
      <c r="Z807" s="160"/>
    </row>
    <row r="808" ht="15.75" customHeight="1">
      <c r="A808" s="160"/>
      <c r="B808" s="160"/>
      <c r="C808" s="160"/>
      <c r="D808" s="160"/>
      <c r="E808" s="160"/>
      <c r="F808" s="160"/>
      <c r="G808" s="160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  <c r="W808" s="160"/>
      <c r="X808" s="160"/>
      <c r="Y808" s="160"/>
      <c r="Z808" s="160"/>
    </row>
    <row r="809" ht="15.75" customHeight="1">
      <c r="A809" s="160"/>
      <c r="B809" s="160"/>
      <c r="C809" s="160"/>
      <c r="D809" s="160"/>
      <c r="E809" s="160"/>
      <c r="F809" s="160"/>
      <c r="G809" s="160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  <c r="W809" s="160"/>
      <c r="X809" s="160"/>
      <c r="Y809" s="160"/>
      <c r="Z809" s="160"/>
    </row>
    <row r="810" ht="15.75" customHeight="1">
      <c r="A810" s="160"/>
      <c r="B810" s="160"/>
      <c r="C810" s="160"/>
      <c r="D810" s="160"/>
      <c r="E810" s="160"/>
      <c r="F810" s="160"/>
      <c r="G810" s="160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  <c r="W810" s="160"/>
      <c r="X810" s="160"/>
      <c r="Y810" s="160"/>
      <c r="Z810" s="160"/>
    </row>
    <row r="811" ht="15.75" customHeight="1">
      <c r="A811" s="160"/>
      <c r="B811" s="160"/>
      <c r="C811" s="160"/>
      <c r="D811" s="160"/>
      <c r="E811" s="160"/>
      <c r="F811" s="160"/>
      <c r="G811" s="160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  <c r="W811" s="160"/>
      <c r="X811" s="160"/>
      <c r="Y811" s="160"/>
      <c r="Z811" s="160"/>
    </row>
    <row r="812" ht="15.75" customHeight="1">
      <c r="A812" s="160"/>
      <c r="B812" s="160"/>
      <c r="C812" s="160"/>
      <c r="D812" s="160"/>
      <c r="E812" s="160"/>
      <c r="F812" s="160"/>
      <c r="G812" s="160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  <c r="W812" s="160"/>
      <c r="X812" s="160"/>
      <c r="Y812" s="160"/>
      <c r="Z812" s="160"/>
    </row>
    <row r="813" ht="15.75" customHeight="1">
      <c r="A813" s="160"/>
      <c r="B813" s="160"/>
      <c r="C813" s="160"/>
      <c r="D813" s="160"/>
      <c r="E813" s="160"/>
      <c r="F813" s="160"/>
      <c r="G813" s="160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  <c r="W813" s="160"/>
      <c r="X813" s="160"/>
      <c r="Y813" s="160"/>
      <c r="Z813" s="160"/>
    </row>
    <row r="814" ht="15.75" customHeight="1">
      <c r="A814" s="160"/>
      <c r="B814" s="160"/>
      <c r="C814" s="160"/>
      <c r="D814" s="160"/>
      <c r="E814" s="160"/>
      <c r="F814" s="160"/>
      <c r="G814" s="160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  <c r="W814" s="160"/>
      <c r="X814" s="160"/>
      <c r="Y814" s="160"/>
      <c r="Z814" s="160"/>
    </row>
    <row r="815" ht="15.75" customHeight="1">
      <c r="A815" s="160"/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</row>
    <row r="816" ht="15.75" customHeight="1">
      <c r="A816" s="160"/>
      <c r="B816" s="160"/>
      <c r="C816" s="160"/>
      <c r="D816" s="160"/>
      <c r="E816" s="160"/>
      <c r="F816" s="160"/>
      <c r="G816" s="160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  <c r="W816" s="160"/>
      <c r="X816" s="160"/>
      <c r="Y816" s="160"/>
      <c r="Z816" s="160"/>
    </row>
    <row r="817" ht="15.75" customHeight="1">
      <c r="A817" s="160"/>
      <c r="B817" s="160"/>
      <c r="C817" s="160"/>
      <c r="D817" s="160"/>
      <c r="E817" s="160"/>
      <c r="F817" s="160"/>
      <c r="G817" s="160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  <c r="W817" s="160"/>
      <c r="X817" s="160"/>
      <c r="Y817" s="160"/>
      <c r="Z817" s="160"/>
    </row>
    <row r="818" ht="15.75" customHeight="1">
      <c r="A818" s="160"/>
      <c r="B818" s="160"/>
      <c r="C818" s="160"/>
      <c r="D818" s="160"/>
      <c r="E818" s="160"/>
      <c r="F818" s="160"/>
      <c r="G818" s="160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  <c r="W818" s="160"/>
      <c r="X818" s="160"/>
      <c r="Y818" s="160"/>
      <c r="Z818" s="160"/>
    </row>
    <row r="819" ht="15.75" customHeight="1">
      <c r="A819" s="160"/>
      <c r="B819" s="160"/>
      <c r="C819" s="160"/>
      <c r="D819" s="160"/>
      <c r="E819" s="160"/>
      <c r="F819" s="160"/>
      <c r="G819" s="160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  <c r="W819" s="160"/>
      <c r="X819" s="160"/>
      <c r="Y819" s="160"/>
      <c r="Z819" s="160"/>
    </row>
    <row r="820" ht="15.75" customHeight="1">
      <c r="A820" s="160"/>
      <c r="B820" s="160"/>
      <c r="C820" s="160"/>
      <c r="D820" s="160"/>
      <c r="E820" s="160"/>
      <c r="F820" s="160"/>
      <c r="G820" s="160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  <c r="W820" s="160"/>
      <c r="X820" s="160"/>
      <c r="Y820" s="160"/>
      <c r="Z820" s="160"/>
    </row>
    <row r="821" ht="15.75" customHeight="1">
      <c r="A821" s="160"/>
      <c r="B821" s="160"/>
      <c r="C821" s="160"/>
      <c r="D821" s="160"/>
      <c r="E821" s="160"/>
      <c r="F821" s="160"/>
      <c r="G821" s="160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  <c r="W821" s="160"/>
      <c r="X821" s="160"/>
      <c r="Y821" s="160"/>
      <c r="Z821" s="160"/>
    </row>
    <row r="822" ht="15.75" customHeight="1">
      <c r="A822" s="160"/>
      <c r="B822" s="160"/>
      <c r="C822" s="160"/>
      <c r="D822" s="160"/>
      <c r="E822" s="160"/>
      <c r="F822" s="160"/>
      <c r="G822" s="160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  <c r="W822" s="160"/>
      <c r="X822" s="160"/>
      <c r="Y822" s="160"/>
      <c r="Z822" s="160"/>
    </row>
    <row r="823" ht="15.75" customHeight="1">
      <c r="A823" s="160"/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</row>
    <row r="824" ht="15.75" customHeight="1">
      <c r="A824" s="160"/>
      <c r="B824" s="160"/>
      <c r="C824" s="160"/>
      <c r="D824" s="160"/>
      <c r="E824" s="160"/>
      <c r="F824" s="160"/>
      <c r="G824" s="160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  <c r="W824" s="160"/>
      <c r="X824" s="160"/>
      <c r="Y824" s="160"/>
      <c r="Z824" s="160"/>
    </row>
    <row r="825" ht="15.75" customHeight="1">
      <c r="A825" s="160"/>
      <c r="B825" s="160"/>
      <c r="C825" s="160"/>
      <c r="D825" s="160"/>
      <c r="E825" s="160"/>
      <c r="F825" s="160"/>
      <c r="G825" s="160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  <c r="W825" s="160"/>
      <c r="X825" s="160"/>
      <c r="Y825" s="160"/>
      <c r="Z825" s="160"/>
    </row>
    <row r="826" ht="15.75" customHeight="1">
      <c r="A826" s="160"/>
      <c r="B826" s="160"/>
      <c r="C826" s="160"/>
      <c r="D826" s="160"/>
      <c r="E826" s="160"/>
      <c r="F826" s="160"/>
      <c r="G826" s="160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  <c r="W826" s="160"/>
      <c r="X826" s="160"/>
      <c r="Y826" s="160"/>
      <c r="Z826" s="160"/>
    </row>
    <row r="827" ht="15.75" customHeight="1">
      <c r="A827" s="160"/>
      <c r="B827" s="160"/>
      <c r="C827" s="160"/>
      <c r="D827" s="160"/>
      <c r="E827" s="160"/>
      <c r="F827" s="160"/>
      <c r="G827" s="160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  <c r="W827" s="160"/>
      <c r="X827" s="160"/>
      <c r="Y827" s="160"/>
      <c r="Z827" s="160"/>
    </row>
    <row r="828" ht="15.75" customHeight="1">
      <c r="A828" s="160"/>
      <c r="B828" s="160"/>
      <c r="C828" s="160"/>
      <c r="D828" s="160"/>
      <c r="E828" s="160"/>
      <c r="F828" s="160"/>
      <c r="G828" s="160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  <c r="W828" s="160"/>
      <c r="X828" s="160"/>
      <c r="Y828" s="160"/>
      <c r="Z828" s="160"/>
    </row>
    <row r="829" ht="15.75" customHeight="1">
      <c r="A829" s="160"/>
      <c r="B829" s="160"/>
      <c r="C829" s="160"/>
      <c r="D829" s="160"/>
      <c r="E829" s="160"/>
      <c r="F829" s="160"/>
      <c r="G829" s="160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  <c r="W829" s="160"/>
      <c r="X829" s="160"/>
      <c r="Y829" s="160"/>
      <c r="Z829" s="160"/>
    </row>
    <row r="830" ht="15.75" customHeight="1">
      <c r="A830" s="160"/>
      <c r="B830" s="160"/>
      <c r="C830" s="160"/>
      <c r="D830" s="160"/>
      <c r="E830" s="160"/>
      <c r="F830" s="160"/>
      <c r="G830" s="160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  <c r="W830" s="160"/>
      <c r="X830" s="160"/>
      <c r="Y830" s="160"/>
      <c r="Z830" s="160"/>
    </row>
    <row r="831" ht="15.75" customHeight="1">
      <c r="A831" s="160"/>
      <c r="B831" s="160"/>
      <c r="C831" s="160"/>
      <c r="D831" s="160"/>
      <c r="E831" s="160"/>
      <c r="F831" s="160"/>
      <c r="G831" s="160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  <c r="W831" s="160"/>
      <c r="X831" s="160"/>
      <c r="Y831" s="160"/>
      <c r="Z831" s="160"/>
    </row>
    <row r="832" ht="15.75" customHeight="1">
      <c r="A832" s="160"/>
      <c r="B832" s="160"/>
      <c r="C832" s="160"/>
      <c r="D832" s="160"/>
      <c r="E832" s="160"/>
      <c r="F832" s="160"/>
      <c r="G832" s="160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  <c r="W832" s="160"/>
      <c r="X832" s="160"/>
      <c r="Y832" s="160"/>
      <c r="Z832" s="160"/>
    </row>
    <row r="833" ht="15.75" customHeight="1">
      <c r="A833" s="160"/>
      <c r="B833" s="160"/>
      <c r="C833" s="160"/>
      <c r="D833" s="160"/>
      <c r="E833" s="160"/>
      <c r="F833" s="160"/>
      <c r="G833" s="160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  <c r="W833" s="160"/>
      <c r="X833" s="160"/>
      <c r="Y833" s="160"/>
      <c r="Z833" s="160"/>
    </row>
    <row r="834" ht="15.75" customHeight="1">
      <c r="A834" s="160"/>
      <c r="B834" s="160"/>
      <c r="C834" s="160"/>
      <c r="D834" s="160"/>
      <c r="E834" s="160"/>
      <c r="F834" s="160"/>
      <c r="G834" s="160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  <c r="W834" s="160"/>
      <c r="X834" s="160"/>
      <c r="Y834" s="160"/>
      <c r="Z834" s="160"/>
    </row>
    <row r="835" ht="15.75" customHeight="1">
      <c r="A835" s="160"/>
      <c r="B835" s="160"/>
      <c r="C835" s="160"/>
      <c r="D835" s="160"/>
      <c r="E835" s="160"/>
      <c r="F835" s="160"/>
      <c r="G835" s="160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  <c r="W835" s="160"/>
      <c r="X835" s="160"/>
      <c r="Y835" s="160"/>
      <c r="Z835" s="160"/>
    </row>
    <row r="836" ht="15.75" customHeight="1">
      <c r="A836" s="160"/>
      <c r="B836" s="160"/>
      <c r="C836" s="160"/>
      <c r="D836" s="160"/>
      <c r="E836" s="160"/>
      <c r="F836" s="160"/>
      <c r="G836" s="160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  <c r="W836" s="160"/>
      <c r="X836" s="160"/>
      <c r="Y836" s="160"/>
      <c r="Z836" s="160"/>
    </row>
    <row r="837" ht="15.75" customHeight="1">
      <c r="A837" s="160"/>
      <c r="B837" s="160"/>
      <c r="C837" s="160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  <c r="W837" s="160"/>
      <c r="X837" s="160"/>
      <c r="Y837" s="160"/>
      <c r="Z837" s="160"/>
    </row>
    <row r="838" ht="15.75" customHeight="1">
      <c r="A838" s="160"/>
      <c r="B838" s="160"/>
      <c r="C838" s="160"/>
      <c r="D838" s="160"/>
      <c r="E838" s="160"/>
      <c r="F838" s="160"/>
      <c r="G838" s="160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  <c r="W838" s="160"/>
      <c r="X838" s="160"/>
      <c r="Y838" s="160"/>
      <c r="Z838" s="160"/>
    </row>
    <row r="839" ht="15.75" customHeight="1">
      <c r="A839" s="160"/>
      <c r="B839" s="160"/>
      <c r="C839" s="160"/>
      <c r="D839" s="160"/>
      <c r="E839" s="160"/>
      <c r="F839" s="160"/>
      <c r="G839" s="160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  <c r="W839" s="160"/>
      <c r="X839" s="160"/>
      <c r="Y839" s="160"/>
      <c r="Z839" s="160"/>
    </row>
    <row r="840" ht="15.75" customHeight="1">
      <c r="A840" s="160"/>
      <c r="B840" s="160"/>
      <c r="C840" s="160"/>
      <c r="D840" s="160"/>
      <c r="E840" s="160"/>
      <c r="F840" s="160"/>
      <c r="G840" s="160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  <c r="W840" s="160"/>
      <c r="X840" s="160"/>
      <c r="Y840" s="160"/>
      <c r="Z840" s="160"/>
    </row>
    <row r="841" ht="15.75" customHeight="1">
      <c r="A841" s="160"/>
      <c r="B841" s="160"/>
      <c r="C841" s="160"/>
      <c r="D841" s="160"/>
      <c r="E841" s="160"/>
      <c r="F841" s="160"/>
      <c r="G841" s="160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  <c r="W841" s="160"/>
      <c r="X841" s="160"/>
      <c r="Y841" s="160"/>
      <c r="Z841" s="160"/>
    </row>
    <row r="842" ht="15.75" customHeight="1">
      <c r="A842" s="160"/>
      <c r="B842" s="160"/>
      <c r="C842" s="160"/>
      <c r="D842" s="160"/>
      <c r="E842" s="160"/>
      <c r="F842" s="160"/>
      <c r="G842" s="160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  <c r="W842" s="160"/>
      <c r="X842" s="160"/>
      <c r="Y842" s="160"/>
      <c r="Z842" s="160"/>
    </row>
    <row r="843" ht="15.75" customHeight="1">
      <c r="A843" s="160"/>
      <c r="B843" s="160"/>
      <c r="C843" s="160"/>
      <c r="D843" s="160"/>
      <c r="E843" s="160"/>
      <c r="F843" s="160"/>
      <c r="G843" s="160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  <c r="W843" s="160"/>
      <c r="X843" s="160"/>
      <c r="Y843" s="160"/>
      <c r="Z843" s="160"/>
    </row>
    <row r="844" ht="15.75" customHeight="1">
      <c r="A844" s="160"/>
      <c r="B844" s="160"/>
      <c r="C844" s="160"/>
      <c r="D844" s="160"/>
      <c r="E844" s="160"/>
      <c r="F844" s="160"/>
      <c r="G844" s="160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  <c r="W844" s="160"/>
      <c r="X844" s="160"/>
      <c r="Y844" s="160"/>
      <c r="Z844" s="160"/>
    </row>
    <row r="845" ht="15.75" customHeight="1">
      <c r="A845" s="160"/>
      <c r="B845" s="160"/>
      <c r="C845" s="160"/>
      <c r="D845" s="160"/>
      <c r="E845" s="160"/>
      <c r="F845" s="160"/>
      <c r="G845" s="160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  <c r="W845" s="160"/>
      <c r="X845" s="160"/>
      <c r="Y845" s="160"/>
      <c r="Z845" s="160"/>
    </row>
    <row r="846" ht="15.75" customHeight="1">
      <c r="A846" s="160"/>
      <c r="B846" s="160"/>
      <c r="C846" s="160"/>
      <c r="D846" s="160"/>
      <c r="E846" s="160"/>
      <c r="F846" s="160"/>
      <c r="G846" s="160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  <c r="W846" s="160"/>
      <c r="X846" s="160"/>
      <c r="Y846" s="160"/>
      <c r="Z846" s="160"/>
    </row>
    <row r="847" ht="15.75" customHeight="1">
      <c r="A847" s="160"/>
      <c r="B847" s="160"/>
      <c r="C847" s="160"/>
      <c r="D847" s="160"/>
      <c r="E847" s="160"/>
      <c r="F847" s="160"/>
      <c r="G847" s="160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  <c r="W847" s="160"/>
      <c r="X847" s="160"/>
      <c r="Y847" s="160"/>
      <c r="Z847" s="160"/>
    </row>
    <row r="848" ht="15.75" customHeight="1">
      <c r="A848" s="160"/>
      <c r="B848" s="160"/>
      <c r="C848" s="160"/>
      <c r="D848" s="160"/>
      <c r="E848" s="160"/>
      <c r="F848" s="160"/>
      <c r="G848" s="160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  <c r="W848" s="160"/>
      <c r="X848" s="160"/>
      <c r="Y848" s="160"/>
      <c r="Z848" s="160"/>
    </row>
    <row r="849" ht="15.75" customHeight="1">
      <c r="A849" s="160"/>
      <c r="B849" s="160"/>
      <c r="C849" s="160"/>
      <c r="D849" s="160"/>
      <c r="E849" s="160"/>
      <c r="F849" s="160"/>
      <c r="G849" s="160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  <c r="W849" s="160"/>
      <c r="X849" s="160"/>
      <c r="Y849" s="160"/>
      <c r="Z849" s="160"/>
    </row>
    <row r="850" ht="15.75" customHeight="1">
      <c r="A850" s="160"/>
      <c r="B850" s="160"/>
      <c r="C850" s="160"/>
      <c r="D850" s="160"/>
      <c r="E850" s="160"/>
      <c r="F850" s="160"/>
      <c r="G850" s="160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  <c r="W850" s="160"/>
      <c r="X850" s="160"/>
      <c r="Y850" s="160"/>
      <c r="Z850" s="160"/>
    </row>
    <row r="851" ht="15.75" customHeight="1">
      <c r="A851" s="160"/>
      <c r="B851" s="160"/>
      <c r="C851" s="160"/>
      <c r="D851" s="160"/>
      <c r="E851" s="160"/>
      <c r="F851" s="160"/>
      <c r="G851" s="160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  <c r="W851" s="160"/>
      <c r="X851" s="160"/>
      <c r="Y851" s="160"/>
      <c r="Z851" s="160"/>
    </row>
    <row r="852" ht="15.75" customHeight="1">
      <c r="A852" s="160"/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</row>
    <row r="853" ht="15.75" customHeight="1">
      <c r="A853" s="160"/>
      <c r="B853" s="160"/>
      <c r="C853" s="160"/>
      <c r="D853" s="160"/>
      <c r="E853" s="160"/>
      <c r="F853" s="160"/>
      <c r="G853" s="160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  <c r="W853" s="160"/>
      <c r="X853" s="160"/>
      <c r="Y853" s="160"/>
      <c r="Z853" s="160"/>
    </row>
    <row r="854" ht="15.75" customHeight="1">
      <c r="A854" s="160"/>
      <c r="B854" s="160"/>
      <c r="C854" s="160"/>
      <c r="D854" s="160"/>
      <c r="E854" s="160"/>
      <c r="F854" s="160"/>
      <c r="G854" s="160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  <c r="W854" s="160"/>
      <c r="X854" s="160"/>
      <c r="Y854" s="160"/>
      <c r="Z854" s="160"/>
    </row>
    <row r="855" ht="15.75" customHeight="1">
      <c r="A855" s="160"/>
      <c r="B855" s="160"/>
      <c r="C855" s="160"/>
      <c r="D855" s="160"/>
      <c r="E855" s="160"/>
      <c r="F855" s="160"/>
      <c r="G855" s="160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  <c r="W855" s="160"/>
      <c r="X855" s="160"/>
      <c r="Y855" s="160"/>
      <c r="Z855" s="160"/>
    </row>
    <row r="856" ht="15.75" customHeight="1">
      <c r="A856" s="160"/>
      <c r="B856" s="160"/>
      <c r="C856" s="160"/>
      <c r="D856" s="160"/>
      <c r="E856" s="160"/>
      <c r="F856" s="160"/>
      <c r="G856" s="160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  <c r="W856" s="160"/>
      <c r="X856" s="160"/>
      <c r="Y856" s="160"/>
      <c r="Z856" s="160"/>
    </row>
    <row r="857" ht="15.75" customHeight="1">
      <c r="A857" s="160"/>
      <c r="B857" s="160"/>
      <c r="C857" s="160"/>
      <c r="D857" s="160"/>
      <c r="E857" s="160"/>
      <c r="F857" s="160"/>
      <c r="G857" s="160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  <c r="W857" s="160"/>
      <c r="X857" s="160"/>
      <c r="Y857" s="160"/>
      <c r="Z857" s="160"/>
    </row>
    <row r="858" ht="15.75" customHeight="1">
      <c r="A858" s="160"/>
      <c r="B858" s="160"/>
      <c r="C858" s="160"/>
      <c r="D858" s="160"/>
      <c r="E858" s="160"/>
      <c r="F858" s="160"/>
      <c r="G858" s="160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  <c r="W858" s="160"/>
      <c r="X858" s="160"/>
      <c r="Y858" s="160"/>
      <c r="Z858" s="160"/>
    </row>
    <row r="859" ht="15.75" customHeight="1">
      <c r="A859" s="160"/>
      <c r="B859" s="160"/>
      <c r="C859" s="160"/>
      <c r="D859" s="160"/>
      <c r="E859" s="160"/>
      <c r="F859" s="160"/>
      <c r="G859" s="160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  <c r="W859" s="160"/>
      <c r="X859" s="160"/>
      <c r="Y859" s="160"/>
      <c r="Z859" s="160"/>
    </row>
    <row r="860" ht="15.75" customHeight="1">
      <c r="A860" s="160"/>
      <c r="B860" s="160"/>
      <c r="C860" s="160"/>
      <c r="D860" s="160"/>
      <c r="E860" s="160"/>
      <c r="F860" s="160"/>
      <c r="G860" s="160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  <c r="W860" s="160"/>
      <c r="X860" s="160"/>
      <c r="Y860" s="160"/>
      <c r="Z860" s="160"/>
    </row>
    <row r="861" ht="15.75" customHeight="1">
      <c r="A861" s="160"/>
      <c r="B861" s="160"/>
      <c r="C861" s="160"/>
      <c r="D861" s="160"/>
      <c r="E861" s="160"/>
      <c r="F861" s="160"/>
      <c r="G861" s="160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  <c r="W861" s="160"/>
      <c r="X861" s="160"/>
      <c r="Y861" s="160"/>
      <c r="Z861" s="160"/>
    </row>
    <row r="862" ht="15.75" customHeight="1">
      <c r="A862" s="160"/>
      <c r="B862" s="160"/>
      <c r="C862" s="160"/>
      <c r="D862" s="160"/>
      <c r="E862" s="160"/>
      <c r="F862" s="160"/>
      <c r="G862" s="160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  <c r="W862" s="160"/>
      <c r="X862" s="160"/>
      <c r="Y862" s="160"/>
      <c r="Z862" s="160"/>
    </row>
    <row r="863" ht="15.75" customHeight="1">
      <c r="A863" s="160"/>
      <c r="B863" s="160"/>
      <c r="C863" s="160"/>
      <c r="D863" s="160"/>
      <c r="E863" s="160"/>
      <c r="F863" s="160"/>
      <c r="G863" s="160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  <c r="W863" s="160"/>
      <c r="X863" s="160"/>
      <c r="Y863" s="160"/>
      <c r="Z863" s="160"/>
    </row>
    <row r="864" ht="15.75" customHeight="1">
      <c r="A864" s="160"/>
      <c r="B864" s="160"/>
      <c r="C864" s="160"/>
      <c r="D864" s="160"/>
      <c r="E864" s="160"/>
      <c r="F864" s="160"/>
      <c r="G864" s="160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  <c r="W864" s="160"/>
      <c r="X864" s="160"/>
      <c r="Y864" s="160"/>
      <c r="Z864" s="160"/>
    </row>
    <row r="865" ht="15.75" customHeight="1">
      <c r="A865" s="160"/>
      <c r="B865" s="160"/>
      <c r="C865" s="160"/>
      <c r="D865" s="160"/>
      <c r="E865" s="160"/>
      <c r="F865" s="160"/>
      <c r="G865" s="160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  <c r="W865" s="160"/>
      <c r="X865" s="160"/>
      <c r="Y865" s="160"/>
      <c r="Z865" s="160"/>
    </row>
    <row r="866" ht="15.75" customHeight="1">
      <c r="A866" s="160"/>
      <c r="B866" s="160"/>
      <c r="C866" s="160"/>
      <c r="D866" s="160"/>
      <c r="E866" s="160"/>
      <c r="F866" s="160"/>
      <c r="G866" s="160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  <c r="W866" s="160"/>
      <c r="X866" s="160"/>
      <c r="Y866" s="160"/>
      <c r="Z866" s="160"/>
    </row>
    <row r="867" ht="15.75" customHeight="1">
      <c r="A867" s="160"/>
      <c r="B867" s="160"/>
      <c r="C867" s="160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  <c r="W867" s="160"/>
      <c r="X867" s="160"/>
      <c r="Y867" s="160"/>
      <c r="Z867" s="160"/>
    </row>
    <row r="868" ht="15.75" customHeight="1">
      <c r="A868" s="160"/>
      <c r="B868" s="160"/>
      <c r="C868" s="160"/>
      <c r="D868" s="160"/>
      <c r="E868" s="160"/>
      <c r="F868" s="160"/>
      <c r="G868" s="160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  <c r="W868" s="160"/>
      <c r="X868" s="160"/>
      <c r="Y868" s="160"/>
      <c r="Z868" s="160"/>
    </row>
    <row r="869" ht="15.75" customHeight="1">
      <c r="A869" s="160"/>
      <c r="B869" s="160"/>
      <c r="C869" s="160"/>
      <c r="D869" s="160"/>
      <c r="E869" s="160"/>
      <c r="F869" s="160"/>
      <c r="G869" s="160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  <c r="W869" s="160"/>
      <c r="X869" s="160"/>
      <c r="Y869" s="160"/>
      <c r="Z869" s="160"/>
    </row>
    <row r="870" ht="15.75" customHeight="1">
      <c r="A870" s="160"/>
      <c r="B870" s="160"/>
      <c r="C870" s="160"/>
      <c r="D870" s="160"/>
      <c r="E870" s="160"/>
      <c r="F870" s="160"/>
      <c r="G870" s="160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  <c r="W870" s="160"/>
      <c r="X870" s="160"/>
      <c r="Y870" s="160"/>
      <c r="Z870" s="160"/>
    </row>
    <row r="871" ht="15.75" customHeight="1">
      <c r="A871" s="160"/>
      <c r="B871" s="160"/>
      <c r="C871" s="160"/>
      <c r="D871" s="160"/>
      <c r="E871" s="160"/>
      <c r="F871" s="160"/>
      <c r="G871" s="160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  <c r="W871" s="160"/>
      <c r="X871" s="160"/>
      <c r="Y871" s="160"/>
      <c r="Z871" s="160"/>
    </row>
    <row r="872" ht="15.75" customHeight="1">
      <c r="A872" s="160"/>
      <c r="B872" s="160"/>
      <c r="C872" s="160"/>
      <c r="D872" s="160"/>
      <c r="E872" s="160"/>
      <c r="F872" s="160"/>
      <c r="G872" s="160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  <c r="W872" s="160"/>
      <c r="X872" s="160"/>
      <c r="Y872" s="160"/>
      <c r="Z872" s="160"/>
    </row>
    <row r="873" ht="15.75" customHeight="1">
      <c r="A873" s="160"/>
      <c r="B873" s="160"/>
      <c r="C873" s="160"/>
      <c r="D873" s="160"/>
      <c r="E873" s="160"/>
      <c r="F873" s="160"/>
      <c r="G873" s="160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  <c r="W873" s="160"/>
      <c r="X873" s="160"/>
      <c r="Y873" s="160"/>
      <c r="Z873" s="160"/>
    </row>
    <row r="874" ht="15.75" customHeight="1">
      <c r="A874" s="160"/>
      <c r="B874" s="160"/>
      <c r="C874" s="160"/>
      <c r="D874" s="160"/>
      <c r="E874" s="160"/>
      <c r="F874" s="160"/>
      <c r="G874" s="160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  <c r="W874" s="160"/>
      <c r="X874" s="160"/>
      <c r="Y874" s="160"/>
      <c r="Z874" s="160"/>
    </row>
    <row r="875" ht="15.75" customHeight="1">
      <c r="A875" s="160"/>
      <c r="B875" s="160"/>
      <c r="C875" s="160"/>
      <c r="D875" s="160"/>
      <c r="E875" s="160"/>
      <c r="F875" s="160"/>
      <c r="G875" s="160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  <c r="W875" s="160"/>
      <c r="X875" s="160"/>
      <c r="Y875" s="160"/>
      <c r="Z875" s="160"/>
    </row>
    <row r="876" ht="15.75" customHeight="1">
      <c r="A876" s="160"/>
      <c r="B876" s="160"/>
      <c r="C876" s="160"/>
      <c r="D876" s="160"/>
      <c r="E876" s="160"/>
      <c r="F876" s="160"/>
      <c r="G876" s="160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  <c r="W876" s="160"/>
      <c r="X876" s="160"/>
      <c r="Y876" s="160"/>
      <c r="Z876" s="160"/>
    </row>
    <row r="877" ht="15.75" customHeight="1">
      <c r="A877" s="160"/>
      <c r="B877" s="160"/>
      <c r="C877" s="160"/>
      <c r="D877" s="160"/>
      <c r="E877" s="160"/>
      <c r="F877" s="160"/>
      <c r="G877" s="160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  <c r="W877" s="160"/>
      <c r="X877" s="160"/>
      <c r="Y877" s="160"/>
      <c r="Z877" s="160"/>
    </row>
    <row r="878" ht="15.75" customHeight="1">
      <c r="A878" s="160"/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</row>
    <row r="879" ht="15.75" customHeight="1">
      <c r="A879" s="160"/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</row>
    <row r="880" ht="15.75" customHeight="1">
      <c r="A880" s="160"/>
      <c r="B880" s="160"/>
      <c r="C880" s="160"/>
      <c r="D880" s="160"/>
      <c r="E880" s="160"/>
      <c r="F880" s="160"/>
      <c r="G880" s="160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  <c r="W880" s="160"/>
      <c r="X880" s="160"/>
      <c r="Y880" s="160"/>
      <c r="Z880" s="160"/>
    </row>
    <row r="881" ht="15.75" customHeight="1">
      <c r="A881" s="160"/>
      <c r="B881" s="160"/>
      <c r="C881" s="160"/>
      <c r="D881" s="160"/>
      <c r="E881" s="160"/>
      <c r="F881" s="160"/>
      <c r="G881" s="160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  <c r="W881" s="160"/>
      <c r="X881" s="160"/>
      <c r="Y881" s="160"/>
      <c r="Z881" s="160"/>
    </row>
    <row r="882" ht="15.75" customHeight="1">
      <c r="A882" s="160"/>
      <c r="B882" s="160"/>
      <c r="C882" s="160"/>
      <c r="D882" s="160"/>
      <c r="E882" s="160"/>
      <c r="F882" s="160"/>
      <c r="G882" s="160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  <c r="W882" s="160"/>
      <c r="X882" s="160"/>
      <c r="Y882" s="160"/>
      <c r="Z882" s="160"/>
    </row>
    <row r="883" ht="15.75" customHeight="1">
      <c r="A883" s="160"/>
      <c r="B883" s="160"/>
      <c r="C883" s="160"/>
      <c r="D883" s="160"/>
      <c r="E883" s="160"/>
      <c r="F883" s="160"/>
      <c r="G883" s="160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  <c r="W883" s="160"/>
      <c r="X883" s="160"/>
      <c r="Y883" s="160"/>
      <c r="Z883" s="160"/>
    </row>
    <row r="884" ht="15.75" customHeight="1">
      <c r="A884" s="160"/>
      <c r="B884" s="160"/>
      <c r="C884" s="160"/>
      <c r="D884" s="160"/>
      <c r="E884" s="160"/>
      <c r="F884" s="160"/>
      <c r="G884" s="160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  <c r="W884" s="160"/>
      <c r="X884" s="160"/>
      <c r="Y884" s="160"/>
      <c r="Z884" s="160"/>
    </row>
    <row r="885" ht="15.75" customHeight="1">
      <c r="A885" s="160"/>
      <c r="B885" s="160"/>
      <c r="C885" s="160"/>
      <c r="D885" s="160"/>
      <c r="E885" s="160"/>
      <c r="F885" s="160"/>
      <c r="G885" s="160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  <c r="W885" s="160"/>
      <c r="X885" s="160"/>
      <c r="Y885" s="160"/>
      <c r="Z885" s="160"/>
    </row>
    <row r="886" ht="15.75" customHeight="1">
      <c r="A886" s="160"/>
      <c r="B886" s="160"/>
      <c r="C886" s="160"/>
      <c r="D886" s="160"/>
      <c r="E886" s="160"/>
      <c r="F886" s="160"/>
      <c r="G886" s="160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  <c r="W886" s="160"/>
      <c r="X886" s="160"/>
      <c r="Y886" s="160"/>
      <c r="Z886" s="160"/>
    </row>
    <row r="887" ht="15.75" customHeight="1">
      <c r="A887" s="160"/>
      <c r="B887" s="160"/>
      <c r="C887" s="160"/>
      <c r="D887" s="160"/>
      <c r="E887" s="160"/>
      <c r="F887" s="160"/>
      <c r="G887" s="160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  <c r="W887" s="160"/>
      <c r="X887" s="160"/>
      <c r="Y887" s="160"/>
      <c r="Z887" s="160"/>
    </row>
    <row r="888" ht="15.75" customHeight="1">
      <c r="A888" s="160"/>
      <c r="B888" s="160"/>
      <c r="C888" s="160"/>
      <c r="D888" s="160"/>
      <c r="E888" s="160"/>
      <c r="F888" s="160"/>
      <c r="G888" s="160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  <c r="W888" s="160"/>
      <c r="X888" s="160"/>
      <c r="Y888" s="160"/>
      <c r="Z888" s="160"/>
    </row>
    <row r="889" ht="15.75" customHeight="1">
      <c r="A889" s="160"/>
      <c r="B889" s="160"/>
      <c r="C889" s="160"/>
      <c r="D889" s="160"/>
      <c r="E889" s="160"/>
      <c r="F889" s="160"/>
      <c r="G889" s="160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  <c r="W889" s="160"/>
      <c r="X889" s="160"/>
      <c r="Y889" s="160"/>
      <c r="Z889" s="160"/>
    </row>
    <row r="890" ht="15.75" customHeight="1">
      <c r="A890" s="160"/>
      <c r="B890" s="160"/>
      <c r="C890" s="160"/>
      <c r="D890" s="160"/>
      <c r="E890" s="160"/>
      <c r="F890" s="160"/>
      <c r="G890" s="160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  <c r="W890" s="160"/>
      <c r="X890" s="160"/>
      <c r="Y890" s="160"/>
      <c r="Z890" s="160"/>
    </row>
    <row r="891" ht="15.75" customHeight="1">
      <c r="A891" s="160"/>
      <c r="B891" s="160"/>
      <c r="C891" s="160"/>
      <c r="D891" s="160"/>
      <c r="E891" s="160"/>
      <c r="F891" s="160"/>
      <c r="G891" s="160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  <c r="W891" s="160"/>
      <c r="X891" s="160"/>
      <c r="Y891" s="160"/>
      <c r="Z891" s="160"/>
    </row>
    <row r="892" ht="15.75" customHeight="1">
      <c r="A892" s="160"/>
      <c r="B892" s="160"/>
      <c r="C892" s="160"/>
      <c r="D892" s="160"/>
      <c r="E892" s="160"/>
      <c r="F892" s="160"/>
      <c r="G892" s="160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  <c r="W892" s="160"/>
      <c r="X892" s="160"/>
      <c r="Y892" s="160"/>
      <c r="Z892" s="160"/>
    </row>
    <row r="893" ht="15.75" customHeight="1">
      <c r="A893" s="160"/>
      <c r="B893" s="160"/>
      <c r="C893" s="160"/>
      <c r="D893" s="160"/>
      <c r="E893" s="160"/>
      <c r="F893" s="160"/>
      <c r="G893" s="160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  <c r="W893" s="160"/>
      <c r="X893" s="160"/>
      <c r="Y893" s="160"/>
      <c r="Z893" s="160"/>
    </row>
    <row r="894" ht="15.75" customHeight="1">
      <c r="A894" s="160"/>
      <c r="B894" s="160"/>
      <c r="C894" s="160"/>
      <c r="D894" s="160"/>
      <c r="E894" s="160"/>
      <c r="F894" s="160"/>
      <c r="G894" s="160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  <c r="W894" s="160"/>
      <c r="X894" s="160"/>
      <c r="Y894" s="160"/>
      <c r="Z894" s="160"/>
    </row>
    <row r="895" ht="15.75" customHeight="1">
      <c r="A895" s="160"/>
      <c r="B895" s="160"/>
      <c r="C895" s="160"/>
      <c r="D895" s="160"/>
      <c r="E895" s="160"/>
      <c r="F895" s="160"/>
      <c r="G895" s="160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  <c r="W895" s="160"/>
      <c r="X895" s="160"/>
      <c r="Y895" s="160"/>
      <c r="Z895" s="160"/>
    </row>
    <row r="896" ht="15.75" customHeight="1">
      <c r="A896" s="160"/>
      <c r="B896" s="160"/>
      <c r="C896" s="160"/>
      <c r="D896" s="160"/>
      <c r="E896" s="160"/>
      <c r="F896" s="160"/>
      <c r="G896" s="160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  <c r="W896" s="160"/>
      <c r="X896" s="160"/>
      <c r="Y896" s="160"/>
      <c r="Z896" s="160"/>
    </row>
    <row r="897" ht="15.75" customHeight="1">
      <c r="A897" s="160"/>
      <c r="B897" s="160"/>
      <c r="C897" s="160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  <c r="W897" s="160"/>
      <c r="X897" s="160"/>
      <c r="Y897" s="160"/>
      <c r="Z897" s="160"/>
    </row>
    <row r="898" ht="15.75" customHeight="1">
      <c r="A898" s="160"/>
      <c r="B898" s="160"/>
      <c r="C898" s="160"/>
      <c r="D898" s="160"/>
      <c r="E898" s="160"/>
      <c r="F898" s="160"/>
      <c r="G898" s="160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  <c r="W898" s="160"/>
      <c r="X898" s="160"/>
      <c r="Y898" s="160"/>
      <c r="Z898" s="160"/>
    </row>
    <row r="899" ht="15.75" customHeight="1">
      <c r="A899" s="160"/>
      <c r="B899" s="160"/>
      <c r="C899" s="160"/>
      <c r="D899" s="160"/>
      <c r="E899" s="160"/>
      <c r="F899" s="160"/>
      <c r="G899" s="160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  <c r="W899" s="160"/>
      <c r="X899" s="160"/>
      <c r="Y899" s="160"/>
      <c r="Z899" s="160"/>
    </row>
    <row r="900" ht="15.75" customHeight="1">
      <c r="A900" s="160"/>
      <c r="B900" s="160"/>
      <c r="C900" s="160"/>
      <c r="D900" s="160"/>
      <c r="E900" s="160"/>
      <c r="F900" s="160"/>
      <c r="G900" s="160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  <c r="W900" s="160"/>
      <c r="X900" s="160"/>
      <c r="Y900" s="160"/>
      <c r="Z900" s="160"/>
    </row>
    <row r="901" ht="15.75" customHeight="1">
      <c r="A901" s="160"/>
      <c r="B901" s="160"/>
      <c r="C901" s="160"/>
      <c r="D901" s="160"/>
      <c r="E901" s="160"/>
      <c r="F901" s="160"/>
      <c r="G901" s="160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  <c r="W901" s="160"/>
      <c r="X901" s="160"/>
      <c r="Y901" s="160"/>
      <c r="Z901" s="160"/>
    </row>
    <row r="902" ht="15.75" customHeight="1">
      <c r="A902" s="160"/>
      <c r="B902" s="160"/>
      <c r="C902" s="160"/>
      <c r="D902" s="160"/>
      <c r="E902" s="160"/>
      <c r="F902" s="160"/>
      <c r="G902" s="160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  <c r="W902" s="160"/>
      <c r="X902" s="160"/>
      <c r="Y902" s="160"/>
      <c r="Z902" s="160"/>
    </row>
    <row r="903" ht="15.75" customHeight="1">
      <c r="A903" s="160"/>
      <c r="B903" s="160"/>
      <c r="C903" s="160"/>
      <c r="D903" s="160"/>
      <c r="E903" s="160"/>
      <c r="F903" s="160"/>
      <c r="G903" s="160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  <c r="W903" s="160"/>
      <c r="X903" s="160"/>
      <c r="Y903" s="160"/>
      <c r="Z903" s="160"/>
    </row>
    <row r="904" ht="15.75" customHeight="1">
      <c r="A904" s="160"/>
      <c r="B904" s="160"/>
      <c r="C904" s="160"/>
      <c r="D904" s="160"/>
      <c r="E904" s="160"/>
      <c r="F904" s="160"/>
      <c r="G904" s="160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  <c r="W904" s="160"/>
      <c r="X904" s="160"/>
      <c r="Y904" s="160"/>
      <c r="Z904" s="160"/>
    </row>
    <row r="905" ht="15.75" customHeight="1">
      <c r="A905" s="160"/>
      <c r="B905" s="160"/>
      <c r="C905" s="160"/>
      <c r="D905" s="160"/>
      <c r="E905" s="160"/>
      <c r="F905" s="160"/>
      <c r="G905" s="160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  <c r="W905" s="160"/>
      <c r="X905" s="160"/>
      <c r="Y905" s="160"/>
      <c r="Z905" s="160"/>
    </row>
    <row r="906" ht="15.75" customHeight="1">
      <c r="A906" s="160"/>
      <c r="B906" s="160"/>
      <c r="C906" s="160"/>
      <c r="D906" s="160"/>
      <c r="E906" s="160"/>
      <c r="F906" s="160"/>
      <c r="G906" s="160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  <c r="W906" s="160"/>
      <c r="X906" s="160"/>
      <c r="Y906" s="160"/>
      <c r="Z906" s="160"/>
    </row>
    <row r="907" ht="15.75" customHeight="1">
      <c r="A907" s="160"/>
      <c r="B907" s="160"/>
      <c r="C907" s="160"/>
      <c r="D907" s="160"/>
      <c r="E907" s="160"/>
      <c r="F907" s="160"/>
      <c r="G907" s="160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  <c r="W907" s="160"/>
      <c r="X907" s="160"/>
      <c r="Y907" s="160"/>
      <c r="Z907" s="160"/>
    </row>
    <row r="908" ht="15.75" customHeight="1">
      <c r="A908" s="160"/>
      <c r="B908" s="160"/>
      <c r="C908" s="160"/>
      <c r="D908" s="160"/>
      <c r="E908" s="160"/>
      <c r="F908" s="160"/>
      <c r="G908" s="160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  <c r="W908" s="160"/>
      <c r="X908" s="160"/>
      <c r="Y908" s="160"/>
      <c r="Z908" s="160"/>
    </row>
    <row r="909" ht="15.75" customHeight="1">
      <c r="A909" s="160"/>
      <c r="B909" s="160"/>
      <c r="C909" s="160"/>
      <c r="D909" s="160"/>
      <c r="E909" s="160"/>
      <c r="F909" s="160"/>
      <c r="G909" s="160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  <c r="W909" s="160"/>
      <c r="X909" s="160"/>
      <c r="Y909" s="160"/>
      <c r="Z909" s="160"/>
    </row>
    <row r="910" ht="15.75" customHeight="1">
      <c r="A910" s="160"/>
      <c r="B910" s="160"/>
      <c r="C910" s="160"/>
      <c r="D910" s="160"/>
      <c r="E910" s="160"/>
      <c r="F910" s="160"/>
      <c r="G910" s="160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  <c r="W910" s="160"/>
      <c r="X910" s="160"/>
      <c r="Y910" s="160"/>
      <c r="Z910" s="160"/>
    </row>
    <row r="911" ht="15.75" customHeight="1">
      <c r="A911" s="160"/>
      <c r="B911" s="160"/>
      <c r="C911" s="160"/>
      <c r="D911" s="160"/>
      <c r="E911" s="160"/>
      <c r="F911" s="160"/>
      <c r="G911" s="160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  <c r="W911" s="160"/>
      <c r="X911" s="160"/>
      <c r="Y911" s="160"/>
      <c r="Z911" s="160"/>
    </row>
    <row r="912" ht="15.75" customHeight="1">
      <c r="A912" s="160"/>
      <c r="B912" s="160"/>
      <c r="C912" s="160"/>
      <c r="D912" s="160"/>
      <c r="E912" s="160"/>
      <c r="F912" s="160"/>
      <c r="G912" s="160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  <c r="W912" s="160"/>
      <c r="X912" s="160"/>
      <c r="Y912" s="160"/>
      <c r="Z912" s="160"/>
    </row>
    <row r="913" ht="15.75" customHeight="1">
      <c r="A913" s="160"/>
      <c r="B913" s="160"/>
      <c r="C913" s="160"/>
      <c r="D913" s="160"/>
      <c r="E913" s="160"/>
      <c r="F913" s="160"/>
      <c r="G913" s="160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  <c r="W913" s="160"/>
      <c r="X913" s="160"/>
      <c r="Y913" s="160"/>
      <c r="Z913" s="160"/>
    </row>
    <row r="914" ht="15.75" customHeight="1">
      <c r="A914" s="160"/>
      <c r="B914" s="160"/>
      <c r="C914" s="160"/>
      <c r="D914" s="160"/>
      <c r="E914" s="160"/>
      <c r="F914" s="160"/>
      <c r="G914" s="160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  <c r="W914" s="160"/>
      <c r="X914" s="160"/>
      <c r="Y914" s="160"/>
      <c r="Z914" s="160"/>
    </row>
    <row r="915" ht="15.75" customHeight="1">
      <c r="A915" s="160"/>
      <c r="B915" s="160"/>
      <c r="C915" s="160"/>
      <c r="D915" s="160"/>
      <c r="E915" s="160"/>
      <c r="F915" s="160"/>
      <c r="G915" s="160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  <c r="W915" s="160"/>
      <c r="X915" s="160"/>
      <c r="Y915" s="160"/>
      <c r="Z915" s="160"/>
    </row>
    <row r="916" ht="15.75" customHeight="1">
      <c r="A916" s="160"/>
      <c r="B916" s="160"/>
      <c r="C916" s="160"/>
      <c r="D916" s="160"/>
      <c r="E916" s="160"/>
      <c r="F916" s="160"/>
      <c r="G916" s="160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  <c r="W916" s="160"/>
      <c r="X916" s="160"/>
      <c r="Y916" s="160"/>
      <c r="Z916" s="160"/>
    </row>
    <row r="917" ht="15.75" customHeight="1">
      <c r="A917" s="160"/>
      <c r="B917" s="160"/>
      <c r="C917" s="160"/>
      <c r="D917" s="160"/>
      <c r="E917" s="160"/>
      <c r="F917" s="160"/>
      <c r="G917" s="160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  <c r="W917" s="160"/>
      <c r="X917" s="160"/>
      <c r="Y917" s="160"/>
      <c r="Z917" s="160"/>
    </row>
    <row r="918" ht="15.75" customHeight="1">
      <c r="A918" s="160"/>
      <c r="B918" s="160"/>
      <c r="C918" s="160"/>
      <c r="D918" s="160"/>
      <c r="E918" s="160"/>
      <c r="F918" s="160"/>
      <c r="G918" s="160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  <c r="W918" s="160"/>
      <c r="X918" s="160"/>
      <c r="Y918" s="160"/>
      <c r="Z918" s="160"/>
    </row>
    <row r="919" ht="15.75" customHeight="1">
      <c r="A919" s="160"/>
      <c r="B919" s="160"/>
      <c r="C919" s="160"/>
      <c r="D919" s="160"/>
      <c r="E919" s="160"/>
      <c r="F919" s="160"/>
      <c r="G919" s="160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  <c r="W919" s="160"/>
      <c r="X919" s="160"/>
      <c r="Y919" s="160"/>
      <c r="Z919" s="160"/>
    </row>
    <row r="920" ht="15.75" customHeight="1">
      <c r="A920" s="160"/>
      <c r="B920" s="160"/>
      <c r="C920" s="160"/>
      <c r="D920" s="160"/>
      <c r="E920" s="160"/>
      <c r="F920" s="160"/>
      <c r="G920" s="160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  <c r="W920" s="160"/>
      <c r="X920" s="160"/>
      <c r="Y920" s="160"/>
      <c r="Z920" s="160"/>
    </row>
    <row r="921" ht="15.75" customHeight="1">
      <c r="A921" s="160"/>
      <c r="B921" s="160"/>
      <c r="C921" s="160"/>
      <c r="D921" s="160"/>
      <c r="E921" s="160"/>
      <c r="F921" s="160"/>
      <c r="G921" s="160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  <c r="W921" s="160"/>
      <c r="X921" s="160"/>
      <c r="Y921" s="160"/>
      <c r="Z921" s="160"/>
    </row>
    <row r="922" ht="15.75" customHeight="1">
      <c r="A922" s="160"/>
      <c r="B922" s="160"/>
      <c r="C922" s="160"/>
      <c r="D922" s="160"/>
      <c r="E922" s="160"/>
      <c r="F922" s="160"/>
      <c r="G922" s="160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  <c r="W922" s="160"/>
      <c r="X922" s="160"/>
      <c r="Y922" s="160"/>
      <c r="Z922" s="160"/>
    </row>
    <row r="923" ht="15.75" customHeight="1">
      <c r="A923" s="160"/>
      <c r="B923" s="160"/>
      <c r="C923" s="160"/>
      <c r="D923" s="160"/>
      <c r="E923" s="160"/>
      <c r="F923" s="160"/>
      <c r="G923" s="160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  <c r="W923" s="160"/>
      <c r="X923" s="160"/>
      <c r="Y923" s="160"/>
      <c r="Z923" s="160"/>
    </row>
    <row r="924" ht="15.75" customHeight="1">
      <c r="A924" s="160"/>
      <c r="B924" s="160"/>
      <c r="C924" s="160"/>
      <c r="D924" s="160"/>
      <c r="E924" s="160"/>
      <c r="F924" s="160"/>
      <c r="G924" s="160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  <c r="W924" s="160"/>
      <c r="X924" s="160"/>
      <c r="Y924" s="160"/>
      <c r="Z924" s="160"/>
    </row>
    <row r="925" ht="15.75" customHeight="1">
      <c r="A925" s="160"/>
      <c r="B925" s="160"/>
      <c r="C925" s="160"/>
      <c r="D925" s="160"/>
      <c r="E925" s="160"/>
      <c r="F925" s="160"/>
      <c r="G925" s="160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  <c r="W925" s="160"/>
      <c r="X925" s="160"/>
      <c r="Y925" s="160"/>
      <c r="Z925" s="160"/>
    </row>
    <row r="926" ht="15.75" customHeight="1">
      <c r="A926" s="160"/>
      <c r="B926" s="160"/>
      <c r="C926" s="160"/>
      <c r="D926" s="160"/>
      <c r="E926" s="160"/>
      <c r="F926" s="160"/>
      <c r="G926" s="160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  <c r="W926" s="160"/>
      <c r="X926" s="160"/>
      <c r="Y926" s="160"/>
      <c r="Z926" s="160"/>
    </row>
    <row r="927" ht="15.75" customHeight="1">
      <c r="A927" s="160"/>
      <c r="B927" s="160"/>
      <c r="C927" s="160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  <c r="W927" s="160"/>
      <c r="X927" s="160"/>
      <c r="Y927" s="160"/>
      <c r="Z927" s="160"/>
    </row>
    <row r="928" ht="15.75" customHeight="1">
      <c r="A928" s="160"/>
      <c r="B928" s="160"/>
      <c r="C928" s="160"/>
      <c r="D928" s="160"/>
      <c r="E928" s="160"/>
      <c r="F928" s="160"/>
      <c r="G928" s="160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  <c r="W928" s="160"/>
      <c r="X928" s="160"/>
      <c r="Y928" s="160"/>
      <c r="Z928" s="160"/>
    </row>
    <row r="929" ht="15.75" customHeight="1">
      <c r="A929" s="160"/>
      <c r="B929" s="160"/>
      <c r="C929" s="160"/>
      <c r="D929" s="160"/>
      <c r="E929" s="160"/>
      <c r="F929" s="160"/>
      <c r="G929" s="160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  <c r="W929" s="160"/>
      <c r="X929" s="160"/>
      <c r="Y929" s="160"/>
      <c r="Z929" s="160"/>
    </row>
    <row r="930" ht="15.75" customHeight="1">
      <c r="A930" s="160"/>
      <c r="B930" s="160"/>
      <c r="C930" s="160"/>
      <c r="D930" s="160"/>
      <c r="E930" s="160"/>
      <c r="F930" s="160"/>
      <c r="G930" s="160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  <c r="W930" s="160"/>
      <c r="X930" s="160"/>
      <c r="Y930" s="160"/>
      <c r="Z930" s="160"/>
    </row>
    <row r="931" ht="15.75" customHeight="1">
      <c r="A931" s="160"/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</row>
    <row r="932" ht="15.75" customHeight="1">
      <c r="A932" s="160"/>
      <c r="B932" s="160"/>
      <c r="C932" s="160"/>
      <c r="D932" s="160"/>
      <c r="E932" s="160"/>
      <c r="F932" s="160"/>
      <c r="G932" s="160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  <c r="W932" s="160"/>
      <c r="X932" s="160"/>
      <c r="Y932" s="160"/>
      <c r="Z932" s="160"/>
    </row>
    <row r="933" ht="15.75" customHeight="1">
      <c r="A933" s="160"/>
      <c r="B933" s="160"/>
      <c r="C933" s="160"/>
      <c r="D933" s="160"/>
      <c r="E933" s="160"/>
      <c r="F933" s="160"/>
      <c r="G933" s="160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  <c r="W933" s="160"/>
      <c r="X933" s="160"/>
      <c r="Y933" s="160"/>
      <c r="Z933" s="160"/>
    </row>
    <row r="934" ht="15.75" customHeight="1">
      <c r="A934" s="160"/>
      <c r="B934" s="160"/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  <c r="W934" s="160"/>
      <c r="X934" s="160"/>
      <c r="Y934" s="160"/>
      <c r="Z934" s="160"/>
    </row>
    <row r="935" ht="15.75" customHeight="1">
      <c r="A935" s="160"/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</row>
    <row r="936" ht="15.75" customHeight="1">
      <c r="A936" s="160"/>
      <c r="B936" s="160"/>
      <c r="C936" s="160"/>
      <c r="D936" s="160"/>
      <c r="E936" s="160"/>
      <c r="F936" s="160"/>
      <c r="G936" s="160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  <c r="W936" s="160"/>
      <c r="X936" s="160"/>
      <c r="Y936" s="160"/>
      <c r="Z936" s="160"/>
    </row>
    <row r="937" ht="15.75" customHeight="1">
      <c r="A937" s="160"/>
      <c r="B937" s="160"/>
      <c r="C937" s="160"/>
      <c r="D937" s="160"/>
      <c r="E937" s="160"/>
      <c r="F937" s="160"/>
      <c r="G937" s="160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  <c r="W937" s="160"/>
      <c r="X937" s="160"/>
      <c r="Y937" s="160"/>
      <c r="Z937" s="160"/>
    </row>
    <row r="938" ht="15.75" customHeight="1">
      <c r="A938" s="160"/>
      <c r="B938" s="160"/>
      <c r="C938" s="160"/>
      <c r="D938" s="160"/>
      <c r="E938" s="160"/>
      <c r="F938" s="160"/>
      <c r="G938" s="160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  <c r="W938" s="160"/>
      <c r="X938" s="160"/>
      <c r="Y938" s="160"/>
      <c r="Z938" s="160"/>
    </row>
    <row r="939" ht="15.75" customHeight="1">
      <c r="A939" s="160"/>
      <c r="B939" s="160"/>
      <c r="C939" s="160"/>
      <c r="D939" s="160"/>
      <c r="E939" s="160"/>
      <c r="F939" s="160"/>
      <c r="G939" s="160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  <c r="W939" s="160"/>
      <c r="X939" s="160"/>
      <c r="Y939" s="160"/>
      <c r="Z939" s="160"/>
    </row>
    <row r="940" ht="15.75" customHeight="1">
      <c r="A940" s="160"/>
      <c r="B940" s="160"/>
      <c r="C940" s="160"/>
      <c r="D940" s="160"/>
      <c r="E940" s="160"/>
      <c r="F940" s="160"/>
      <c r="G940" s="160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  <c r="W940" s="160"/>
      <c r="X940" s="160"/>
      <c r="Y940" s="160"/>
      <c r="Z940" s="160"/>
    </row>
    <row r="941" ht="15.75" customHeight="1">
      <c r="A941" s="160"/>
      <c r="B941" s="160"/>
      <c r="C941" s="160"/>
      <c r="D941" s="160"/>
      <c r="E941" s="160"/>
      <c r="F941" s="160"/>
      <c r="G941" s="160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  <c r="W941" s="160"/>
      <c r="X941" s="160"/>
      <c r="Y941" s="160"/>
      <c r="Z941" s="160"/>
    </row>
    <row r="942" ht="15.75" customHeight="1">
      <c r="A942" s="160"/>
      <c r="B942" s="160"/>
      <c r="C942" s="160"/>
      <c r="D942" s="160"/>
      <c r="E942" s="160"/>
      <c r="F942" s="160"/>
      <c r="G942" s="160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  <c r="W942" s="160"/>
      <c r="X942" s="160"/>
      <c r="Y942" s="160"/>
      <c r="Z942" s="160"/>
    </row>
    <row r="943" ht="15.75" customHeight="1">
      <c r="A943" s="160"/>
      <c r="B943" s="160"/>
      <c r="C943" s="160"/>
      <c r="D943" s="16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  <c r="W943" s="160"/>
      <c r="X943" s="160"/>
      <c r="Y943" s="160"/>
      <c r="Z943" s="160"/>
    </row>
    <row r="944" ht="15.75" customHeight="1">
      <c r="A944" s="160"/>
      <c r="B944" s="160"/>
      <c r="C944" s="160"/>
      <c r="D944" s="160"/>
      <c r="E944" s="160"/>
      <c r="F944" s="160"/>
      <c r="G944" s="160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  <c r="W944" s="160"/>
      <c r="X944" s="160"/>
      <c r="Y944" s="160"/>
      <c r="Z944" s="160"/>
    </row>
    <row r="945" ht="15.75" customHeight="1">
      <c r="A945" s="160"/>
      <c r="B945" s="160"/>
      <c r="C945" s="160"/>
      <c r="D945" s="160"/>
      <c r="E945" s="160"/>
      <c r="F945" s="160"/>
      <c r="G945" s="160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  <c r="W945" s="160"/>
      <c r="X945" s="160"/>
      <c r="Y945" s="160"/>
      <c r="Z945" s="160"/>
    </row>
    <row r="946" ht="15.75" customHeight="1">
      <c r="A946" s="160"/>
      <c r="B946" s="160"/>
      <c r="C946" s="160"/>
      <c r="D946" s="160"/>
      <c r="E946" s="160"/>
      <c r="F946" s="160"/>
      <c r="G946" s="160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  <c r="W946" s="160"/>
      <c r="X946" s="160"/>
      <c r="Y946" s="160"/>
      <c r="Z946" s="160"/>
    </row>
    <row r="947" ht="15.75" customHeight="1">
      <c r="A947" s="160"/>
      <c r="B947" s="160"/>
      <c r="C947" s="160"/>
      <c r="D947" s="160"/>
      <c r="E947" s="160"/>
      <c r="F947" s="160"/>
      <c r="G947" s="160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  <c r="W947" s="160"/>
      <c r="X947" s="160"/>
      <c r="Y947" s="160"/>
      <c r="Z947" s="160"/>
    </row>
    <row r="948" ht="15.75" customHeight="1">
      <c r="A948" s="160"/>
      <c r="B948" s="160"/>
      <c r="C948" s="160"/>
      <c r="D948" s="160"/>
      <c r="E948" s="160"/>
      <c r="F948" s="160"/>
      <c r="G948" s="160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  <c r="W948" s="160"/>
      <c r="X948" s="160"/>
      <c r="Y948" s="160"/>
      <c r="Z948" s="160"/>
    </row>
    <row r="949" ht="15.75" customHeight="1">
      <c r="A949" s="160"/>
      <c r="B949" s="160"/>
      <c r="C949" s="160"/>
      <c r="D949" s="160"/>
      <c r="E949" s="160"/>
      <c r="F949" s="160"/>
      <c r="G949" s="160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  <c r="W949" s="160"/>
      <c r="X949" s="160"/>
      <c r="Y949" s="160"/>
      <c r="Z949" s="160"/>
    </row>
    <row r="950" ht="15.75" customHeight="1">
      <c r="A950" s="160"/>
      <c r="B950" s="160"/>
      <c r="C950" s="160"/>
      <c r="D950" s="160"/>
      <c r="E950" s="160"/>
      <c r="F950" s="160"/>
      <c r="G950" s="160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  <c r="W950" s="160"/>
      <c r="X950" s="160"/>
      <c r="Y950" s="160"/>
      <c r="Z950" s="160"/>
    </row>
    <row r="951" ht="15.75" customHeight="1">
      <c r="A951" s="160"/>
      <c r="B951" s="160"/>
      <c r="C951" s="160"/>
      <c r="D951" s="160"/>
      <c r="E951" s="160"/>
      <c r="F951" s="160"/>
      <c r="G951" s="160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  <c r="W951" s="160"/>
      <c r="X951" s="160"/>
      <c r="Y951" s="160"/>
      <c r="Z951" s="160"/>
    </row>
    <row r="952" ht="15.75" customHeight="1">
      <c r="A952" s="160"/>
      <c r="B952" s="160"/>
      <c r="C952" s="160"/>
      <c r="D952" s="160"/>
      <c r="E952" s="160"/>
      <c r="F952" s="160"/>
      <c r="G952" s="160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  <c r="W952" s="160"/>
      <c r="X952" s="160"/>
      <c r="Y952" s="160"/>
      <c r="Z952" s="160"/>
    </row>
    <row r="953" ht="15.75" customHeight="1">
      <c r="A953" s="160"/>
      <c r="B953" s="160"/>
      <c r="C953" s="160"/>
      <c r="D953" s="160"/>
      <c r="E953" s="160"/>
      <c r="F953" s="160"/>
      <c r="G953" s="160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  <c r="W953" s="160"/>
      <c r="X953" s="160"/>
      <c r="Y953" s="160"/>
      <c r="Z953" s="160"/>
    </row>
    <row r="954" ht="15.75" customHeight="1">
      <c r="A954" s="160"/>
      <c r="B954" s="160"/>
      <c r="C954" s="160"/>
      <c r="D954" s="160"/>
      <c r="E954" s="160"/>
      <c r="F954" s="160"/>
      <c r="G954" s="160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  <c r="W954" s="160"/>
      <c r="X954" s="160"/>
      <c r="Y954" s="160"/>
      <c r="Z954" s="160"/>
    </row>
    <row r="955" ht="15.75" customHeight="1">
      <c r="A955" s="160"/>
      <c r="B955" s="160"/>
      <c r="C955" s="160"/>
      <c r="D955" s="160"/>
      <c r="E955" s="160"/>
      <c r="F955" s="160"/>
      <c r="G955" s="160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  <c r="W955" s="160"/>
      <c r="X955" s="160"/>
      <c r="Y955" s="160"/>
      <c r="Z955" s="160"/>
    </row>
    <row r="956" ht="15.75" customHeight="1">
      <c r="A956" s="160"/>
      <c r="B956" s="160"/>
      <c r="C956" s="160"/>
      <c r="D956" s="160"/>
      <c r="E956" s="160"/>
      <c r="F956" s="160"/>
      <c r="G956" s="160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0"/>
      <c r="Z956" s="160"/>
    </row>
    <row r="957" ht="15.75" customHeight="1">
      <c r="A957" s="160"/>
      <c r="B957" s="160"/>
      <c r="C957" s="160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0"/>
      <c r="Z957" s="160"/>
    </row>
    <row r="958" ht="15.75" customHeight="1">
      <c r="A958" s="160"/>
      <c r="B958" s="160"/>
      <c r="C958" s="160"/>
      <c r="D958" s="160"/>
      <c r="E958" s="160"/>
      <c r="F958" s="160"/>
      <c r="G958" s="160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  <c r="W958" s="160"/>
      <c r="X958" s="160"/>
      <c r="Y958" s="160"/>
      <c r="Z958" s="160"/>
    </row>
    <row r="959" ht="15.75" customHeight="1">
      <c r="A959" s="160"/>
      <c r="B959" s="160"/>
      <c r="C959" s="160"/>
      <c r="D959" s="160"/>
      <c r="E959" s="160"/>
      <c r="F959" s="160"/>
      <c r="G959" s="160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  <c r="W959" s="160"/>
      <c r="X959" s="160"/>
      <c r="Y959" s="160"/>
      <c r="Z959" s="160"/>
    </row>
    <row r="960" ht="15.75" customHeight="1">
      <c r="A960" s="160"/>
      <c r="B960" s="160"/>
      <c r="C960" s="160"/>
      <c r="D960" s="160"/>
      <c r="E960" s="160"/>
      <c r="F960" s="160"/>
      <c r="G960" s="160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  <c r="W960" s="160"/>
      <c r="X960" s="160"/>
      <c r="Y960" s="160"/>
      <c r="Z960" s="160"/>
    </row>
    <row r="961" ht="15.75" customHeight="1">
      <c r="A961" s="160"/>
      <c r="B961" s="160"/>
      <c r="C961" s="160"/>
      <c r="D961" s="160"/>
      <c r="E961" s="160"/>
      <c r="F961" s="160"/>
      <c r="G961" s="160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  <c r="W961" s="160"/>
      <c r="X961" s="160"/>
      <c r="Y961" s="160"/>
      <c r="Z961" s="160"/>
    </row>
    <row r="962" ht="15.75" customHeight="1">
      <c r="A962" s="160"/>
      <c r="B962" s="160"/>
      <c r="C962" s="160"/>
      <c r="D962" s="160"/>
      <c r="E962" s="160"/>
      <c r="F962" s="160"/>
      <c r="G962" s="160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  <c r="W962" s="160"/>
      <c r="X962" s="160"/>
      <c r="Y962" s="160"/>
      <c r="Z962" s="160"/>
    </row>
    <row r="963" ht="15.75" customHeight="1">
      <c r="A963" s="160"/>
      <c r="B963" s="160"/>
      <c r="C963" s="160"/>
      <c r="D963" s="160"/>
      <c r="E963" s="160"/>
      <c r="F963" s="160"/>
      <c r="G963" s="160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  <c r="W963" s="160"/>
      <c r="X963" s="160"/>
      <c r="Y963" s="160"/>
      <c r="Z963" s="160"/>
    </row>
    <row r="964" ht="15.75" customHeight="1">
      <c r="A964" s="160"/>
      <c r="B964" s="160"/>
      <c r="C964" s="160"/>
      <c r="D964" s="160"/>
      <c r="E964" s="160"/>
      <c r="F964" s="160"/>
      <c r="G964" s="160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  <c r="W964" s="160"/>
      <c r="X964" s="160"/>
      <c r="Y964" s="160"/>
      <c r="Z964" s="160"/>
    </row>
    <row r="965" ht="15.75" customHeight="1">
      <c r="A965" s="160"/>
      <c r="B965" s="160"/>
      <c r="C965" s="160"/>
      <c r="D965" s="160"/>
      <c r="E965" s="160"/>
      <c r="F965" s="160"/>
      <c r="G965" s="160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  <c r="W965" s="160"/>
      <c r="X965" s="160"/>
      <c r="Y965" s="160"/>
      <c r="Z965" s="160"/>
    </row>
    <row r="966" ht="15.75" customHeight="1">
      <c r="A966" s="160"/>
      <c r="B966" s="160"/>
      <c r="C966" s="160"/>
      <c r="D966" s="160"/>
      <c r="E966" s="160"/>
      <c r="F966" s="160"/>
      <c r="G966" s="160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  <c r="W966" s="160"/>
      <c r="X966" s="160"/>
      <c r="Y966" s="160"/>
      <c r="Z966" s="160"/>
    </row>
    <row r="967" ht="15.75" customHeight="1">
      <c r="A967" s="160"/>
      <c r="B967" s="160"/>
      <c r="C967" s="160"/>
      <c r="D967" s="160"/>
      <c r="E967" s="160"/>
      <c r="F967" s="160"/>
      <c r="G967" s="160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  <c r="W967" s="160"/>
      <c r="X967" s="160"/>
      <c r="Y967" s="160"/>
      <c r="Z967" s="160"/>
    </row>
    <row r="968" ht="15.75" customHeight="1">
      <c r="A968" s="160"/>
      <c r="B968" s="160"/>
      <c r="C968" s="160"/>
      <c r="D968" s="160"/>
      <c r="E968" s="160"/>
      <c r="F968" s="160"/>
      <c r="G968" s="160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  <c r="W968" s="160"/>
      <c r="X968" s="160"/>
      <c r="Y968" s="160"/>
      <c r="Z968" s="160"/>
    </row>
    <row r="969" ht="15.75" customHeight="1">
      <c r="A969" s="160"/>
      <c r="B969" s="160"/>
      <c r="C969" s="160"/>
      <c r="D969" s="160"/>
      <c r="E969" s="160"/>
      <c r="F969" s="160"/>
      <c r="G969" s="160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  <c r="W969" s="160"/>
      <c r="X969" s="160"/>
      <c r="Y969" s="160"/>
      <c r="Z969" s="160"/>
    </row>
    <row r="970" ht="15.75" customHeight="1">
      <c r="A970" s="160"/>
      <c r="B970" s="160"/>
      <c r="C970" s="160"/>
      <c r="D970" s="160"/>
      <c r="E970" s="160"/>
      <c r="F970" s="160"/>
      <c r="G970" s="160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  <c r="W970" s="160"/>
      <c r="X970" s="160"/>
      <c r="Y970" s="160"/>
      <c r="Z970" s="160"/>
    </row>
    <row r="971" ht="15.75" customHeight="1">
      <c r="A971" s="160"/>
      <c r="B971" s="160"/>
      <c r="C971" s="160"/>
      <c r="D971" s="160"/>
      <c r="E971" s="160"/>
      <c r="F971" s="160"/>
      <c r="G971" s="160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  <c r="W971" s="160"/>
      <c r="X971" s="160"/>
      <c r="Y971" s="160"/>
      <c r="Z971" s="160"/>
    </row>
    <row r="972" ht="15.75" customHeight="1">
      <c r="A972" s="160"/>
      <c r="B972" s="160"/>
      <c r="C972" s="160"/>
      <c r="D972" s="160"/>
      <c r="E972" s="160"/>
      <c r="F972" s="160"/>
      <c r="G972" s="160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  <c r="W972" s="160"/>
      <c r="X972" s="160"/>
      <c r="Y972" s="160"/>
      <c r="Z972" s="160"/>
    </row>
    <row r="973" ht="15.75" customHeight="1">
      <c r="A973" s="160"/>
      <c r="B973" s="160"/>
      <c r="C973" s="160"/>
      <c r="D973" s="160"/>
      <c r="E973" s="160"/>
      <c r="F973" s="160"/>
      <c r="G973" s="160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  <c r="W973" s="160"/>
      <c r="X973" s="160"/>
      <c r="Y973" s="160"/>
      <c r="Z973" s="160"/>
    </row>
    <row r="974" ht="15.75" customHeight="1">
      <c r="A974" s="160"/>
      <c r="B974" s="160"/>
      <c r="C974" s="160"/>
      <c r="D974" s="160"/>
      <c r="E974" s="160"/>
      <c r="F974" s="160"/>
      <c r="G974" s="160"/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  <c r="W974" s="160"/>
      <c r="X974" s="160"/>
      <c r="Y974" s="160"/>
      <c r="Z974" s="160"/>
    </row>
    <row r="975" ht="15.75" customHeight="1">
      <c r="A975" s="160"/>
      <c r="B975" s="160"/>
      <c r="C975" s="160"/>
      <c r="D975" s="160"/>
      <c r="E975" s="160"/>
      <c r="F975" s="160"/>
      <c r="G975" s="160"/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  <c r="W975" s="160"/>
      <c r="X975" s="160"/>
      <c r="Y975" s="160"/>
      <c r="Z975" s="160"/>
    </row>
    <row r="976" ht="15.75" customHeight="1">
      <c r="A976" s="160"/>
      <c r="B976" s="160"/>
      <c r="C976" s="160"/>
      <c r="D976" s="160"/>
      <c r="E976" s="160"/>
      <c r="F976" s="160"/>
      <c r="G976" s="160"/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  <c r="W976" s="160"/>
      <c r="X976" s="160"/>
      <c r="Y976" s="160"/>
      <c r="Z976" s="160"/>
    </row>
    <row r="977" ht="15.75" customHeight="1">
      <c r="A977" s="160"/>
      <c r="B977" s="160"/>
      <c r="C977" s="160"/>
      <c r="D977" s="160"/>
      <c r="E977" s="160"/>
      <c r="F977" s="160"/>
      <c r="G977" s="160"/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  <c r="W977" s="160"/>
      <c r="X977" s="160"/>
      <c r="Y977" s="160"/>
      <c r="Z977" s="160"/>
    </row>
    <row r="978" ht="15.75" customHeight="1">
      <c r="A978" s="160"/>
      <c r="B978" s="160"/>
      <c r="C978" s="160"/>
      <c r="D978" s="160"/>
      <c r="E978" s="160"/>
      <c r="F978" s="160"/>
      <c r="G978" s="160"/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  <c r="W978" s="160"/>
      <c r="X978" s="160"/>
      <c r="Y978" s="160"/>
      <c r="Z978" s="160"/>
    </row>
    <row r="979" ht="15.75" customHeight="1">
      <c r="A979" s="160"/>
      <c r="B979" s="160"/>
      <c r="C979" s="160"/>
      <c r="D979" s="160"/>
      <c r="E979" s="160"/>
      <c r="F979" s="160"/>
      <c r="G979" s="160"/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  <c r="W979" s="160"/>
      <c r="X979" s="160"/>
      <c r="Y979" s="160"/>
      <c r="Z979" s="160"/>
    </row>
    <row r="980" ht="15.75" customHeight="1">
      <c r="A980" s="160"/>
      <c r="B980" s="160"/>
      <c r="C980" s="160"/>
      <c r="D980" s="160"/>
      <c r="E980" s="160"/>
      <c r="F980" s="160"/>
      <c r="G980" s="160"/>
      <c r="H980" s="160"/>
      <c r="I980" s="160"/>
      <c r="J980" s="160"/>
      <c r="K980" s="160"/>
      <c r="L980" s="160"/>
      <c r="M980" s="160"/>
      <c r="N980" s="160"/>
      <c r="O980" s="160"/>
      <c r="P980" s="160"/>
      <c r="Q980" s="160"/>
      <c r="R980" s="160"/>
      <c r="S980" s="160"/>
      <c r="T980" s="160"/>
      <c r="U980" s="160"/>
      <c r="V980" s="160"/>
      <c r="W980" s="160"/>
      <c r="X980" s="160"/>
      <c r="Y980" s="160"/>
      <c r="Z980" s="160"/>
    </row>
    <row r="981" ht="15.75" customHeight="1">
      <c r="A981" s="160"/>
      <c r="B981" s="160"/>
      <c r="C981" s="160"/>
      <c r="D981" s="160"/>
      <c r="E981" s="160"/>
      <c r="F981" s="160"/>
      <c r="G981" s="160"/>
      <c r="H981" s="160"/>
      <c r="I981" s="160"/>
      <c r="J981" s="160"/>
      <c r="K981" s="160"/>
      <c r="L981" s="160"/>
      <c r="M981" s="160"/>
      <c r="N981" s="160"/>
      <c r="O981" s="160"/>
      <c r="P981" s="160"/>
      <c r="Q981" s="160"/>
      <c r="R981" s="160"/>
      <c r="S981" s="160"/>
      <c r="T981" s="160"/>
      <c r="U981" s="160"/>
      <c r="V981" s="160"/>
      <c r="W981" s="160"/>
      <c r="X981" s="160"/>
      <c r="Y981" s="160"/>
      <c r="Z981" s="160"/>
    </row>
    <row r="982" ht="15.75" customHeight="1">
      <c r="A982" s="160"/>
      <c r="B982" s="160"/>
      <c r="C982" s="160"/>
      <c r="D982" s="160"/>
      <c r="E982" s="160"/>
      <c r="F982" s="160"/>
      <c r="G982" s="160"/>
      <c r="H982" s="160"/>
      <c r="I982" s="160"/>
      <c r="J982" s="160"/>
      <c r="K982" s="160"/>
      <c r="L982" s="160"/>
      <c r="M982" s="160"/>
      <c r="N982" s="160"/>
      <c r="O982" s="160"/>
      <c r="P982" s="160"/>
      <c r="Q982" s="160"/>
      <c r="R982" s="160"/>
      <c r="S982" s="160"/>
      <c r="T982" s="160"/>
      <c r="U982" s="160"/>
      <c r="V982" s="160"/>
      <c r="W982" s="160"/>
      <c r="X982" s="160"/>
      <c r="Y982" s="160"/>
      <c r="Z982" s="160"/>
    </row>
    <row r="983" ht="15.75" customHeight="1">
      <c r="A983" s="160"/>
      <c r="B983" s="160"/>
      <c r="C983" s="160"/>
      <c r="D983" s="160"/>
      <c r="E983" s="160"/>
      <c r="F983" s="160"/>
      <c r="G983" s="160"/>
      <c r="H983" s="160"/>
      <c r="I983" s="160"/>
      <c r="J983" s="160"/>
      <c r="K983" s="160"/>
      <c r="L983" s="160"/>
      <c r="M983" s="160"/>
      <c r="N983" s="160"/>
      <c r="O983" s="160"/>
      <c r="P983" s="160"/>
      <c r="Q983" s="160"/>
      <c r="R983" s="160"/>
      <c r="S983" s="160"/>
      <c r="T983" s="160"/>
      <c r="U983" s="160"/>
      <c r="V983" s="160"/>
      <c r="W983" s="160"/>
      <c r="X983" s="160"/>
      <c r="Y983" s="160"/>
      <c r="Z983" s="160"/>
    </row>
    <row r="984" ht="15.75" customHeight="1">
      <c r="A984" s="160"/>
      <c r="B984" s="160"/>
      <c r="C984" s="160"/>
      <c r="D984" s="160"/>
      <c r="E984" s="160"/>
      <c r="F984" s="160"/>
      <c r="G984" s="160"/>
      <c r="H984" s="160"/>
      <c r="I984" s="160"/>
      <c r="J984" s="160"/>
      <c r="K984" s="160"/>
      <c r="L984" s="160"/>
      <c r="M984" s="160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60"/>
      <c r="Y984" s="160"/>
      <c r="Z984" s="160"/>
    </row>
    <row r="985" ht="15.75" customHeight="1">
      <c r="A985" s="160"/>
      <c r="B985" s="160"/>
      <c r="C985" s="160"/>
      <c r="D985" s="160"/>
      <c r="E985" s="160"/>
      <c r="F985" s="160"/>
      <c r="G985" s="160"/>
      <c r="H985" s="160"/>
      <c r="I985" s="160"/>
      <c r="J985" s="160"/>
      <c r="K985" s="160"/>
      <c r="L985" s="160"/>
      <c r="M985" s="160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60"/>
      <c r="Y985" s="160"/>
      <c r="Z985" s="160"/>
    </row>
    <row r="986" ht="15.75" customHeight="1">
      <c r="A986" s="160"/>
      <c r="B986" s="160"/>
      <c r="C986" s="160"/>
      <c r="D986" s="160"/>
      <c r="E986" s="160"/>
      <c r="F986" s="160"/>
      <c r="G986" s="160"/>
      <c r="H986" s="160"/>
      <c r="I986" s="160"/>
      <c r="J986" s="160"/>
      <c r="K986" s="160"/>
      <c r="L986" s="160"/>
      <c r="M986" s="160"/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60"/>
      <c r="Y986" s="160"/>
      <c r="Z986" s="160"/>
    </row>
    <row r="987" ht="15.75" customHeight="1">
      <c r="A987" s="160"/>
      <c r="B987" s="160"/>
      <c r="C987" s="160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  <c r="S987" s="160"/>
      <c r="T987" s="160"/>
      <c r="U987" s="160"/>
      <c r="V987" s="160"/>
      <c r="W987" s="160"/>
      <c r="X987" s="160"/>
      <c r="Y987" s="160"/>
      <c r="Z987" s="160"/>
    </row>
    <row r="988" ht="15.75" customHeight="1">
      <c r="A988" s="160"/>
      <c r="B988" s="160"/>
      <c r="C988" s="160"/>
      <c r="D988" s="160"/>
      <c r="E988" s="160"/>
      <c r="F988" s="160"/>
      <c r="G988" s="160"/>
      <c r="H988" s="160"/>
      <c r="I988" s="160"/>
      <c r="J988" s="160"/>
      <c r="K988" s="160"/>
      <c r="L988" s="160"/>
      <c r="M988" s="160"/>
      <c r="N988" s="160"/>
      <c r="O988" s="160"/>
      <c r="P988" s="160"/>
      <c r="Q988" s="160"/>
      <c r="R988" s="160"/>
      <c r="S988" s="160"/>
      <c r="T988" s="160"/>
      <c r="U988" s="160"/>
      <c r="V988" s="160"/>
      <c r="W988" s="160"/>
      <c r="X988" s="160"/>
      <c r="Y988" s="160"/>
      <c r="Z988" s="160"/>
    </row>
    <row r="989" ht="15.75" customHeight="1">
      <c r="A989" s="160"/>
      <c r="B989" s="160"/>
      <c r="C989" s="160"/>
      <c r="D989" s="160"/>
      <c r="E989" s="160"/>
      <c r="F989" s="160"/>
      <c r="G989" s="160"/>
      <c r="H989" s="160"/>
      <c r="I989" s="160"/>
      <c r="J989" s="160"/>
      <c r="K989" s="160"/>
      <c r="L989" s="160"/>
      <c r="M989" s="160"/>
      <c r="N989" s="160"/>
      <c r="O989" s="160"/>
      <c r="P989" s="160"/>
      <c r="Q989" s="160"/>
      <c r="R989" s="160"/>
      <c r="S989" s="160"/>
      <c r="T989" s="160"/>
      <c r="U989" s="160"/>
      <c r="V989" s="160"/>
      <c r="W989" s="160"/>
      <c r="X989" s="160"/>
      <c r="Y989" s="160"/>
      <c r="Z989" s="160"/>
    </row>
    <row r="990" ht="15.75" customHeight="1">
      <c r="A990" s="160"/>
      <c r="B990" s="160"/>
      <c r="C990" s="160"/>
      <c r="D990" s="160"/>
      <c r="E990" s="160"/>
      <c r="F990" s="160"/>
      <c r="G990" s="160"/>
      <c r="H990" s="160"/>
      <c r="I990" s="160"/>
      <c r="J990" s="160"/>
      <c r="K990" s="160"/>
      <c r="L990" s="160"/>
      <c r="M990" s="160"/>
      <c r="N990" s="160"/>
      <c r="O990" s="160"/>
      <c r="P990" s="160"/>
      <c r="Q990" s="160"/>
      <c r="R990" s="160"/>
      <c r="S990" s="160"/>
      <c r="T990" s="160"/>
      <c r="U990" s="160"/>
      <c r="V990" s="160"/>
      <c r="W990" s="160"/>
      <c r="X990" s="160"/>
      <c r="Y990" s="160"/>
      <c r="Z990" s="160"/>
    </row>
    <row r="991" ht="15.75" customHeight="1">
      <c r="A991" s="160"/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  <c r="W991" s="160"/>
      <c r="X991" s="160"/>
      <c r="Y991" s="160"/>
      <c r="Z991" s="160"/>
    </row>
    <row r="992" ht="15.75" customHeight="1">
      <c r="A992" s="160"/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  <c r="W992" s="160"/>
      <c r="X992" s="160"/>
      <c r="Y992" s="160"/>
      <c r="Z992" s="160"/>
    </row>
    <row r="993" ht="15.75" customHeight="1">
      <c r="A993" s="160"/>
      <c r="B993" s="160"/>
      <c r="C993" s="160"/>
      <c r="D993" s="160"/>
      <c r="E993" s="160"/>
      <c r="F993" s="160"/>
      <c r="G993" s="160"/>
      <c r="H993" s="160"/>
      <c r="I993" s="160"/>
      <c r="J993" s="160"/>
      <c r="K993" s="160"/>
      <c r="L993" s="160"/>
      <c r="M993" s="160"/>
      <c r="N993" s="160"/>
      <c r="O993" s="160"/>
      <c r="P993" s="160"/>
      <c r="Q993" s="160"/>
      <c r="R993" s="160"/>
      <c r="S993" s="160"/>
      <c r="T993" s="160"/>
      <c r="U993" s="160"/>
      <c r="V993" s="160"/>
      <c r="W993" s="160"/>
      <c r="X993" s="160"/>
      <c r="Y993" s="160"/>
      <c r="Z993" s="160"/>
    </row>
    <row r="994" ht="15.75" customHeight="1">
      <c r="A994" s="160"/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  <c r="W994" s="160"/>
      <c r="X994" s="160"/>
      <c r="Y994" s="160"/>
      <c r="Z994" s="160"/>
    </row>
    <row r="995" ht="15.75" customHeight="1">
      <c r="A995" s="160"/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  <c r="W995" s="160"/>
      <c r="X995" s="160"/>
      <c r="Y995" s="160"/>
      <c r="Z995" s="160"/>
    </row>
    <row r="996" ht="15.75" customHeight="1">
      <c r="A996" s="160"/>
      <c r="B996" s="160"/>
      <c r="C996" s="160"/>
      <c r="D996" s="160"/>
      <c r="E996" s="160"/>
      <c r="F996" s="160"/>
      <c r="G996" s="160"/>
      <c r="H996" s="160"/>
      <c r="I996" s="160"/>
      <c r="J996" s="160"/>
      <c r="K996" s="160"/>
      <c r="L996" s="160"/>
      <c r="M996" s="160"/>
      <c r="N996" s="160"/>
      <c r="O996" s="160"/>
      <c r="P996" s="160"/>
      <c r="Q996" s="160"/>
      <c r="R996" s="160"/>
      <c r="S996" s="160"/>
      <c r="T996" s="160"/>
      <c r="U996" s="160"/>
      <c r="V996" s="160"/>
      <c r="W996" s="160"/>
      <c r="X996" s="160"/>
      <c r="Y996" s="160"/>
      <c r="Z996" s="160"/>
    </row>
    <row r="997" ht="15.75" customHeight="1">
      <c r="A997" s="160"/>
      <c r="B997" s="160"/>
      <c r="C997" s="160"/>
      <c r="D997" s="160"/>
      <c r="E997" s="160"/>
      <c r="F997" s="160"/>
      <c r="G997" s="160"/>
      <c r="H997" s="160"/>
      <c r="I997" s="160"/>
      <c r="J997" s="160"/>
      <c r="K997" s="160"/>
      <c r="L997" s="160"/>
      <c r="M997" s="160"/>
      <c r="N997" s="160"/>
      <c r="O997" s="160"/>
      <c r="P997" s="160"/>
      <c r="Q997" s="160"/>
      <c r="R997" s="160"/>
      <c r="S997" s="160"/>
      <c r="T997" s="160"/>
      <c r="U997" s="160"/>
      <c r="V997" s="160"/>
      <c r="W997" s="160"/>
      <c r="X997" s="160"/>
      <c r="Y997" s="160"/>
      <c r="Z997" s="160"/>
    </row>
    <row r="998" ht="15.75" customHeight="1">
      <c r="A998" s="160"/>
      <c r="B998" s="160"/>
      <c r="C998" s="160"/>
      <c r="D998" s="160"/>
      <c r="E998" s="160"/>
      <c r="F998" s="160"/>
      <c r="G998" s="160"/>
      <c r="H998" s="160"/>
      <c r="I998" s="160"/>
      <c r="J998" s="160"/>
      <c r="K998" s="160"/>
      <c r="L998" s="160"/>
      <c r="M998" s="160"/>
      <c r="N998" s="160"/>
      <c r="O998" s="160"/>
      <c r="P998" s="160"/>
      <c r="Q998" s="160"/>
      <c r="R998" s="160"/>
      <c r="S998" s="160"/>
      <c r="T998" s="160"/>
      <c r="U998" s="160"/>
      <c r="V998" s="160"/>
      <c r="W998" s="160"/>
      <c r="X998" s="160"/>
      <c r="Y998" s="160"/>
      <c r="Z998" s="160"/>
    </row>
    <row r="999" ht="15.75" customHeight="1">
      <c r="A999" s="160"/>
      <c r="B999" s="160"/>
      <c r="C999" s="160"/>
      <c r="D999" s="160"/>
      <c r="E999" s="160"/>
      <c r="F999" s="160"/>
      <c r="G999" s="160"/>
      <c r="H999" s="160"/>
      <c r="I999" s="160"/>
      <c r="J999" s="160"/>
      <c r="K999" s="160"/>
      <c r="L999" s="160"/>
      <c r="M999" s="160"/>
      <c r="N999" s="160"/>
      <c r="O999" s="160"/>
      <c r="P999" s="160"/>
      <c r="Q999" s="160"/>
      <c r="R999" s="160"/>
      <c r="S999" s="160"/>
      <c r="T999" s="160"/>
      <c r="U999" s="160"/>
      <c r="V999" s="160"/>
      <c r="W999" s="160"/>
      <c r="X999" s="160"/>
      <c r="Y999" s="160"/>
      <c r="Z999" s="160"/>
    </row>
    <row r="1000" ht="15.75" customHeight="1">
      <c r="A1000" s="160"/>
      <c r="B1000" s="160"/>
      <c r="C1000" s="160"/>
      <c r="D1000" s="160"/>
      <c r="E1000" s="160"/>
      <c r="F1000" s="160"/>
      <c r="G1000" s="160"/>
      <c r="H1000" s="160"/>
      <c r="I1000" s="160"/>
      <c r="J1000" s="160"/>
      <c r="K1000" s="160"/>
      <c r="L1000" s="160"/>
      <c r="M1000" s="160"/>
      <c r="N1000" s="160"/>
      <c r="O1000" s="160"/>
      <c r="P1000" s="160"/>
      <c r="Q1000" s="160"/>
      <c r="R1000" s="160"/>
      <c r="S1000" s="160"/>
      <c r="T1000" s="160"/>
      <c r="U1000" s="160"/>
      <c r="V1000" s="160"/>
      <c r="W1000" s="160"/>
      <c r="X1000" s="160"/>
      <c r="Y1000" s="160"/>
      <c r="Z1000" s="16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203"/>
      <c r="B1" s="203"/>
      <c r="C1" s="204">
        <v>4.0</v>
      </c>
      <c r="D1" s="204">
        <v>9.0</v>
      </c>
      <c r="E1" s="204">
        <v>3.9</v>
      </c>
      <c r="F1" s="204">
        <v>2.0</v>
      </c>
      <c r="G1" s="203"/>
      <c r="H1" s="205">
        <f t="shared" ref="H1:L1" si="1">SUM(H$3:H$490)</f>
        <v>329</v>
      </c>
      <c r="I1" s="205">
        <f t="shared" si="1"/>
        <v>19.9</v>
      </c>
      <c r="J1" s="205">
        <f t="shared" si="1"/>
        <v>0.5</v>
      </c>
      <c r="K1" s="205">
        <f t="shared" si="1"/>
        <v>62.9</v>
      </c>
      <c r="L1" s="205">
        <f t="shared" si="1"/>
        <v>12.7</v>
      </c>
      <c r="M1" s="206"/>
      <c r="N1" s="172"/>
      <c r="O1" s="207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</row>
    <row r="2" ht="15.75" customHeight="1">
      <c r="A2" s="208" t="s">
        <v>583</v>
      </c>
      <c r="B2" s="208" t="s">
        <v>584</v>
      </c>
      <c r="C2" s="209" t="s">
        <v>585</v>
      </c>
      <c r="D2" s="209" t="s">
        <v>586</v>
      </c>
      <c r="E2" s="209" t="s">
        <v>587</v>
      </c>
      <c r="F2" s="209" t="s">
        <v>588</v>
      </c>
      <c r="G2" s="208" t="s">
        <v>589</v>
      </c>
      <c r="H2" s="210" t="s">
        <v>590</v>
      </c>
      <c r="I2" s="210" t="str">
        <f>TEXT(I1*C1/$H$1," 0.00%") &amp; " protein"</f>
        <v> 24,19% protein</v>
      </c>
      <c r="J2" s="210" t="str">
        <f>TEXT(J1*D1 /$H$1,"0.00%") &amp; " fat"</f>
        <v>1,37% fat</v>
      </c>
      <c r="K2" s="210" t="str">
        <f>TEXT((K1-L1)*E1 /$H$1,"0.00%") &amp; " carbohydrate"</f>
        <v>59,51% carbohydrate</v>
      </c>
      <c r="L2" s="210" t="str">
        <f>TEXT(L1*F1/$H$1 ,"0.00%") &amp; " fiber"</f>
        <v>7,72% fiber</v>
      </c>
      <c r="M2" s="211" t="s">
        <v>591</v>
      </c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</row>
    <row r="3" ht="15.75" customHeight="1">
      <c r="A3" s="212" t="s">
        <v>592</v>
      </c>
      <c r="B3" s="159">
        <v>105.0</v>
      </c>
      <c r="C3" s="159">
        <v>17.1</v>
      </c>
      <c r="D3" s="159">
        <v>0.8</v>
      </c>
      <c r="E3" s="159">
        <v>6.0</v>
      </c>
      <c r="F3" s="159">
        <v>0.0</v>
      </c>
      <c r="G3" s="213"/>
      <c r="H3" s="186">
        <f t="shared" ref="H3:L3" si="2">$G3/100*B3</f>
        <v>0</v>
      </c>
      <c r="I3" s="186">
        <f t="shared" si="2"/>
        <v>0</v>
      </c>
      <c r="J3" s="186">
        <f t="shared" si="2"/>
        <v>0</v>
      </c>
      <c r="K3" s="186">
        <f t="shared" si="2"/>
        <v>0</v>
      </c>
      <c r="L3" s="186">
        <f t="shared" si="2"/>
        <v>0</v>
      </c>
      <c r="M3" s="161" t="s">
        <v>593</v>
      </c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</row>
    <row r="4" ht="15.75" customHeight="1">
      <c r="A4" s="212" t="s">
        <v>594</v>
      </c>
      <c r="B4" s="159">
        <v>533.9</v>
      </c>
      <c r="C4" s="159">
        <v>8.1</v>
      </c>
      <c r="D4" s="159">
        <v>325.0</v>
      </c>
      <c r="E4" s="159">
        <v>52.2</v>
      </c>
      <c r="F4" s="159">
        <v>44.2</v>
      </c>
      <c r="G4" s="214"/>
      <c r="H4" s="186">
        <f t="shared" ref="H4:L4" si="3">$G4/100*B4</f>
        <v>0</v>
      </c>
      <c r="I4" s="186">
        <f t="shared" si="3"/>
        <v>0</v>
      </c>
      <c r="J4" s="186">
        <f t="shared" si="3"/>
        <v>0</v>
      </c>
      <c r="K4" s="186">
        <f t="shared" si="3"/>
        <v>0</v>
      </c>
      <c r="L4" s="186">
        <f t="shared" si="3"/>
        <v>0</v>
      </c>
      <c r="M4" s="161" t="s">
        <v>595</v>
      </c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</row>
    <row r="5" ht="15.75" customHeight="1">
      <c r="A5" s="212" t="s">
        <v>596</v>
      </c>
      <c r="B5" s="159">
        <v>387.0</v>
      </c>
      <c r="C5" s="159">
        <v>6.2</v>
      </c>
      <c r="D5" s="159">
        <v>23.9</v>
      </c>
      <c r="E5" s="159">
        <v>40.8</v>
      </c>
      <c r="F5" s="159">
        <v>0.0</v>
      </c>
      <c r="G5" s="214"/>
      <c r="H5" s="186">
        <f t="shared" ref="H5:L5" si="4">$G5/100*B5</f>
        <v>0</v>
      </c>
      <c r="I5" s="186">
        <f t="shared" si="4"/>
        <v>0</v>
      </c>
      <c r="J5" s="186">
        <f t="shared" si="4"/>
        <v>0</v>
      </c>
      <c r="K5" s="186">
        <f t="shared" si="4"/>
        <v>0</v>
      </c>
      <c r="L5" s="186">
        <f t="shared" si="4"/>
        <v>0</v>
      </c>
      <c r="M5" s="161" t="s">
        <v>597</v>
      </c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</row>
    <row r="6" ht="15.75" customHeight="1">
      <c r="A6" s="212" t="s">
        <v>598</v>
      </c>
      <c r="B6" s="159">
        <v>26.0</v>
      </c>
      <c r="C6" s="159">
        <v>0.5</v>
      </c>
      <c r="D6" s="159">
        <v>0.0</v>
      </c>
      <c r="E6" s="159">
        <v>6.8</v>
      </c>
      <c r="F6" s="159">
        <v>0.5</v>
      </c>
      <c r="G6" s="214"/>
      <c r="H6" s="186">
        <f t="shared" ref="H6:L6" si="5">$G6/100*B6</f>
        <v>0</v>
      </c>
      <c r="I6" s="186">
        <f t="shared" si="5"/>
        <v>0</v>
      </c>
      <c r="J6" s="186">
        <f t="shared" si="5"/>
        <v>0</v>
      </c>
      <c r="K6" s="186">
        <f t="shared" si="5"/>
        <v>0</v>
      </c>
      <c r="L6" s="186">
        <f t="shared" si="5"/>
        <v>0</v>
      </c>
      <c r="M6" s="161" t="s">
        <v>599</v>
      </c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</row>
    <row r="7" ht="15.75" customHeight="1">
      <c r="A7" s="212" t="s">
        <v>600</v>
      </c>
      <c r="B7" s="159">
        <v>68.0</v>
      </c>
      <c r="C7" s="159">
        <v>0.5</v>
      </c>
      <c r="D7" s="159">
        <v>0.2</v>
      </c>
      <c r="E7" s="159">
        <v>16.2</v>
      </c>
      <c r="F7" s="159">
        <v>6.6</v>
      </c>
      <c r="G7" s="214"/>
      <c r="H7" s="186">
        <f t="shared" ref="H7:L7" si="6">$G7/100*B7</f>
        <v>0</v>
      </c>
      <c r="I7" s="186">
        <f t="shared" si="6"/>
        <v>0</v>
      </c>
      <c r="J7" s="186">
        <f t="shared" si="6"/>
        <v>0</v>
      </c>
      <c r="K7" s="186">
        <f t="shared" si="6"/>
        <v>0</v>
      </c>
      <c r="L7" s="186">
        <f t="shared" si="6"/>
        <v>0</v>
      </c>
      <c r="M7" s="161" t="s">
        <v>601</v>
      </c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</row>
    <row r="8" ht="15.75" customHeight="1">
      <c r="A8" s="212" t="s">
        <v>602</v>
      </c>
      <c r="B8" s="159">
        <v>329.0</v>
      </c>
      <c r="C8" s="159">
        <v>19.9</v>
      </c>
      <c r="D8" s="159">
        <v>0.5</v>
      </c>
      <c r="E8" s="159">
        <v>62.9</v>
      </c>
      <c r="F8" s="159">
        <v>12.7</v>
      </c>
      <c r="G8" s="213">
        <v>100.0</v>
      </c>
      <c r="H8" s="186">
        <f t="shared" ref="H8:L8" si="7">$G8/100*B8</f>
        <v>329</v>
      </c>
      <c r="I8" s="186">
        <f t="shared" si="7"/>
        <v>19.9</v>
      </c>
      <c r="J8" s="186">
        <f t="shared" si="7"/>
        <v>0.5</v>
      </c>
      <c r="K8" s="186">
        <f t="shared" si="7"/>
        <v>62.9</v>
      </c>
      <c r="L8" s="186">
        <f t="shared" si="7"/>
        <v>12.7</v>
      </c>
      <c r="M8" s="161" t="s">
        <v>603</v>
      </c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</row>
    <row r="9" ht="15.75" customHeight="1">
      <c r="A9" s="212" t="s">
        <v>604</v>
      </c>
      <c r="B9" s="159">
        <v>43.0</v>
      </c>
      <c r="C9" s="159">
        <v>0.5</v>
      </c>
      <c r="D9" s="159">
        <v>0.0</v>
      </c>
      <c r="E9" s="159">
        <v>3.6</v>
      </c>
      <c r="F9" s="159">
        <v>0.0</v>
      </c>
      <c r="G9" s="214"/>
      <c r="H9" s="186">
        <f t="shared" ref="H9:L9" si="8">$G9/100*B9</f>
        <v>0</v>
      </c>
      <c r="I9" s="186">
        <f t="shared" si="8"/>
        <v>0</v>
      </c>
      <c r="J9" s="186">
        <f t="shared" si="8"/>
        <v>0</v>
      </c>
      <c r="K9" s="186">
        <f t="shared" si="8"/>
        <v>0</v>
      </c>
      <c r="L9" s="186">
        <f t="shared" si="8"/>
        <v>0</v>
      </c>
      <c r="M9" s="161" t="s">
        <v>605</v>
      </c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</row>
    <row r="10" ht="15.75" customHeight="1">
      <c r="A10" s="212" t="s">
        <v>606</v>
      </c>
      <c r="B10" s="159">
        <v>231.0</v>
      </c>
      <c r="C10" s="159">
        <v>0.0</v>
      </c>
      <c r="D10" s="159">
        <v>0.0</v>
      </c>
      <c r="E10" s="159">
        <v>0.0</v>
      </c>
      <c r="F10" s="159">
        <v>0.0</v>
      </c>
      <c r="G10" s="214"/>
      <c r="H10" s="186">
        <f t="shared" ref="H10:L10" si="9">$G10/100*B10</f>
        <v>0</v>
      </c>
      <c r="I10" s="186">
        <f t="shared" si="9"/>
        <v>0</v>
      </c>
      <c r="J10" s="186">
        <f t="shared" si="9"/>
        <v>0</v>
      </c>
      <c r="K10" s="186">
        <f t="shared" si="9"/>
        <v>0</v>
      </c>
      <c r="L10" s="186">
        <f t="shared" si="9"/>
        <v>0</v>
      </c>
      <c r="M10" s="161" t="s">
        <v>605</v>
      </c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</row>
    <row r="11" ht="15.75" customHeight="1">
      <c r="A11" s="212" t="s">
        <v>607</v>
      </c>
      <c r="B11" s="159">
        <v>134.0</v>
      </c>
      <c r="C11" s="159">
        <v>0.5</v>
      </c>
      <c r="D11" s="159">
        <v>0.0</v>
      </c>
      <c r="E11" s="159">
        <v>5.0</v>
      </c>
      <c r="F11" s="159">
        <v>0.0</v>
      </c>
      <c r="G11" s="214"/>
      <c r="H11" s="186">
        <f t="shared" ref="H11:L11" si="10">$G11/100*B11</f>
        <v>0</v>
      </c>
      <c r="I11" s="186">
        <f t="shared" si="10"/>
        <v>0</v>
      </c>
      <c r="J11" s="186">
        <f t="shared" si="10"/>
        <v>0</v>
      </c>
      <c r="K11" s="186">
        <f t="shared" si="10"/>
        <v>0</v>
      </c>
      <c r="L11" s="186">
        <f t="shared" si="10"/>
        <v>0</v>
      </c>
      <c r="M11" s="161" t="s">
        <v>605</v>
      </c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</row>
    <row r="12" ht="15.75" customHeight="1">
      <c r="A12" s="212" t="s">
        <v>608</v>
      </c>
      <c r="B12" s="159">
        <v>23.0</v>
      </c>
      <c r="C12" s="159">
        <v>4.0</v>
      </c>
      <c r="D12" s="159">
        <v>0.7</v>
      </c>
      <c r="E12" s="159">
        <v>2.1</v>
      </c>
      <c r="F12" s="159">
        <v>1.9</v>
      </c>
      <c r="G12" s="214"/>
      <c r="H12" s="186">
        <f t="shared" ref="H12:L12" si="11">$G12/100*B12</f>
        <v>0</v>
      </c>
      <c r="I12" s="186">
        <f t="shared" si="11"/>
        <v>0</v>
      </c>
      <c r="J12" s="186">
        <f t="shared" si="11"/>
        <v>0</v>
      </c>
      <c r="K12" s="186">
        <f t="shared" si="11"/>
        <v>0</v>
      </c>
      <c r="L12" s="186">
        <f t="shared" si="11"/>
        <v>0</v>
      </c>
      <c r="M12" s="161" t="s">
        <v>609</v>
      </c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</row>
    <row r="13" ht="15.75" customHeight="1">
      <c r="A13" s="212" t="s">
        <v>610</v>
      </c>
      <c r="B13" s="159">
        <v>575.0</v>
      </c>
      <c r="C13" s="159">
        <v>21.2</v>
      </c>
      <c r="D13" s="159">
        <v>49.2</v>
      </c>
      <c r="E13" s="159">
        <v>21.7</v>
      </c>
      <c r="F13" s="159">
        <v>12.2</v>
      </c>
      <c r="G13" s="214"/>
      <c r="H13" s="186">
        <f t="shared" ref="H13:L13" si="12">$G13/100*B13</f>
        <v>0</v>
      </c>
      <c r="I13" s="186">
        <f t="shared" si="12"/>
        <v>0</v>
      </c>
      <c r="J13" s="186">
        <f t="shared" si="12"/>
        <v>0</v>
      </c>
      <c r="K13" s="186">
        <f t="shared" si="12"/>
        <v>0</v>
      </c>
      <c r="L13" s="186">
        <f t="shared" si="12"/>
        <v>0</v>
      </c>
      <c r="M13" s="161" t="s">
        <v>597</v>
      </c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</row>
    <row r="14" ht="15.75" customHeight="1">
      <c r="A14" s="212" t="s">
        <v>611</v>
      </c>
      <c r="B14" s="159">
        <v>371.0</v>
      </c>
      <c r="C14" s="159">
        <v>13.6</v>
      </c>
      <c r="D14" s="159">
        <v>7.0</v>
      </c>
      <c r="E14" s="159">
        <v>65.3</v>
      </c>
      <c r="F14" s="159">
        <v>6.7</v>
      </c>
      <c r="G14" s="213"/>
      <c r="H14" s="186">
        <f t="shared" ref="H14:L14" si="13">$G14/100*B14</f>
        <v>0</v>
      </c>
      <c r="I14" s="186">
        <f t="shared" si="13"/>
        <v>0</v>
      </c>
      <c r="J14" s="186">
        <f t="shared" si="13"/>
        <v>0</v>
      </c>
      <c r="K14" s="186">
        <f t="shared" si="13"/>
        <v>0</v>
      </c>
      <c r="L14" s="186">
        <f t="shared" si="13"/>
        <v>0</v>
      </c>
      <c r="M14" s="161" t="s">
        <v>612</v>
      </c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</row>
    <row r="15" ht="15.75" customHeight="1">
      <c r="A15" s="212" t="s">
        <v>613</v>
      </c>
      <c r="B15" s="159">
        <v>50.0</v>
      </c>
      <c r="C15" s="159">
        <v>1.1</v>
      </c>
      <c r="D15" s="159">
        <v>0.3</v>
      </c>
      <c r="E15" s="159">
        <v>10.4</v>
      </c>
      <c r="F15" s="159">
        <v>0.3</v>
      </c>
      <c r="G15" s="214"/>
      <c r="H15" s="186">
        <f t="shared" ref="H15:L15" si="14">$G15/100*B15</f>
        <v>0</v>
      </c>
      <c r="I15" s="186">
        <f t="shared" si="14"/>
        <v>0</v>
      </c>
      <c r="J15" s="186">
        <f t="shared" si="14"/>
        <v>0</v>
      </c>
      <c r="K15" s="186">
        <f t="shared" si="14"/>
        <v>0</v>
      </c>
      <c r="L15" s="186">
        <f t="shared" si="14"/>
        <v>0</v>
      </c>
      <c r="M15" s="161" t="s">
        <v>605</v>
      </c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</row>
    <row r="16" ht="15.75" customHeight="1">
      <c r="A16" s="212" t="s">
        <v>614</v>
      </c>
      <c r="B16" s="159">
        <v>52.0</v>
      </c>
      <c r="C16" s="159">
        <v>0.3</v>
      </c>
      <c r="D16" s="159">
        <v>0.2</v>
      </c>
      <c r="E16" s="159">
        <v>13.8</v>
      </c>
      <c r="F16" s="159">
        <v>2.4</v>
      </c>
      <c r="G16" s="213"/>
      <c r="H16" s="186">
        <f t="shared" ref="H16:L16" si="15">$G16/100*B16</f>
        <v>0</v>
      </c>
      <c r="I16" s="186">
        <f t="shared" si="15"/>
        <v>0</v>
      </c>
      <c r="J16" s="186">
        <f t="shared" si="15"/>
        <v>0</v>
      </c>
      <c r="K16" s="186">
        <f t="shared" si="15"/>
        <v>0</v>
      </c>
      <c r="L16" s="186">
        <f t="shared" si="15"/>
        <v>0</v>
      </c>
      <c r="M16" s="161" t="s">
        <v>595</v>
      </c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</row>
    <row r="17" ht="15.75" customHeight="1">
      <c r="A17" s="212" t="s">
        <v>615</v>
      </c>
      <c r="B17" s="159">
        <v>48.0</v>
      </c>
      <c r="C17" s="159">
        <v>1.4</v>
      </c>
      <c r="D17" s="159">
        <v>0.4</v>
      </c>
      <c r="E17" s="159">
        <v>11.1</v>
      </c>
      <c r="F17" s="159">
        <v>2.0</v>
      </c>
      <c r="G17" s="214"/>
      <c r="H17" s="186">
        <f t="shared" ref="H17:L17" si="16">$G17/100*B17</f>
        <v>0</v>
      </c>
      <c r="I17" s="186">
        <f t="shared" si="16"/>
        <v>0</v>
      </c>
      <c r="J17" s="186">
        <f t="shared" si="16"/>
        <v>0</v>
      </c>
      <c r="K17" s="186">
        <f t="shared" si="16"/>
        <v>0</v>
      </c>
      <c r="L17" s="186">
        <f t="shared" si="16"/>
        <v>0</v>
      </c>
      <c r="M17" s="161" t="s">
        <v>595</v>
      </c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</row>
    <row r="18" ht="15.75" customHeight="1">
      <c r="A18" s="212" t="s">
        <v>616</v>
      </c>
      <c r="B18" s="159">
        <v>140.0</v>
      </c>
      <c r="C18" s="159">
        <v>12.4</v>
      </c>
      <c r="D18" s="159">
        <v>0.7</v>
      </c>
      <c r="E18" s="159">
        <v>56.2</v>
      </c>
      <c r="F18" s="159">
        <v>48.0</v>
      </c>
      <c r="G18" s="214"/>
      <c r="H18" s="186">
        <f t="shared" ref="H18:L18" si="17">$G18/100*B18</f>
        <v>0</v>
      </c>
      <c r="I18" s="186">
        <f t="shared" si="17"/>
        <v>0</v>
      </c>
      <c r="J18" s="186">
        <f t="shared" si="17"/>
        <v>0</v>
      </c>
      <c r="K18" s="186">
        <f t="shared" si="17"/>
        <v>0</v>
      </c>
      <c r="L18" s="186">
        <f t="shared" si="17"/>
        <v>0</v>
      </c>
      <c r="M18" s="161" t="s">
        <v>599</v>
      </c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</row>
    <row r="19" ht="15.75" customHeight="1">
      <c r="A19" s="212" t="s">
        <v>617</v>
      </c>
      <c r="B19" s="159">
        <v>357.0</v>
      </c>
      <c r="C19" s="159">
        <v>0.3</v>
      </c>
      <c r="D19" s="159">
        <v>0.1</v>
      </c>
      <c r="E19" s="159">
        <v>88.2</v>
      </c>
      <c r="F19" s="159">
        <v>3.4</v>
      </c>
      <c r="G19" s="214"/>
      <c r="H19" s="186">
        <f t="shared" ref="H19:L19" si="18">$G19/100*B19</f>
        <v>0</v>
      </c>
      <c r="I19" s="186">
        <f t="shared" si="18"/>
        <v>0</v>
      </c>
      <c r="J19" s="186">
        <f t="shared" si="18"/>
        <v>0</v>
      </c>
      <c r="K19" s="186">
        <f t="shared" si="18"/>
        <v>0</v>
      </c>
      <c r="L19" s="186">
        <f t="shared" si="18"/>
        <v>0</v>
      </c>
      <c r="M19" s="161" t="s">
        <v>618</v>
      </c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</row>
    <row r="20" ht="15.75" customHeight="1">
      <c r="A20" s="212" t="s">
        <v>619</v>
      </c>
      <c r="B20" s="159">
        <v>25.0</v>
      </c>
      <c r="C20" s="159">
        <v>2.6</v>
      </c>
      <c r="D20" s="159">
        <v>0.7</v>
      </c>
      <c r="E20" s="159">
        <v>3.7</v>
      </c>
      <c r="F20" s="159">
        <v>1.6</v>
      </c>
      <c r="G20" s="214"/>
      <c r="H20" s="186">
        <f t="shared" ref="H20:L20" si="19">$G20/100*B20</f>
        <v>0</v>
      </c>
      <c r="I20" s="186">
        <f t="shared" si="19"/>
        <v>0</v>
      </c>
      <c r="J20" s="186">
        <f t="shared" si="19"/>
        <v>0</v>
      </c>
      <c r="K20" s="186">
        <f t="shared" si="19"/>
        <v>0</v>
      </c>
      <c r="L20" s="186">
        <f t="shared" si="19"/>
        <v>0</v>
      </c>
      <c r="M20" s="161" t="s">
        <v>609</v>
      </c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</row>
    <row r="21" ht="15.75" customHeight="1">
      <c r="A21" s="212" t="s">
        <v>620</v>
      </c>
      <c r="B21" s="159">
        <v>20.0</v>
      </c>
      <c r="C21" s="159">
        <v>2.2</v>
      </c>
      <c r="D21" s="159">
        <v>0.1</v>
      </c>
      <c r="E21" s="159">
        <v>3.9</v>
      </c>
      <c r="F21" s="159">
        <v>2.1</v>
      </c>
      <c r="G21" s="214"/>
      <c r="H21" s="186">
        <f t="shared" ref="H21:L21" si="20">$G21/100*B21</f>
        <v>0</v>
      </c>
      <c r="I21" s="186">
        <f t="shared" si="20"/>
        <v>0</v>
      </c>
      <c r="J21" s="186">
        <f t="shared" si="20"/>
        <v>0</v>
      </c>
      <c r="K21" s="186">
        <f t="shared" si="20"/>
        <v>0</v>
      </c>
      <c r="L21" s="186">
        <f t="shared" si="20"/>
        <v>0</v>
      </c>
      <c r="M21" s="161" t="s">
        <v>609</v>
      </c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</row>
    <row r="22" ht="15.75" customHeight="1">
      <c r="A22" s="212" t="s">
        <v>621</v>
      </c>
      <c r="B22" s="159">
        <v>167.0</v>
      </c>
      <c r="C22" s="159">
        <v>2.0</v>
      </c>
      <c r="D22" s="159">
        <v>15.4</v>
      </c>
      <c r="E22" s="159">
        <v>8.6</v>
      </c>
      <c r="F22" s="159">
        <v>6.8</v>
      </c>
      <c r="G22" s="214"/>
      <c r="H22" s="186">
        <f t="shared" ref="H22:L22" si="21">$G22/100*B22</f>
        <v>0</v>
      </c>
      <c r="I22" s="186">
        <f t="shared" si="21"/>
        <v>0</v>
      </c>
      <c r="J22" s="186">
        <f t="shared" si="21"/>
        <v>0</v>
      </c>
      <c r="K22" s="186">
        <f t="shared" si="21"/>
        <v>0</v>
      </c>
      <c r="L22" s="186">
        <f t="shared" si="21"/>
        <v>0</v>
      </c>
      <c r="M22" s="161" t="s">
        <v>595</v>
      </c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</row>
    <row r="23" ht="15.75" customHeight="1">
      <c r="A23" s="212" t="s">
        <v>622</v>
      </c>
      <c r="B23" s="159">
        <v>337.0</v>
      </c>
      <c r="C23" s="159">
        <v>0.0</v>
      </c>
      <c r="D23" s="159">
        <v>36.4</v>
      </c>
      <c r="E23" s="159">
        <v>2.0</v>
      </c>
      <c r="F23" s="159">
        <v>0.0</v>
      </c>
      <c r="G23" s="214"/>
      <c r="H23" s="186">
        <f t="shared" ref="H23:L23" si="22">$G23/100*B23</f>
        <v>0</v>
      </c>
      <c r="I23" s="186">
        <f t="shared" si="22"/>
        <v>0</v>
      </c>
      <c r="J23" s="186">
        <f t="shared" si="22"/>
        <v>0</v>
      </c>
      <c r="K23" s="186">
        <f t="shared" si="22"/>
        <v>0</v>
      </c>
      <c r="L23" s="186">
        <f t="shared" si="22"/>
        <v>0</v>
      </c>
      <c r="M23" s="161" t="s">
        <v>623</v>
      </c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</row>
    <row r="24" ht="15.75" customHeight="1">
      <c r="A24" s="212" t="s">
        <v>624</v>
      </c>
      <c r="B24" s="159">
        <v>27.0</v>
      </c>
      <c r="C24" s="159">
        <v>2.6</v>
      </c>
      <c r="D24" s="159">
        <v>0.3</v>
      </c>
      <c r="E24" s="159">
        <v>5.2</v>
      </c>
      <c r="F24" s="159">
        <v>2.2</v>
      </c>
      <c r="G24" s="214"/>
      <c r="H24" s="186">
        <f t="shared" ref="H24:L24" si="23">$G24/100*B24</f>
        <v>0</v>
      </c>
      <c r="I24" s="186">
        <f t="shared" si="23"/>
        <v>0</v>
      </c>
      <c r="J24" s="186">
        <f t="shared" si="23"/>
        <v>0</v>
      </c>
      <c r="K24" s="186">
        <f t="shared" si="23"/>
        <v>0</v>
      </c>
      <c r="L24" s="186">
        <f t="shared" si="23"/>
        <v>0</v>
      </c>
      <c r="M24" s="161" t="s">
        <v>609</v>
      </c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</row>
    <row r="25" ht="15.75" customHeight="1">
      <c r="A25" s="212" t="s">
        <v>625</v>
      </c>
      <c r="B25" s="159">
        <v>89.0</v>
      </c>
      <c r="C25" s="159">
        <v>1.1</v>
      </c>
      <c r="D25" s="159">
        <v>0.3</v>
      </c>
      <c r="E25" s="159">
        <v>22.8</v>
      </c>
      <c r="F25" s="159">
        <v>2.6</v>
      </c>
      <c r="G25" s="214"/>
      <c r="H25" s="186">
        <f t="shared" ref="H25:L25" si="24">$G25/100*B25</f>
        <v>0</v>
      </c>
      <c r="I25" s="186">
        <f t="shared" si="24"/>
        <v>0</v>
      </c>
      <c r="J25" s="186">
        <f t="shared" si="24"/>
        <v>0</v>
      </c>
      <c r="K25" s="186">
        <f t="shared" si="24"/>
        <v>0</v>
      </c>
      <c r="L25" s="186">
        <f t="shared" si="24"/>
        <v>0</v>
      </c>
      <c r="M25" s="161" t="s">
        <v>595</v>
      </c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</row>
    <row r="26" ht="15.75" customHeight="1">
      <c r="A26" s="212" t="s">
        <v>626</v>
      </c>
      <c r="B26" s="159">
        <v>352.0</v>
      </c>
      <c r="C26" s="159">
        <v>9.9</v>
      </c>
      <c r="D26" s="159">
        <v>1.2</v>
      </c>
      <c r="E26" s="159">
        <v>77.7</v>
      </c>
      <c r="F26" s="159">
        <v>15.6</v>
      </c>
      <c r="G26" s="214"/>
      <c r="H26" s="186">
        <f t="shared" ref="H26:L26" si="25">$G26/100*B26</f>
        <v>0</v>
      </c>
      <c r="I26" s="186">
        <f t="shared" si="25"/>
        <v>0</v>
      </c>
      <c r="J26" s="186">
        <f t="shared" si="25"/>
        <v>0</v>
      </c>
      <c r="K26" s="186">
        <f t="shared" si="25"/>
        <v>0</v>
      </c>
      <c r="L26" s="186">
        <f t="shared" si="25"/>
        <v>0</v>
      </c>
      <c r="M26" s="161" t="s">
        <v>612</v>
      </c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</row>
    <row r="27" ht="15.75" customHeight="1">
      <c r="A27" s="212" t="s">
        <v>627</v>
      </c>
      <c r="B27" s="159">
        <v>335.0</v>
      </c>
      <c r="C27" s="159">
        <v>10.0</v>
      </c>
      <c r="D27" s="159">
        <v>1.9</v>
      </c>
      <c r="E27" s="159">
        <v>71.7</v>
      </c>
      <c r="F27" s="159">
        <v>5.2</v>
      </c>
      <c r="G27" s="214"/>
      <c r="H27" s="186">
        <f t="shared" ref="H27:L27" si="26">$G27/100*B27</f>
        <v>0</v>
      </c>
      <c r="I27" s="186">
        <f t="shared" si="26"/>
        <v>0</v>
      </c>
      <c r="J27" s="186">
        <f t="shared" si="26"/>
        <v>0</v>
      </c>
      <c r="K27" s="186">
        <f t="shared" si="26"/>
        <v>0</v>
      </c>
      <c r="L27" s="186">
        <f t="shared" si="26"/>
        <v>0</v>
      </c>
      <c r="M27" s="161" t="s">
        <v>612</v>
      </c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</row>
    <row r="28" ht="15.75" customHeight="1">
      <c r="A28" s="212" t="s">
        <v>628</v>
      </c>
      <c r="B28" s="159">
        <v>367.0</v>
      </c>
      <c r="C28" s="159">
        <v>6.0</v>
      </c>
      <c r="D28" s="159">
        <v>0.0</v>
      </c>
      <c r="E28" s="159">
        <v>89.2</v>
      </c>
      <c r="F28" s="159">
        <v>0.0</v>
      </c>
      <c r="G28" s="214"/>
      <c r="H28" s="186">
        <f t="shared" ref="H28:L28" si="27">$G28/100*B28</f>
        <v>0</v>
      </c>
      <c r="I28" s="186">
        <f t="shared" si="27"/>
        <v>0</v>
      </c>
      <c r="J28" s="186">
        <f t="shared" si="27"/>
        <v>0</v>
      </c>
      <c r="K28" s="186">
        <f t="shared" si="27"/>
        <v>0</v>
      </c>
      <c r="L28" s="186">
        <f t="shared" si="27"/>
        <v>0</v>
      </c>
      <c r="M28" s="161" t="s">
        <v>601</v>
      </c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</row>
    <row r="29" ht="15.75" customHeight="1">
      <c r="A29" s="212" t="s">
        <v>629</v>
      </c>
      <c r="B29" s="159">
        <v>97.0</v>
      </c>
      <c r="C29" s="159">
        <v>18.4</v>
      </c>
      <c r="D29" s="159">
        <v>2.0</v>
      </c>
      <c r="E29" s="159">
        <v>0.0</v>
      </c>
      <c r="F29" s="159">
        <v>0.0</v>
      </c>
      <c r="G29" s="214"/>
      <c r="H29" s="186">
        <f t="shared" ref="H29:L29" si="28">$G29/100*B29</f>
        <v>0</v>
      </c>
      <c r="I29" s="186">
        <f t="shared" si="28"/>
        <v>0</v>
      </c>
      <c r="J29" s="186">
        <f t="shared" si="28"/>
        <v>0</v>
      </c>
      <c r="K29" s="186">
        <f t="shared" si="28"/>
        <v>0</v>
      </c>
      <c r="L29" s="186">
        <f t="shared" si="28"/>
        <v>0</v>
      </c>
      <c r="M29" s="161" t="s">
        <v>630</v>
      </c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</row>
    <row r="30" ht="15.75" customHeight="1">
      <c r="A30" s="212" t="s">
        <v>631</v>
      </c>
      <c r="B30" s="159">
        <v>293.0</v>
      </c>
      <c r="C30" s="159">
        <v>15.8</v>
      </c>
      <c r="D30" s="159">
        <v>25.0</v>
      </c>
      <c r="E30" s="159">
        <v>0.0</v>
      </c>
      <c r="F30" s="159">
        <v>0.0</v>
      </c>
      <c r="G30" s="214"/>
      <c r="H30" s="186">
        <f t="shared" ref="H30:L30" si="29">$G30/100*B30</f>
        <v>0</v>
      </c>
      <c r="I30" s="186">
        <f t="shared" si="29"/>
        <v>0</v>
      </c>
      <c r="J30" s="186">
        <f t="shared" si="29"/>
        <v>0</v>
      </c>
      <c r="K30" s="186">
        <f t="shared" si="29"/>
        <v>0</v>
      </c>
      <c r="L30" s="186">
        <f t="shared" si="29"/>
        <v>0</v>
      </c>
      <c r="M30" s="161" t="s">
        <v>632</v>
      </c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</row>
    <row r="31" ht="15.75" customHeight="1">
      <c r="A31" s="212" t="s">
        <v>633</v>
      </c>
      <c r="B31" s="159">
        <v>214.0</v>
      </c>
      <c r="C31" s="159">
        <v>19.9</v>
      </c>
      <c r="D31" s="159">
        <v>14.3</v>
      </c>
      <c r="E31" s="159">
        <v>0.0</v>
      </c>
      <c r="F31" s="159">
        <v>0.0</v>
      </c>
      <c r="G31" s="214"/>
      <c r="H31" s="186">
        <f t="shared" ref="H31:L31" si="30">$G31/100*B31</f>
        <v>0</v>
      </c>
      <c r="I31" s="186">
        <f t="shared" si="30"/>
        <v>0</v>
      </c>
      <c r="J31" s="186">
        <f t="shared" si="30"/>
        <v>0</v>
      </c>
      <c r="K31" s="186">
        <f t="shared" si="30"/>
        <v>0</v>
      </c>
      <c r="L31" s="186">
        <f t="shared" si="30"/>
        <v>0</v>
      </c>
      <c r="M31" s="161" t="s">
        <v>632</v>
      </c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</row>
    <row r="32" ht="15.75" customHeight="1">
      <c r="A32" s="212" t="s">
        <v>634</v>
      </c>
      <c r="B32" s="159">
        <v>22.0</v>
      </c>
      <c r="C32" s="159">
        <v>2.2</v>
      </c>
      <c r="D32" s="159">
        <v>0.1</v>
      </c>
      <c r="E32" s="159">
        <v>4.3</v>
      </c>
      <c r="F32" s="159">
        <v>3.7</v>
      </c>
      <c r="G32" s="214"/>
      <c r="H32" s="186">
        <f t="shared" ref="H32:L32" si="31">$G32/100*B32</f>
        <v>0</v>
      </c>
      <c r="I32" s="186">
        <f t="shared" si="31"/>
        <v>0</v>
      </c>
      <c r="J32" s="186">
        <f t="shared" si="31"/>
        <v>0</v>
      </c>
      <c r="K32" s="186">
        <f t="shared" si="31"/>
        <v>0</v>
      </c>
      <c r="L32" s="186">
        <f t="shared" si="31"/>
        <v>0</v>
      </c>
      <c r="M32" s="161" t="s">
        <v>609</v>
      </c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</row>
    <row r="33" ht="15.75" customHeight="1">
      <c r="A33" s="212" t="s">
        <v>635</v>
      </c>
      <c r="B33" s="159">
        <v>43.0</v>
      </c>
      <c r="C33" s="159">
        <v>1.6</v>
      </c>
      <c r="D33" s="159">
        <v>0.2</v>
      </c>
      <c r="E33" s="159">
        <v>9.6</v>
      </c>
      <c r="F33" s="159">
        <v>2.8</v>
      </c>
      <c r="G33" s="214"/>
      <c r="H33" s="186">
        <f t="shared" ref="H33:L33" si="32">$G33/100*B33</f>
        <v>0</v>
      </c>
      <c r="I33" s="186">
        <f t="shared" si="32"/>
        <v>0</v>
      </c>
      <c r="J33" s="186">
        <f t="shared" si="32"/>
        <v>0</v>
      </c>
      <c r="K33" s="186">
        <f t="shared" si="32"/>
        <v>0</v>
      </c>
      <c r="L33" s="186">
        <f t="shared" si="32"/>
        <v>0</v>
      </c>
      <c r="M33" s="161" t="s">
        <v>609</v>
      </c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</row>
    <row r="34" ht="15.75" customHeight="1">
      <c r="A34" s="212" t="s">
        <v>636</v>
      </c>
      <c r="B34" s="159">
        <v>71.0</v>
      </c>
      <c r="C34" s="159">
        <v>1.0</v>
      </c>
      <c r="D34" s="159">
        <v>0.1</v>
      </c>
      <c r="E34" s="159">
        <v>3.0</v>
      </c>
      <c r="F34" s="159">
        <v>2.6</v>
      </c>
      <c r="G34" s="214"/>
      <c r="H34" s="186">
        <f t="shared" ref="H34:L34" si="33">$G34/100*B34</f>
        <v>0</v>
      </c>
      <c r="I34" s="186">
        <f t="shared" si="33"/>
        <v>0</v>
      </c>
      <c r="J34" s="186">
        <f t="shared" si="33"/>
        <v>0</v>
      </c>
      <c r="K34" s="186">
        <f t="shared" si="33"/>
        <v>0</v>
      </c>
      <c r="L34" s="186">
        <f t="shared" si="33"/>
        <v>0</v>
      </c>
      <c r="M34" s="161" t="s">
        <v>609</v>
      </c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</row>
    <row r="35" ht="15.75" customHeight="1">
      <c r="A35" s="212" t="s">
        <v>637</v>
      </c>
      <c r="B35" s="159">
        <v>341.0</v>
      </c>
      <c r="C35" s="159">
        <v>21.6</v>
      </c>
      <c r="D35" s="159">
        <v>1.4</v>
      </c>
      <c r="E35" s="159">
        <v>62.3</v>
      </c>
      <c r="F35" s="159">
        <v>15.2</v>
      </c>
      <c r="G35" s="213"/>
      <c r="H35" s="186">
        <f t="shared" ref="H35:L35" si="34">$G35/100*B35</f>
        <v>0</v>
      </c>
      <c r="I35" s="186">
        <f t="shared" si="34"/>
        <v>0</v>
      </c>
      <c r="J35" s="186">
        <f t="shared" si="34"/>
        <v>0</v>
      </c>
      <c r="K35" s="186">
        <f t="shared" si="34"/>
        <v>0</v>
      </c>
      <c r="L35" s="186">
        <f t="shared" si="34"/>
        <v>0</v>
      </c>
      <c r="M35" s="161" t="s">
        <v>603</v>
      </c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</row>
    <row r="36" ht="15.75" customHeight="1">
      <c r="A36" s="212" t="s">
        <v>638</v>
      </c>
      <c r="B36" s="159">
        <v>43.0</v>
      </c>
      <c r="C36" s="159">
        <v>1.4</v>
      </c>
      <c r="D36" s="159">
        <v>0.5</v>
      </c>
      <c r="E36" s="159">
        <v>9.6</v>
      </c>
      <c r="F36" s="159">
        <v>5.3</v>
      </c>
      <c r="G36" s="214"/>
      <c r="H36" s="186">
        <f t="shared" ref="H36:L36" si="35">$G36/100*B36</f>
        <v>0</v>
      </c>
      <c r="I36" s="186">
        <f t="shared" si="35"/>
        <v>0</v>
      </c>
      <c r="J36" s="186">
        <f t="shared" si="35"/>
        <v>0</v>
      </c>
      <c r="K36" s="186">
        <f t="shared" si="35"/>
        <v>0</v>
      </c>
      <c r="L36" s="186">
        <f t="shared" si="35"/>
        <v>0</v>
      </c>
      <c r="M36" s="161" t="s">
        <v>595</v>
      </c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</row>
    <row r="37" ht="15.75" customHeight="1">
      <c r="A37" s="212" t="s">
        <v>639</v>
      </c>
      <c r="B37" s="159">
        <v>57.0</v>
      </c>
      <c r="C37" s="159">
        <v>0.7</v>
      </c>
      <c r="D37" s="159">
        <v>0.3</v>
      </c>
      <c r="E37" s="159">
        <v>14.5</v>
      </c>
      <c r="F37" s="159">
        <v>2.4</v>
      </c>
      <c r="G37" s="214"/>
      <c r="H37" s="186">
        <f t="shared" ref="H37:L37" si="36">$G37/100*B37</f>
        <v>0</v>
      </c>
      <c r="I37" s="186">
        <f t="shared" si="36"/>
        <v>0</v>
      </c>
      <c r="J37" s="186">
        <f t="shared" si="36"/>
        <v>0</v>
      </c>
      <c r="K37" s="186">
        <f t="shared" si="36"/>
        <v>0</v>
      </c>
      <c r="L37" s="186">
        <f t="shared" si="36"/>
        <v>0</v>
      </c>
      <c r="M37" s="161" t="s">
        <v>595</v>
      </c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</row>
    <row r="38" ht="15.75" customHeight="1">
      <c r="A38" s="212" t="s">
        <v>640</v>
      </c>
      <c r="B38" s="159">
        <v>124.0</v>
      </c>
      <c r="C38" s="159">
        <v>20.0</v>
      </c>
      <c r="D38" s="159">
        <v>4.2</v>
      </c>
      <c r="E38" s="159">
        <v>0.0</v>
      </c>
      <c r="F38" s="159">
        <v>0.0</v>
      </c>
      <c r="G38" s="214"/>
      <c r="H38" s="186">
        <f t="shared" ref="H38:L38" si="37">$G38/100*B38</f>
        <v>0</v>
      </c>
      <c r="I38" s="186">
        <f t="shared" si="37"/>
        <v>0</v>
      </c>
      <c r="J38" s="186">
        <f t="shared" si="37"/>
        <v>0</v>
      </c>
      <c r="K38" s="186">
        <f t="shared" si="37"/>
        <v>0</v>
      </c>
      <c r="L38" s="186">
        <f t="shared" si="37"/>
        <v>0</v>
      </c>
      <c r="M38" s="161" t="s">
        <v>630</v>
      </c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</row>
    <row r="39" ht="15.75" customHeight="1">
      <c r="A39" s="212" t="s">
        <v>641</v>
      </c>
      <c r="B39" s="159">
        <v>188.0</v>
      </c>
      <c r="C39" s="159">
        <v>24.0</v>
      </c>
      <c r="D39" s="159">
        <v>7.3</v>
      </c>
      <c r="E39" s="159">
        <v>0.0</v>
      </c>
      <c r="F39" s="159">
        <v>0.0</v>
      </c>
      <c r="G39" s="214"/>
      <c r="H39" s="186">
        <f t="shared" ref="H39:L39" si="38">$G39/100*B39</f>
        <v>0</v>
      </c>
      <c r="I39" s="186">
        <f t="shared" si="38"/>
        <v>0</v>
      </c>
      <c r="J39" s="186">
        <f t="shared" si="38"/>
        <v>0</v>
      </c>
      <c r="K39" s="186">
        <f t="shared" si="38"/>
        <v>0</v>
      </c>
      <c r="L39" s="186">
        <f t="shared" si="38"/>
        <v>0</v>
      </c>
      <c r="M39" s="161" t="s">
        <v>630</v>
      </c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</row>
    <row r="40" ht="15.75" customHeight="1">
      <c r="A40" s="212" t="s">
        <v>642</v>
      </c>
      <c r="B40" s="159">
        <v>656.0</v>
      </c>
      <c r="C40" s="159">
        <v>14.3</v>
      </c>
      <c r="D40" s="159">
        <v>66.4</v>
      </c>
      <c r="E40" s="159">
        <v>12.3</v>
      </c>
      <c r="F40" s="159">
        <v>7.5</v>
      </c>
      <c r="G40" s="214"/>
      <c r="H40" s="186">
        <f t="shared" ref="H40:L40" si="39">$G40/100*B40</f>
        <v>0</v>
      </c>
      <c r="I40" s="186">
        <f t="shared" si="39"/>
        <v>0</v>
      </c>
      <c r="J40" s="186">
        <f t="shared" si="39"/>
        <v>0</v>
      </c>
      <c r="K40" s="186">
        <f t="shared" si="39"/>
        <v>0</v>
      </c>
      <c r="L40" s="186">
        <f t="shared" si="39"/>
        <v>0</v>
      </c>
      <c r="M40" s="161" t="s">
        <v>597</v>
      </c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</row>
    <row r="41" ht="15.75" customHeight="1">
      <c r="A41" s="212" t="s">
        <v>643</v>
      </c>
      <c r="B41" s="159">
        <v>341.0</v>
      </c>
      <c r="C41" s="159">
        <v>26.1</v>
      </c>
      <c r="D41" s="159">
        <v>1.5</v>
      </c>
      <c r="E41" s="159">
        <v>58.3</v>
      </c>
      <c r="F41" s="159">
        <v>25.0</v>
      </c>
      <c r="G41" s="214"/>
      <c r="H41" s="186">
        <f t="shared" ref="H41:L41" si="40">$G41/100*B41</f>
        <v>0</v>
      </c>
      <c r="I41" s="186">
        <f t="shared" si="40"/>
        <v>0</v>
      </c>
      <c r="J41" s="186">
        <f t="shared" si="40"/>
        <v>0</v>
      </c>
      <c r="K41" s="186">
        <f t="shared" si="40"/>
        <v>0</v>
      </c>
      <c r="L41" s="186">
        <f t="shared" si="40"/>
        <v>0</v>
      </c>
      <c r="M41" s="161" t="s">
        <v>609</v>
      </c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</row>
    <row r="42" ht="15.75" customHeight="1">
      <c r="A42" s="212" t="s">
        <v>644</v>
      </c>
      <c r="B42" s="159">
        <v>34.0</v>
      </c>
      <c r="C42" s="159">
        <v>2.8</v>
      </c>
      <c r="D42" s="159">
        <v>0.4</v>
      </c>
      <c r="E42" s="159">
        <v>6.6</v>
      </c>
      <c r="F42" s="159">
        <v>2.6</v>
      </c>
      <c r="G42" s="214"/>
      <c r="H42" s="186">
        <f t="shared" ref="H42:L42" si="41">$G42/100*B42</f>
        <v>0</v>
      </c>
      <c r="I42" s="186">
        <f t="shared" si="41"/>
        <v>0</v>
      </c>
      <c r="J42" s="186">
        <f t="shared" si="41"/>
        <v>0</v>
      </c>
      <c r="K42" s="186">
        <f t="shared" si="41"/>
        <v>0</v>
      </c>
      <c r="L42" s="186">
        <f t="shared" si="41"/>
        <v>0</v>
      </c>
      <c r="M42" s="161" t="s">
        <v>609</v>
      </c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</row>
    <row r="43" ht="15.75" customHeight="1">
      <c r="A43" s="212" t="s">
        <v>645</v>
      </c>
      <c r="B43" s="159">
        <v>22.0</v>
      </c>
      <c r="C43" s="159">
        <v>3.2</v>
      </c>
      <c r="D43" s="159">
        <v>0.5</v>
      </c>
      <c r="E43" s="159">
        <v>2.9</v>
      </c>
      <c r="F43" s="159">
        <v>2.7</v>
      </c>
      <c r="G43" s="214"/>
      <c r="H43" s="186">
        <f t="shared" ref="H43:L43" si="42">$G43/100*B43</f>
        <v>0</v>
      </c>
      <c r="I43" s="186">
        <f t="shared" si="42"/>
        <v>0</v>
      </c>
      <c r="J43" s="186">
        <f t="shared" si="42"/>
        <v>0</v>
      </c>
      <c r="K43" s="186">
        <f t="shared" si="42"/>
        <v>0</v>
      </c>
      <c r="L43" s="186">
        <f t="shared" si="42"/>
        <v>0</v>
      </c>
      <c r="M43" s="161" t="s">
        <v>609</v>
      </c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</row>
    <row r="44" ht="15.75" customHeight="1">
      <c r="A44" s="212" t="s">
        <v>646</v>
      </c>
      <c r="B44" s="159">
        <v>43.0</v>
      </c>
      <c r="C44" s="159">
        <v>3.9</v>
      </c>
      <c r="D44" s="159">
        <v>0.3</v>
      </c>
      <c r="E44" s="159">
        <v>9.0</v>
      </c>
      <c r="F44" s="159">
        <v>3.8</v>
      </c>
      <c r="G44" s="213"/>
      <c r="H44" s="186">
        <f t="shared" ref="H44:L44" si="43">$G44/100*B44</f>
        <v>0</v>
      </c>
      <c r="I44" s="186">
        <f t="shared" si="43"/>
        <v>0</v>
      </c>
      <c r="J44" s="186">
        <f t="shared" si="43"/>
        <v>0</v>
      </c>
      <c r="K44" s="186">
        <f t="shared" si="43"/>
        <v>0</v>
      </c>
      <c r="L44" s="186">
        <f t="shared" si="43"/>
        <v>0</v>
      </c>
      <c r="M44" s="161" t="s">
        <v>609</v>
      </c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</row>
    <row r="45" ht="15.75" customHeight="1">
      <c r="A45" s="212" t="s">
        <v>647</v>
      </c>
      <c r="B45" s="159">
        <v>335.0</v>
      </c>
      <c r="C45" s="159">
        <v>6.6</v>
      </c>
      <c r="D45" s="159">
        <v>2.0</v>
      </c>
      <c r="E45" s="159">
        <v>76.1</v>
      </c>
      <c r="F45" s="159">
        <v>1.9</v>
      </c>
      <c r="G45" s="214"/>
      <c r="H45" s="186">
        <f t="shared" ref="H45:L45" si="44">$G45/100*B45</f>
        <v>0</v>
      </c>
      <c r="I45" s="186">
        <f t="shared" si="44"/>
        <v>0</v>
      </c>
      <c r="J45" s="186">
        <f t="shared" si="44"/>
        <v>0</v>
      </c>
      <c r="K45" s="186">
        <f t="shared" si="44"/>
        <v>0</v>
      </c>
      <c r="L45" s="186">
        <f t="shared" si="44"/>
        <v>0</v>
      </c>
      <c r="M45" s="161" t="s">
        <v>612</v>
      </c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</row>
    <row r="46" ht="15.75" customHeight="1">
      <c r="A46" s="212" t="s">
        <v>648</v>
      </c>
      <c r="B46" s="159">
        <v>343.0</v>
      </c>
      <c r="C46" s="159">
        <v>13.3</v>
      </c>
      <c r="D46" s="159">
        <v>3.4</v>
      </c>
      <c r="E46" s="159">
        <v>71.5</v>
      </c>
      <c r="F46" s="159">
        <v>10.0</v>
      </c>
      <c r="G46" s="214"/>
      <c r="H46" s="186">
        <f t="shared" ref="H46:L46" si="45">$G46/100*B46</f>
        <v>0</v>
      </c>
      <c r="I46" s="186">
        <f t="shared" si="45"/>
        <v>0</v>
      </c>
      <c r="J46" s="186">
        <f t="shared" si="45"/>
        <v>0</v>
      </c>
      <c r="K46" s="186">
        <f t="shared" si="45"/>
        <v>0</v>
      </c>
      <c r="L46" s="186">
        <f t="shared" si="45"/>
        <v>0</v>
      </c>
      <c r="M46" s="161" t="s">
        <v>612</v>
      </c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</row>
    <row r="47" ht="15.75" customHeight="1">
      <c r="A47" s="212" t="s">
        <v>649</v>
      </c>
      <c r="B47" s="159">
        <v>342.0</v>
      </c>
      <c r="C47" s="159">
        <v>12.3</v>
      </c>
      <c r="D47" s="159">
        <v>1.3</v>
      </c>
      <c r="E47" s="159">
        <v>75.9</v>
      </c>
      <c r="F47" s="159">
        <v>18.3</v>
      </c>
      <c r="G47" s="214"/>
      <c r="H47" s="186">
        <f t="shared" ref="H47:L47" si="46">$G47/100*B47</f>
        <v>0</v>
      </c>
      <c r="I47" s="186">
        <f t="shared" si="46"/>
        <v>0</v>
      </c>
      <c r="J47" s="186">
        <f t="shared" si="46"/>
        <v>0</v>
      </c>
      <c r="K47" s="186">
        <f t="shared" si="46"/>
        <v>0</v>
      </c>
      <c r="L47" s="186">
        <f t="shared" si="46"/>
        <v>0</v>
      </c>
      <c r="M47" s="161" t="s">
        <v>612</v>
      </c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</row>
    <row r="48" ht="15.75" customHeight="1">
      <c r="A48" s="212" t="s">
        <v>650</v>
      </c>
      <c r="B48" s="159">
        <v>72.0</v>
      </c>
      <c r="C48" s="159">
        <v>1.5</v>
      </c>
      <c r="D48" s="159">
        <v>0.2</v>
      </c>
      <c r="E48" s="159">
        <v>17.3</v>
      </c>
      <c r="F48" s="159">
        <v>3.3</v>
      </c>
      <c r="G48" s="214"/>
      <c r="H48" s="186">
        <f t="shared" ref="H48:L48" si="47">$G48/100*B48</f>
        <v>0</v>
      </c>
      <c r="I48" s="186">
        <f t="shared" si="47"/>
        <v>0</v>
      </c>
      <c r="J48" s="186">
        <f t="shared" si="47"/>
        <v>0</v>
      </c>
      <c r="K48" s="186">
        <f t="shared" si="47"/>
        <v>0</v>
      </c>
      <c r="L48" s="186">
        <f t="shared" si="47"/>
        <v>0</v>
      </c>
      <c r="M48" s="161" t="s">
        <v>609</v>
      </c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</row>
    <row r="49" ht="15.75" customHeight="1">
      <c r="A49" s="212" t="s">
        <v>651</v>
      </c>
      <c r="B49" s="159">
        <v>509.0</v>
      </c>
      <c r="C49" s="159">
        <v>3.3</v>
      </c>
      <c r="D49" s="159">
        <v>55.1</v>
      </c>
      <c r="E49" s="159">
        <v>0.0</v>
      </c>
      <c r="F49" s="159">
        <v>0.0</v>
      </c>
      <c r="G49" s="214"/>
      <c r="H49" s="186">
        <f t="shared" ref="H49:L49" si="48">$G49/100*B49</f>
        <v>0</v>
      </c>
      <c r="I49" s="186">
        <f t="shared" si="48"/>
        <v>0</v>
      </c>
      <c r="J49" s="186">
        <f t="shared" si="48"/>
        <v>0</v>
      </c>
      <c r="K49" s="186">
        <f t="shared" si="48"/>
        <v>0</v>
      </c>
      <c r="L49" s="186">
        <f t="shared" si="48"/>
        <v>0</v>
      </c>
      <c r="M49" s="161" t="s">
        <v>623</v>
      </c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</row>
    <row r="50" ht="15.75" customHeight="1">
      <c r="A50" s="212" t="s">
        <v>652</v>
      </c>
      <c r="B50" s="159">
        <v>13.0</v>
      </c>
      <c r="C50" s="159">
        <v>1.5</v>
      </c>
      <c r="D50" s="159">
        <v>0.2</v>
      </c>
      <c r="E50" s="159">
        <v>2.2</v>
      </c>
      <c r="F50" s="159">
        <v>1.0</v>
      </c>
      <c r="G50" s="214"/>
      <c r="H50" s="186">
        <f t="shared" ref="H50:L50" si="49">$G50/100*B50</f>
        <v>0</v>
      </c>
      <c r="I50" s="186">
        <f t="shared" si="49"/>
        <v>0</v>
      </c>
      <c r="J50" s="186">
        <f t="shared" si="49"/>
        <v>0</v>
      </c>
      <c r="K50" s="186">
        <f t="shared" si="49"/>
        <v>0</v>
      </c>
      <c r="L50" s="186">
        <f t="shared" si="49"/>
        <v>0</v>
      </c>
      <c r="M50" s="161" t="s">
        <v>609</v>
      </c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</row>
    <row r="51" ht="15.75" customHeight="1">
      <c r="A51" s="212" t="s">
        <v>653</v>
      </c>
      <c r="B51" s="159">
        <v>31.0</v>
      </c>
      <c r="C51" s="159">
        <v>1.4</v>
      </c>
      <c r="D51" s="159">
        <v>0.6</v>
      </c>
      <c r="E51" s="159">
        <v>7.4</v>
      </c>
      <c r="F51" s="159">
        <v>2.1</v>
      </c>
      <c r="G51" s="214"/>
      <c r="H51" s="186">
        <f t="shared" ref="H51:L51" si="50">$G51/100*B51</f>
        <v>0</v>
      </c>
      <c r="I51" s="186">
        <f t="shared" si="50"/>
        <v>0</v>
      </c>
      <c r="J51" s="186">
        <f t="shared" si="50"/>
        <v>0</v>
      </c>
      <c r="K51" s="186">
        <f t="shared" si="50"/>
        <v>0</v>
      </c>
      <c r="L51" s="186">
        <f t="shared" si="50"/>
        <v>0</v>
      </c>
      <c r="M51" s="161" t="s">
        <v>609</v>
      </c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</row>
    <row r="52" ht="15.75" customHeight="1">
      <c r="A52" s="212" t="s">
        <v>654</v>
      </c>
      <c r="B52" s="159">
        <v>27.0</v>
      </c>
      <c r="C52" s="159">
        <v>2.0</v>
      </c>
      <c r="D52" s="159">
        <v>0.1</v>
      </c>
      <c r="E52" s="159">
        <v>6.1</v>
      </c>
      <c r="F52" s="159">
        <v>3.1</v>
      </c>
      <c r="G52" s="214"/>
      <c r="H52" s="186">
        <f t="shared" ref="H52:L52" si="51">$G52/100*B52</f>
        <v>0</v>
      </c>
      <c r="I52" s="186">
        <f t="shared" si="51"/>
        <v>0</v>
      </c>
      <c r="J52" s="186">
        <f t="shared" si="51"/>
        <v>0</v>
      </c>
      <c r="K52" s="186">
        <f t="shared" si="51"/>
        <v>0</v>
      </c>
      <c r="L52" s="186">
        <f t="shared" si="51"/>
        <v>0</v>
      </c>
      <c r="M52" s="161" t="s">
        <v>609</v>
      </c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</row>
    <row r="53" ht="15.75" customHeight="1">
      <c r="A53" s="212" t="s">
        <v>655</v>
      </c>
      <c r="B53" s="159">
        <v>25.0</v>
      </c>
      <c r="C53" s="159">
        <v>1.3</v>
      </c>
      <c r="D53" s="159">
        <v>0.1</v>
      </c>
      <c r="E53" s="159">
        <v>5.8</v>
      </c>
      <c r="F53" s="159">
        <v>2.5</v>
      </c>
      <c r="G53" s="214"/>
      <c r="H53" s="186">
        <f t="shared" ref="H53:L53" si="52">$G53/100*B53</f>
        <v>0</v>
      </c>
      <c r="I53" s="186">
        <f t="shared" si="52"/>
        <v>0</v>
      </c>
      <c r="J53" s="186">
        <f t="shared" si="52"/>
        <v>0</v>
      </c>
      <c r="K53" s="186">
        <f t="shared" si="52"/>
        <v>0</v>
      </c>
      <c r="L53" s="186">
        <f t="shared" si="52"/>
        <v>0</v>
      </c>
      <c r="M53" s="161" t="s">
        <v>609</v>
      </c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</row>
    <row r="54" ht="15.75" customHeight="1">
      <c r="A54" s="212" t="s">
        <v>656</v>
      </c>
      <c r="B54" s="159">
        <v>884.0</v>
      </c>
      <c r="C54" s="159">
        <v>0.0</v>
      </c>
      <c r="D54" s="159">
        <v>100.0</v>
      </c>
      <c r="E54" s="159">
        <v>0.0</v>
      </c>
      <c r="F54" s="159">
        <v>0.0</v>
      </c>
      <c r="G54" s="214"/>
      <c r="H54" s="186">
        <f t="shared" ref="H54:L54" si="53">$G54/100*B54</f>
        <v>0</v>
      </c>
      <c r="I54" s="186">
        <f t="shared" si="53"/>
        <v>0</v>
      </c>
      <c r="J54" s="186">
        <f t="shared" si="53"/>
        <v>0</v>
      </c>
      <c r="K54" s="186">
        <f t="shared" si="53"/>
        <v>0</v>
      </c>
      <c r="L54" s="186">
        <f t="shared" si="53"/>
        <v>0</v>
      </c>
      <c r="M54" s="161" t="s">
        <v>623</v>
      </c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</row>
    <row r="55" ht="15.75" customHeight="1">
      <c r="A55" s="212" t="s">
        <v>657</v>
      </c>
      <c r="B55" s="159">
        <v>34.0</v>
      </c>
      <c r="C55" s="159">
        <v>0.8</v>
      </c>
      <c r="D55" s="159">
        <v>0.2</v>
      </c>
      <c r="E55" s="159">
        <v>8.2</v>
      </c>
      <c r="F55" s="159">
        <v>0.9</v>
      </c>
      <c r="G55" s="214"/>
      <c r="H55" s="186">
        <f t="shared" ref="H55:L55" si="54">$G55/100*B55</f>
        <v>0</v>
      </c>
      <c r="I55" s="186">
        <f t="shared" si="54"/>
        <v>0</v>
      </c>
      <c r="J55" s="186">
        <f t="shared" si="54"/>
        <v>0</v>
      </c>
      <c r="K55" s="186">
        <f t="shared" si="54"/>
        <v>0</v>
      </c>
      <c r="L55" s="186">
        <f t="shared" si="54"/>
        <v>0</v>
      </c>
      <c r="M55" s="161" t="s">
        <v>595</v>
      </c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</row>
    <row r="56" ht="15.75" customHeight="1">
      <c r="A56" s="212" t="s">
        <v>658</v>
      </c>
      <c r="B56" s="159">
        <v>222.0</v>
      </c>
      <c r="C56" s="159">
        <v>4.6</v>
      </c>
      <c r="D56" s="159">
        <v>0.7</v>
      </c>
      <c r="E56" s="159">
        <v>88.9</v>
      </c>
      <c r="F56" s="159">
        <v>39.8</v>
      </c>
      <c r="G56" s="214"/>
      <c r="H56" s="186">
        <f t="shared" ref="H56:L56" si="55">$G56/100*B56</f>
        <v>0</v>
      </c>
      <c r="I56" s="186">
        <f t="shared" si="55"/>
        <v>0</v>
      </c>
      <c r="J56" s="186">
        <f t="shared" si="55"/>
        <v>0</v>
      </c>
      <c r="K56" s="186">
        <f t="shared" si="55"/>
        <v>0</v>
      </c>
      <c r="L56" s="186">
        <f t="shared" si="55"/>
        <v>0</v>
      </c>
      <c r="M56" s="161" t="s">
        <v>601</v>
      </c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</row>
    <row r="57" ht="15.75" customHeight="1">
      <c r="A57" s="212" t="s">
        <v>659</v>
      </c>
      <c r="B57" s="159">
        <v>127.0</v>
      </c>
      <c r="C57" s="159">
        <v>17.8</v>
      </c>
      <c r="D57" s="159">
        <v>5.6</v>
      </c>
      <c r="E57" s="159">
        <v>0.0</v>
      </c>
      <c r="F57" s="159">
        <v>0.0</v>
      </c>
      <c r="G57" s="214"/>
      <c r="H57" s="186">
        <f t="shared" ref="H57:L57" si="56">$G57/100*B57</f>
        <v>0</v>
      </c>
      <c r="I57" s="186">
        <f t="shared" si="56"/>
        <v>0</v>
      </c>
      <c r="J57" s="186">
        <f t="shared" si="56"/>
        <v>0</v>
      </c>
      <c r="K57" s="186">
        <f t="shared" si="56"/>
        <v>0</v>
      </c>
      <c r="L57" s="186">
        <f t="shared" si="56"/>
        <v>0</v>
      </c>
      <c r="M57" s="161" t="s">
        <v>630</v>
      </c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</row>
    <row r="58" ht="15.75" customHeight="1">
      <c r="A58" s="212" t="s">
        <v>660</v>
      </c>
      <c r="B58" s="159">
        <v>41.0</v>
      </c>
      <c r="C58" s="159">
        <v>0.9</v>
      </c>
      <c r="D58" s="159">
        <v>0.2</v>
      </c>
      <c r="E58" s="159">
        <v>9.6</v>
      </c>
      <c r="F58" s="159">
        <v>2.8</v>
      </c>
      <c r="G58" s="214"/>
      <c r="H58" s="186">
        <f t="shared" ref="H58:L58" si="57">$G58/100*B58</f>
        <v>0</v>
      </c>
      <c r="I58" s="186">
        <f t="shared" si="57"/>
        <v>0</v>
      </c>
      <c r="J58" s="186">
        <f t="shared" si="57"/>
        <v>0</v>
      </c>
      <c r="K58" s="186">
        <f t="shared" si="57"/>
        <v>0</v>
      </c>
      <c r="L58" s="186">
        <f t="shared" si="57"/>
        <v>0</v>
      </c>
      <c r="M58" s="161" t="s">
        <v>609</v>
      </c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</row>
    <row r="59" ht="15.75" customHeight="1">
      <c r="A59" s="212" t="s">
        <v>661</v>
      </c>
      <c r="B59" s="159">
        <v>28.0</v>
      </c>
      <c r="C59" s="159">
        <v>1.1</v>
      </c>
      <c r="D59" s="159">
        <v>0.1</v>
      </c>
      <c r="E59" s="159">
        <v>6.6</v>
      </c>
      <c r="F59" s="159">
        <v>0.9</v>
      </c>
      <c r="G59" s="214"/>
      <c r="H59" s="186">
        <f t="shared" ref="H59:L59" si="58">$G59/100*B59</f>
        <v>0</v>
      </c>
      <c r="I59" s="186">
        <f t="shared" si="58"/>
        <v>0</v>
      </c>
      <c r="J59" s="186">
        <f t="shared" si="58"/>
        <v>0</v>
      </c>
      <c r="K59" s="186">
        <f t="shared" si="58"/>
        <v>0</v>
      </c>
      <c r="L59" s="186">
        <f t="shared" si="58"/>
        <v>0</v>
      </c>
      <c r="M59" s="161" t="s">
        <v>595</v>
      </c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</row>
    <row r="60" ht="15.75" customHeight="1">
      <c r="A60" s="212" t="s">
        <v>662</v>
      </c>
      <c r="B60" s="159">
        <v>553.0</v>
      </c>
      <c r="C60" s="159">
        <v>18.2</v>
      </c>
      <c r="D60" s="159">
        <v>43.9</v>
      </c>
      <c r="E60" s="159">
        <v>30.2</v>
      </c>
      <c r="F60" s="159">
        <v>3.3</v>
      </c>
      <c r="G60" s="214"/>
      <c r="H60" s="186">
        <f t="shared" ref="H60:L60" si="59">$G60/100*B60</f>
        <v>0</v>
      </c>
      <c r="I60" s="186">
        <f t="shared" si="59"/>
        <v>0</v>
      </c>
      <c r="J60" s="186">
        <f t="shared" si="59"/>
        <v>0</v>
      </c>
      <c r="K60" s="186">
        <f t="shared" si="59"/>
        <v>0</v>
      </c>
      <c r="L60" s="186">
        <f t="shared" si="59"/>
        <v>0</v>
      </c>
      <c r="M60" s="161" t="s">
        <v>597</v>
      </c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</row>
    <row r="61" ht="15.75" customHeight="1">
      <c r="A61" s="212" t="s">
        <v>663</v>
      </c>
      <c r="B61" s="159">
        <v>263.0</v>
      </c>
      <c r="C61" s="159">
        <v>1.1</v>
      </c>
      <c r="D61" s="159">
        <v>0.3</v>
      </c>
      <c r="E61" s="159">
        <v>38.1</v>
      </c>
      <c r="F61" s="159">
        <v>1.8</v>
      </c>
      <c r="G61" s="214"/>
      <c r="H61" s="186">
        <f t="shared" ref="H61:L61" si="60">$G61/100*B61</f>
        <v>0</v>
      </c>
      <c r="I61" s="186">
        <f t="shared" si="60"/>
        <v>0</v>
      </c>
      <c r="J61" s="186">
        <f t="shared" si="60"/>
        <v>0</v>
      </c>
      <c r="K61" s="186">
        <f t="shared" si="60"/>
        <v>0</v>
      </c>
      <c r="L61" s="186">
        <f t="shared" si="60"/>
        <v>0</v>
      </c>
      <c r="M61" s="161" t="s">
        <v>618</v>
      </c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</row>
    <row r="62" ht="15.75" customHeight="1">
      <c r="A62" s="212" t="s">
        <v>664</v>
      </c>
      <c r="B62" s="159">
        <v>95.0</v>
      </c>
      <c r="C62" s="159">
        <v>16.4</v>
      </c>
      <c r="D62" s="159">
        <v>2.8</v>
      </c>
      <c r="E62" s="159">
        <v>0.0</v>
      </c>
      <c r="F62" s="159">
        <v>0.0</v>
      </c>
      <c r="G62" s="214"/>
      <c r="H62" s="186">
        <f t="shared" ref="H62:L62" si="61">$G62/100*B62</f>
        <v>0</v>
      </c>
      <c r="I62" s="186">
        <f t="shared" si="61"/>
        <v>0</v>
      </c>
      <c r="J62" s="186">
        <f t="shared" si="61"/>
        <v>0</v>
      </c>
      <c r="K62" s="186">
        <f t="shared" si="61"/>
        <v>0</v>
      </c>
      <c r="L62" s="186">
        <f t="shared" si="61"/>
        <v>0</v>
      </c>
      <c r="M62" s="161" t="s">
        <v>630</v>
      </c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</row>
    <row r="63" ht="15.75" customHeight="1">
      <c r="A63" s="212" t="s">
        <v>665</v>
      </c>
      <c r="B63" s="159">
        <v>97.0</v>
      </c>
      <c r="C63" s="159">
        <v>1.7</v>
      </c>
      <c r="D63" s="159">
        <v>0.3</v>
      </c>
      <c r="E63" s="159">
        <v>25.2</v>
      </c>
      <c r="F63" s="159">
        <v>0.3</v>
      </c>
      <c r="G63" s="214"/>
      <c r="H63" s="186">
        <f t="shared" ref="H63:L63" si="62">$G63/100*B63</f>
        <v>0</v>
      </c>
      <c r="I63" s="186">
        <f t="shared" si="62"/>
        <v>0</v>
      </c>
      <c r="J63" s="186">
        <f t="shared" si="62"/>
        <v>0</v>
      </c>
      <c r="K63" s="186">
        <f t="shared" si="62"/>
        <v>0</v>
      </c>
      <c r="L63" s="186">
        <f t="shared" si="62"/>
        <v>0</v>
      </c>
      <c r="M63" s="161" t="s">
        <v>666</v>
      </c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ht="15.75" customHeight="1">
      <c r="A64" s="212" t="s">
        <v>667</v>
      </c>
      <c r="B64" s="159">
        <v>25.0</v>
      </c>
      <c r="C64" s="159">
        <v>1.9</v>
      </c>
      <c r="D64" s="159">
        <v>0.3</v>
      </c>
      <c r="E64" s="159">
        <v>5.0</v>
      </c>
      <c r="F64" s="159">
        <v>2.0</v>
      </c>
      <c r="G64" s="214"/>
      <c r="H64" s="186">
        <f t="shared" ref="H64:L64" si="63">$G64/100*B64</f>
        <v>0</v>
      </c>
      <c r="I64" s="186">
        <f t="shared" si="63"/>
        <v>0</v>
      </c>
      <c r="J64" s="186">
        <f t="shared" si="63"/>
        <v>0</v>
      </c>
      <c r="K64" s="186">
        <f t="shared" si="63"/>
        <v>0</v>
      </c>
      <c r="L64" s="186">
        <f t="shared" si="63"/>
        <v>0</v>
      </c>
      <c r="M64" s="161" t="s">
        <v>609</v>
      </c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ht="15.75" customHeight="1">
      <c r="A65" s="212" t="s">
        <v>668</v>
      </c>
      <c r="B65" s="159">
        <v>42.0</v>
      </c>
      <c r="C65" s="159">
        <v>1.8</v>
      </c>
      <c r="D65" s="159">
        <v>0.3</v>
      </c>
      <c r="E65" s="159">
        <v>4.3</v>
      </c>
      <c r="F65" s="159">
        <v>3.9</v>
      </c>
      <c r="G65" s="214"/>
      <c r="H65" s="186">
        <f t="shared" ref="H65:L65" si="64">$G65/100*B65</f>
        <v>0</v>
      </c>
      <c r="I65" s="186">
        <f t="shared" si="64"/>
        <v>0</v>
      </c>
      <c r="J65" s="186">
        <f t="shared" si="64"/>
        <v>0</v>
      </c>
      <c r="K65" s="186">
        <f t="shared" si="64"/>
        <v>0</v>
      </c>
      <c r="L65" s="186">
        <f t="shared" si="64"/>
        <v>0</v>
      </c>
      <c r="M65" s="161" t="s">
        <v>609</v>
      </c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</row>
    <row r="66" ht="15.75" customHeight="1">
      <c r="A66" s="212" t="s">
        <v>669</v>
      </c>
      <c r="B66" s="159">
        <v>16.0</v>
      </c>
      <c r="C66" s="159">
        <v>0.7</v>
      </c>
      <c r="D66" s="159">
        <v>0.2</v>
      </c>
      <c r="E66" s="159">
        <v>3.0</v>
      </c>
      <c r="F66" s="159">
        <v>1.6</v>
      </c>
      <c r="G66" s="214"/>
      <c r="H66" s="186">
        <f t="shared" ref="H66:L66" si="65">$G66/100*B66</f>
        <v>0</v>
      </c>
      <c r="I66" s="186">
        <f t="shared" si="65"/>
        <v>0</v>
      </c>
      <c r="J66" s="186">
        <f t="shared" si="65"/>
        <v>0</v>
      </c>
      <c r="K66" s="186">
        <f t="shared" si="65"/>
        <v>0</v>
      </c>
      <c r="L66" s="186">
        <f t="shared" si="65"/>
        <v>0</v>
      </c>
      <c r="M66" s="161" t="s">
        <v>609</v>
      </c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</row>
    <row r="67" ht="15.75" customHeight="1">
      <c r="A67" s="212" t="s">
        <v>670</v>
      </c>
      <c r="B67" s="159">
        <v>403.0</v>
      </c>
      <c r="C67" s="159">
        <v>24.9</v>
      </c>
      <c r="D67" s="159">
        <v>33.1</v>
      </c>
      <c r="E67" s="159">
        <v>1.3</v>
      </c>
      <c r="F67" s="159">
        <v>0.0</v>
      </c>
      <c r="G67" s="214"/>
      <c r="H67" s="186">
        <f t="shared" ref="H67:L67" si="66">$G67/100*B67</f>
        <v>0</v>
      </c>
      <c r="I67" s="186">
        <f t="shared" si="66"/>
        <v>0</v>
      </c>
      <c r="J67" s="186">
        <f t="shared" si="66"/>
        <v>0</v>
      </c>
      <c r="K67" s="186">
        <f t="shared" si="66"/>
        <v>0</v>
      </c>
      <c r="L67" s="186">
        <f t="shared" si="66"/>
        <v>0</v>
      </c>
      <c r="M67" s="161" t="s">
        <v>671</v>
      </c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</row>
    <row r="68" ht="15.75" customHeight="1">
      <c r="A68" s="212" t="s">
        <v>672</v>
      </c>
      <c r="B68" s="159">
        <v>96.0</v>
      </c>
      <c r="C68" s="159">
        <v>11.1</v>
      </c>
      <c r="D68" s="159">
        <v>4.3</v>
      </c>
      <c r="E68" s="159">
        <v>3.4</v>
      </c>
      <c r="F68" s="159">
        <v>0.0</v>
      </c>
      <c r="G68" s="214"/>
      <c r="H68" s="186">
        <f t="shared" ref="H68:L68" si="67">$G68/100*B68</f>
        <v>0</v>
      </c>
      <c r="I68" s="186">
        <f t="shared" si="67"/>
        <v>0</v>
      </c>
      <c r="J68" s="186">
        <f t="shared" si="67"/>
        <v>0</v>
      </c>
      <c r="K68" s="186">
        <f t="shared" si="67"/>
        <v>0</v>
      </c>
      <c r="L68" s="186">
        <f t="shared" si="67"/>
        <v>0</v>
      </c>
      <c r="M68" s="161" t="s">
        <v>671</v>
      </c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</row>
    <row r="69" ht="15.75" customHeight="1">
      <c r="A69" s="212" t="s">
        <v>673</v>
      </c>
      <c r="B69" s="159">
        <v>264.0</v>
      </c>
      <c r="C69" s="159">
        <v>14.2</v>
      </c>
      <c r="D69" s="159">
        <v>21.3</v>
      </c>
      <c r="E69" s="159">
        <v>4.1</v>
      </c>
      <c r="F69" s="159">
        <v>0.0</v>
      </c>
      <c r="G69" s="214"/>
      <c r="H69" s="186">
        <f t="shared" ref="H69:L69" si="68">$G69/100*B69</f>
        <v>0</v>
      </c>
      <c r="I69" s="186">
        <f t="shared" si="68"/>
        <v>0</v>
      </c>
      <c r="J69" s="186">
        <f t="shared" si="68"/>
        <v>0</v>
      </c>
      <c r="K69" s="186">
        <f t="shared" si="68"/>
        <v>0</v>
      </c>
      <c r="L69" s="186">
        <f t="shared" si="68"/>
        <v>0</v>
      </c>
      <c r="M69" s="161" t="s">
        <v>671</v>
      </c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</row>
    <row r="70" ht="15.75" customHeight="1">
      <c r="A70" s="212" t="s">
        <v>674</v>
      </c>
      <c r="B70" s="159">
        <v>300.0</v>
      </c>
      <c r="C70" s="159">
        <v>22.2</v>
      </c>
      <c r="D70" s="159">
        <v>22.4</v>
      </c>
      <c r="E70" s="159">
        <v>2.2</v>
      </c>
      <c r="F70" s="159">
        <v>0.0</v>
      </c>
      <c r="G70" s="214"/>
      <c r="H70" s="186">
        <f t="shared" ref="H70:L70" si="69">$G70/100*B70</f>
        <v>0</v>
      </c>
      <c r="I70" s="186">
        <f t="shared" si="69"/>
        <v>0</v>
      </c>
      <c r="J70" s="186">
        <f t="shared" si="69"/>
        <v>0</v>
      </c>
      <c r="K70" s="186">
        <f t="shared" si="69"/>
        <v>0</v>
      </c>
      <c r="L70" s="186">
        <f t="shared" si="69"/>
        <v>0</v>
      </c>
      <c r="M70" s="161" t="s">
        <v>671</v>
      </c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</row>
    <row r="71" ht="15.75" customHeight="1">
      <c r="A71" s="212" t="s">
        <v>675</v>
      </c>
      <c r="B71" s="159">
        <v>326.0</v>
      </c>
      <c r="C71" s="159">
        <v>19.6</v>
      </c>
      <c r="D71" s="159">
        <v>24.6</v>
      </c>
      <c r="E71" s="159">
        <v>7.3</v>
      </c>
      <c r="F71" s="159">
        <v>0.0</v>
      </c>
      <c r="G71" s="214"/>
      <c r="H71" s="186">
        <f t="shared" ref="H71:L71" si="70">$G71/100*B71</f>
        <v>0</v>
      </c>
      <c r="I71" s="186">
        <f t="shared" si="70"/>
        <v>0</v>
      </c>
      <c r="J71" s="186">
        <f t="shared" si="70"/>
        <v>0</v>
      </c>
      <c r="K71" s="186">
        <f t="shared" si="70"/>
        <v>0</v>
      </c>
      <c r="L71" s="186">
        <f t="shared" si="70"/>
        <v>0</v>
      </c>
      <c r="M71" s="161" t="s">
        <v>671</v>
      </c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</row>
    <row r="72" ht="15.75" customHeight="1">
      <c r="A72" s="212" t="s">
        <v>676</v>
      </c>
      <c r="B72" s="159">
        <v>380.0</v>
      </c>
      <c r="C72" s="159">
        <v>26.9</v>
      </c>
      <c r="D72" s="159">
        <v>27.8</v>
      </c>
      <c r="E72" s="159">
        <v>5.4</v>
      </c>
      <c r="F72" s="159">
        <v>0.0</v>
      </c>
      <c r="G72" s="214"/>
      <c r="H72" s="186">
        <f t="shared" ref="H72:L72" si="71">$G72/100*B72</f>
        <v>0</v>
      </c>
      <c r="I72" s="186">
        <f t="shared" si="71"/>
        <v>0</v>
      </c>
      <c r="J72" s="186">
        <f t="shared" si="71"/>
        <v>0</v>
      </c>
      <c r="K72" s="186">
        <f t="shared" si="71"/>
        <v>0</v>
      </c>
      <c r="L72" s="186">
        <f t="shared" si="71"/>
        <v>0</v>
      </c>
      <c r="M72" s="161" t="s">
        <v>671</v>
      </c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</row>
    <row r="73" ht="15.75" customHeight="1">
      <c r="A73" s="212" t="s">
        <v>677</v>
      </c>
      <c r="B73" s="159">
        <v>32.0</v>
      </c>
      <c r="C73" s="159">
        <v>0.4</v>
      </c>
      <c r="D73" s="159">
        <v>0.3</v>
      </c>
      <c r="E73" s="159">
        <v>7.7</v>
      </c>
      <c r="F73" s="159">
        <v>1.1</v>
      </c>
      <c r="G73" s="214"/>
      <c r="H73" s="186">
        <f t="shared" ref="H73:L73" si="72">$G73/100*B73</f>
        <v>0</v>
      </c>
      <c r="I73" s="186">
        <f t="shared" si="72"/>
        <v>0</v>
      </c>
      <c r="J73" s="186">
        <f t="shared" si="72"/>
        <v>0</v>
      </c>
      <c r="K73" s="186">
        <f t="shared" si="72"/>
        <v>0</v>
      </c>
      <c r="L73" s="186">
        <f t="shared" si="72"/>
        <v>0</v>
      </c>
      <c r="M73" s="161" t="s">
        <v>595</v>
      </c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</row>
    <row r="74" ht="15.75" customHeight="1">
      <c r="A74" s="212" t="s">
        <v>678</v>
      </c>
      <c r="B74" s="159">
        <v>374.0</v>
      </c>
      <c r="C74" s="159">
        <v>6.4</v>
      </c>
      <c r="D74" s="159">
        <v>4.5</v>
      </c>
      <c r="E74" s="159">
        <v>77.3</v>
      </c>
      <c r="F74" s="159">
        <v>11.7</v>
      </c>
      <c r="G74" s="214"/>
      <c r="H74" s="186">
        <f t="shared" ref="H74:L74" si="73">$G74/100*B74</f>
        <v>0</v>
      </c>
      <c r="I74" s="186">
        <f t="shared" si="73"/>
        <v>0</v>
      </c>
      <c r="J74" s="186">
        <f t="shared" si="73"/>
        <v>0</v>
      </c>
      <c r="K74" s="186">
        <f t="shared" si="73"/>
        <v>0</v>
      </c>
      <c r="L74" s="186">
        <f t="shared" si="73"/>
        <v>0</v>
      </c>
      <c r="M74" s="161" t="s">
        <v>597</v>
      </c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</row>
    <row r="75" ht="15.75" customHeight="1">
      <c r="A75" s="212" t="s">
        <v>679</v>
      </c>
      <c r="B75" s="159">
        <v>196.0</v>
      </c>
      <c r="C75" s="159">
        <v>1.6</v>
      </c>
      <c r="D75" s="159">
        <v>1.3</v>
      </c>
      <c r="E75" s="159">
        <v>44.2</v>
      </c>
      <c r="F75" s="159">
        <v>0.0</v>
      </c>
      <c r="G75" s="214"/>
      <c r="H75" s="186">
        <f t="shared" ref="H75:L75" si="74">$G75/100*B75</f>
        <v>0</v>
      </c>
      <c r="I75" s="186">
        <f t="shared" si="74"/>
        <v>0</v>
      </c>
      <c r="J75" s="186">
        <f t="shared" si="74"/>
        <v>0</v>
      </c>
      <c r="K75" s="186">
        <f t="shared" si="74"/>
        <v>0</v>
      </c>
      <c r="L75" s="186">
        <f t="shared" si="74"/>
        <v>0</v>
      </c>
      <c r="M75" s="161" t="s">
        <v>597</v>
      </c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</row>
    <row r="76" ht="15.75" customHeight="1">
      <c r="A76" s="212" t="s">
        <v>680</v>
      </c>
      <c r="B76" s="159">
        <v>490.0</v>
      </c>
      <c r="C76" s="159">
        <v>15.6</v>
      </c>
      <c r="D76" s="159">
        <v>30.8</v>
      </c>
      <c r="E76" s="159">
        <v>43.9</v>
      </c>
      <c r="F76" s="159">
        <v>37.7</v>
      </c>
      <c r="G76" s="214"/>
      <c r="H76" s="186">
        <f t="shared" ref="H76:L76" si="75">$G76/100*B76</f>
        <v>0</v>
      </c>
      <c r="I76" s="186">
        <f t="shared" si="75"/>
        <v>0</v>
      </c>
      <c r="J76" s="186">
        <f t="shared" si="75"/>
        <v>0</v>
      </c>
      <c r="K76" s="186">
        <f t="shared" si="75"/>
        <v>0</v>
      </c>
      <c r="L76" s="186">
        <f t="shared" si="75"/>
        <v>0</v>
      </c>
      <c r="M76" s="161" t="s">
        <v>681</v>
      </c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</row>
    <row r="77" ht="15.75" customHeight="1">
      <c r="A77" s="212" t="s">
        <v>682</v>
      </c>
      <c r="B77" s="159">
        <v>215.0</v>
      </c>
      <c r="C77" s="159">
        <v>18.6</v>
      </c>
      <c r="D77" s="159">
        <v>15.1</v>
      </c>
      <c r="E77" s="159">
        <v>0.0</v>
      </c>
      <c r="F77" s="159">
        <v>0.0</v>
      </c>
      <c r="G77" s="214"/>
      <c r="H77" s="186">
        <f t="shared" ref="H77:L77" si="76">$G77/100*B77</f>
        <v>0</v>
      </c>
      <c r="I77" s="186">
        <f t="shared" si="76"/>
        <v>0</v>
      </c>
      <c r="J77" s="186">
        <f t="shared" si="76"/>
        <v>0</v>
      </c>
      <c r="K77" s="186">
        <f t="shared" si="76"/>
        <v>0</v>
      </c>
      <c r="L77" s="186">
        <f t="shared" si="76"/>
        <v>0</v>
      </c>
      <c r="M77" s="161" t="s">
        <v>683</v>
      </c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</row>
    <row r="78" ht="15.75" customHeight="1">
      <c r="A78" s="212" t="s">
        <v>684</v>
      </c>
      <c r="B78" s="159">
        <v>364.0</v>
      </c>
      <c r="C78" s="159">
        <v>19.3</v>
      </c>
      <c r="D78" s="159">
        <v>6.0</v>
      </c>
      <c r="E78" s="159">
        <v>60.6</v>
      </c>
      <c r="F78" s="159">
        <v>17.4</v>
      </c>
      <c r="G78" s="214"/>
      <c r="H78" s="186">
        <f t="shared" ref="H78:L78" si="77">$G78/100*B78</f>
        <v>0</v>
      </c>
      <c r="I78" s="186">
        <f t="shared" si="77"/>
        <v>0</v>
      </c>
      <c r="J78" s="186">
        <f t="shared" si="77"/>
        <v>0</v>
      </c>
      <c r="K78" s="186">
        <f t="shared" si="77"/>
        <v>0</v>
      </c>
      <c r="L78" s="186">
        <f t="shared" si="77"/>
        <v>0</v>
      </c>
      <c r="M78" s="161" t="s">
        <v>603</v>
      </c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</row>
    <row r="79" ht="15.75" customHeight="1">
      <c r="A79" s="212" t="s">
        <v>685</v>
      </c>
      <c r="B79" s="159">
        <v>387.0</v>
      </c>
      <c r="C79" s="159">
        <v>22.4</v>
      </c>
      <c r="D79" s="159">
        <v>6.7</v>
      </c>
      <c r="E79" s="159">
        <v>57.8</v>
      </c>
      <c r="F79" s="159">
        <v>10.8</v>
      </c>
      <c r="G79" s="214"/>
      <c r="H79" s="186">
        <f t="shared" ref="H79:L79" si="78">$G79/100*B79</f>
        <v>0</v>
      </c>
      <c r="I79" s="186">
        <f t="shared" si="78"/>
        <v>0</v>
      </c>
      <c r="J79" s="186">
        <f t="shared" si="78"/>
        <v>0</v>
      </c>
      <c r="K79" s="186">
        <f t="shared" si="78"/>
        <v>0</v>
      </c>
      <c r="L79" s="186">
        <f t="shared" si="78"/>
        <v>0</v>
      </c>
      <c r="M79" s="161" t="s">
        <v>603</v>
      </c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</row>
    <row r="80" ht="15.75" customHeight="1">
      <c r="A80" s="212" t="s">
        <v>686</v>
      </c>
      <c r="B80" s="159">
        <v>598.0</v>
      </c>
      <c r="C80" s="159">
        <v>7.8</v>
      </c>
      <c r="D80" s="159">
        <v>42.6</v>
      </c>
      <c r="E80" s="159">
        <v>45.9</v>
      </c>
      <c r="F80" s="159">
        <v>10.9</v>
      </c>
      <c r="G80" s="214"/>
      <c r="H80" s="186">
        <f t="shared" ref="H80:L80" si="79">$G80/100*B80</f>
        <v>0</v>
      </c>
      <c r="I80" s="186">
        <f t="shared" si="79"/>
        <v>0</v>
      </c>
      <c r="J80" s="186">
        <f t="shared" si="79"/>
        <v>0</v>
      </c>
      <c r="K80" s="186">
        <f t="shared" si="79"/>
        <v>0</v>
      </c>
      <c r="L80" s="186">
        <f t="shared" si="79"/>
        <v>0</v>
      </c>
      <c r="M80" s="161" t="s">
        <v>601</v>
      </c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</row>
    <row r="81" ht="15.75" customHeight="1">
      <c r="A81" s="212" t="s">
        <v>687</v>
      </c>
      <c r="B81" s="159">
        <v>86.0</v>
      </c>
      <c r="C81" s="159">
        <v>14.7</v>
      </c>
      <c r="D81" s="159">
        <v>1.0</v>
      </c>
      <c r="E81" s="159">
        <v>3.6</v>
      </c>
      <c r="F81" s="159">
        <v>0.0</v>
      </c>
      <c r="G81" s="214"/>
      <c r="H81" s="186">
        <f t="shared" ref="H81:L81" si="80">$G81/100*B81</f>
        <v>0</v>
      </c>
      <c r="I81" s="186">
        <f t="shared" si="80"/>
        <v>0</v>
      </c>
      <c r="J81" s="186">
        <f t="shared" si="80"/>
        <v>0</v>
      </c>
      <c r="K81" s="186">
        <f t="shared" si="80"/>
        <v>0</v>
      </c>
      <c r="L81" s="186">
        <f t="shared" si="80"/>
        <v>0</v>
      </c>
      <c r="M81" s="161" t="s">
        <v>593</v>
      </c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</row>
    <row r="82" ht="15.75" customHeight="1">
      <c r="A82" s="212" t="s">
        <v>688</v>
      </c>
      <c r="B82" s="159">
        <v>77.0</v>
      </c>
      <c r="C82" s="159">
        <v>3.5</v>
      </c>
      <c r="D82" s="159">
        <v>2.3</v>
      </c>
      <c r="E82" s="159">
        <v>10.7</v>
      </c>
      <c r="F82" s="159">
        <v>1.0</v>
      </c>
      <c r="G82" s="214"/>
      <c r="H82" s="186">
        <f t="shared" ref="H82:L82" si="81">$G82/100*B82</f>
        <v>0</v>
      </c>
      <c r="I82" s="186">
        <f t="shared" si="81"/>
        <v>0</v>
      </c>
      <c r="J82" s="186">
        <f t="shared" si="81"/>
        <v>0</v>
      </c>
      <c r="K82" s="186">
        <f t="shared" si="81"/>
        <v>0</v>
      </c>
      <c r="L82" s="186">
        <f t="shared" si="81"/>
        <v>0</v>
      </c>
      <c r="M82" s="161" t="s">
        <v>671</v>
      </c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</row>
    <row r="83" ht="15.75" customHeight="1">
      <c r="A83" s="212" t="s">
        <v>689</v>
      </c>
      <c r="B83" s="159">
        <v>354.0</v>
      </c>
      <c r="C83" s="159">
        <v>3.3</v>
      </c>
      <c r="D83" s="159">
        <v>33.5</v>
      </c>
      <c r="E83" s="159">
        <v>15.2</v>
      </c>
      <c r="F83" s="159">
        <v>9.0</v>
      </c>
      <c r="G83" s="214"/>
      <c r="H83" s="186">
        <f t="shared" ref="H83:L83" si="82">$G83/100*B83</f>
        <v>0</v>
      </c>
      <c r="I83" s="186">
        <f t="shared" si="82"/>
        <v>0</v>
      </c>
      <c r="J83" s="186">
        <f t="shared" si="82"/>
        <v>0</v>
      </c>
      <c r="K83" s="186">
        <f t="shared" si="82"/>
        <v>0</v>
      </c>
      <c r="L83" s="186">
        <f t="shared" si="82"/>
        <v>0</v>
      </c>
      <c r="M83" s="161" t="s">
        <v>597</v>
      </c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</row>
    <row r="84" ht="15.75" customHeight="1">
      <c r="A84" s="212" t="s">
        <v>690</v>
      </c>
      <c r="B84" s="159">
        <v>862.0</v>
      </c>
      <c r="C84" s="159">
        <v>0.0</v>
      </c>
      <c r="D84" s="159">
        <v>100.0</v>
      </c>
      <c r="E84" s="159">
        <v>0.0</v>
      </c>
      <c r="F84" s="159">
        <v>0.0</v>
      </c>
      <c r="G84" s="214"/>
      <c r="H84" s="186">
        <f t="shared" ref="H84:L84" si="83">$G84/100*B84</f>
        <v>0</v>
      </c>
      <c r="I84" s="186">
        <f t="shared" si="83"/>
        <v>0</v>
      </c>
      <c r="J84" s="186">
        <f t="shared" si="83"/>
        <v>0</v>
      </c>
      <c r="K84" s="186">
        <f t="shared" si="83"/>
        <v>0</v>
      </c>
      <c r="L84" s="186">
        <f t="shared" si="83"/>
        <v>0</v>
      </c>
      <c r="M84" s="161" t="s">
        <v>623</v>
      </c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</row>
    <row r="85" ht="15.75" customHeight="1">
      <c r="A85" s="212" t="s">
        <v>691</v>
      </c>
      <c r="B85" s="159">
        <v>82.0</v>
      </c>
      <c r="C85" s="159">
        <v>17.8</v>
      </c>
      <c r="D85" s="159">
        <v>0.7</v>
      </c>
      <c r="E85" s="159">
        <v>0.0</v>
      </c>
      <c r="F85" s="159">
        <v>0.0</v>
      </c>
      <c r="G85" s="214"/>
      <c r="H85" s="186">
        <f t="shared" ref="H85:L85" si="84">$G85/100*B85</f>
        <v>0</v>
      </c>
      <c r="I85" s="186">
        <f t="shared" si="84"/>
        <v>0</v>
      </c>
      <c r="J85" s="186">
        <f t="shared" si="84"/>
        <v>0</v>
      </c>
      <c r="K85" s="186">
        <f t="shared" si="84"/>
        <v>0</v>
      </c>
      <c r="L85" s="186">
        <f t="shared" si="84"/>
        <v>0</v>
      </c>
      <c r="M85" s="161" t="s">
        <v>630</v>
      </c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</row>
    <row r="86" ht="15.75" customHeight="1">
      <c r="A86" s="212" t="s">
        <v>692</v>
      </c>
      <c r="B86" s="159">
        <v>0.0</v>
      </c>
      <c r="C86" s="159">
        <v>14.6</v>
      </c>
      <c r="D86" s="159">
        <v>15.4</v>
      </c>
      <c r="E86" s="159">
        <v>50.2</v>
      </c>
      <c r="F86" s="159">
        <v>19.8</v>
      </c>
      <c r="G86" s="214"/>
      <c r="H86" s="186">
        <f t="shared" ref="H86:L86" si="85">$G86/100*B86</f>
        <v>0</v>
      </c>
      <c r="I86" s="186">
        <f t="shared" si="85"/>
        <v>0</v>
      </c>
      <c r="J86" s="186">
        <f t="shared" si="85"/>
        <v>0</v>
      </c>
      <c r="K86" s="186">
        <f t="shared" si="85"/>
        <v>0</v>
      </c>
      <c r="L86" s="186">
        <f t="shared" si="85"/>
        <v>0</v>
      </c>
      <c r="M86" s="161" t="s">
        <v>605</v>
      </c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</row>
    <row r="87" ht="15.75" customHeight="1">
      <c r="A87" s="212" t="s">
        <v>693</v>
      </c>
      <c r="B87" s="159">
        <v>1.0</v>
      </c>
      <c r="C87" s="159">
        <v>0.1</v>
      </c>
      <c r="D87" s="159">
        <v>2.0</v>
      </c>
      <c r="E87" s="159">
        <v>0.0</v>
      </c>
      <c r="F87" s="159">
        <v>0.0</v>
      </c>
      <c r="G87" s="214"/>
      <c r="H87" s="186">
        <f t="shared" ref="H87:L87" si="86">$G87/100*B87</f>
        <v>0</v>
      </c>
      <c r="I87" s="186">
        <f t="shared" si="86"/>
        <v>0</v>
      </c>
      <c r="J87" s="186">
        <f t="shared" si="86"/>
        <v>0</v>
      </c>
      <c r="K87" s="186">
        <f t="shared" si="86"/>
        <v>0</v>
      </c>
      <c r="L87" s="186">
        <f t="shared" si="86"/>
        <v>0</v>
      </c>
      <c r="M87" s="161" t="s">
        <v>605</v>
      </c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</row>
    <row r="88" ht="15.75" customHeight="1">
      <c r="A88" s="212" t="s">
        <v>694</v>
      </c>
      <c r="B88" s="159">
        <v>0.0</v>
      </c>
      <c r="C88" s="159">
        <v>0.1</v>
      </c>
      <c r="D88" s="159">
        <v>0.0</v>
      </c>
      <c r="E88" s="159">
        <v>0.0</v>
      </c>
      <c r="F88" s="159">
        <v>0.0</v>
      </c>
      <c r="G88" s="214"/>
      <c r="H88" s="186">
        <f t="shared" ref="H88:L88" si="87">$G88/100*B88</f>
        <v>0</v>
      </c>
      <c r="I88" s="186">
        <f t="shared" si="87"/>
        <v>0</v>
      </c>
      <c r="J88" s="186">
        <f t="shared" si="87"/>
        <v>0</v>
      </c>
      <c r="K88" s="186">
        <f t="shared" si="87"/>
        <v>0</v>
      </c>
      <c r="L88" s="186">
        <f t="shared" si="87"/>
        <v>0</v>
      </c>
      <c r="M88" s="161" t="s">
        <v>605</v>
      </c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</row>
    <row r="89" ht="15.75" customHeight="1">
      <c r="A89" s="212" t="s">
        <v>695</v>
      </c>
      <c r="B89" s="159">
        <v>360.0</v>
      </c>
      <c r="C89" s="159">
        <v>6.0</v>
      </c>
      <c r="D89" s="159">
        <v>2.5</v>
      </c>
      <c r="E89" s="159">
        <v>78.4</v>
      </c>
      <c r="F89" s="159">
        <v>23.3</v>
      </c>
      <c r="G89" s="214"/>
      <c r="H89" s="186">
        <f t="shared" ref="H89:L89" si="88">$G89/100*B89</f>
        <v>0</v>
      </c>
      <c r="I89" s="186">
        <f t="shared" si="88"/>
        <v>0</v>
      </c>
      <c r="J89" s="186">
        <f t="shared" si="88"/>
        <v>0</v>
      </c>
      <c r="K89" s="186">
        <f t="shared" si="88"/>
        <v>0</v>
      </c>
      <c r="L89" s="186">
        <f t="shared" si="88"/>
        <v>0</v>
      </c>
      <c r="M89" s="161" t="s">
        <v>605</v>
      </c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</row>
    <row r="90" ht="15.75" customHeight="1">
      <c r="A90" s="212" t="s">
        <v>696</v>
      </c>
      <c r="B90" s="159">
        <v>41.0</v>
      </c>
      <c r="C90" s="159">
        <v>0.0</v>
      </c>
      <c r="D90" s="159">
        <v>0.0</v>
      </c>
      <c r="E90" s="159">
        <v>10.6</v>
      </c>
      <c r="F90" s="159">
        <v>0.0</v>
      </c>
      <c r="G90" s="214"/>
      <c r="H90" s="186">
        <f t="shared" ref="H90:L90" si="89">$G90/100*B90</f>
        <v>0</v>
      </c>
      <c r="I90" s="186">
        <f t="shared" si="89"/>
        <v>0</v>
      </c>
      <c r="J90" s="186">
        <f t="shared" si="89"/>
        <v>0</v>
      </c>
      <c r="K90" s="186">
        <f t="shared" si="89"/>
        <v>0</v>
      </c>
      <c r="L90" s="186">
        <f t="shared" si="89"/>
        <v>0</v>
      </c>
      <c r="M90" s="161" t="s">
        <v>605</v>
      </c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ht="15.75" customHeight="1">
      <c r="A91" s="212" t="s">
        <v>697</v>
      </c>
      <c r="B91" s="159">
        <v>30.0</v>
      </c>
      <c r="C91" s="159">
        <v>2.5</v>
      </c>
      <c r="D91" s="159">
        <v>0.4</v>
      </c>
      <c r="E91" s="159">
        <v>5.6</v>
      </c>
      <c r="F91" s="159">
        <v>3.6</v>
      </c>
      <c r="G91" s="214"/>
      <c r="H91" s="186">
        <f t="shared" ref="H91:L91" si="90">$G91/100*B91</f>
        <v>0</v>
      </c>
      <c r="I91" s="186">
        <f t="shared" si="90"/>
        <v>0</v>
      </c>
      <c r="J91" s="186">
        <f t="shared" si="90"/>
        <v>0</v>
      </c>
      <c r="K91" s="186">
        <f t="shared" si="90"/>
        <v>0</v>
      </c>
      <c r="L91" s="186">
        <f t="shared" si="90"/>
        <v>0</v>
      </c>
      <c r="M91" s="161" t="s">
        <v>609</v>
      </c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</row>
    <row r="92" ht="15.75" customHeight="1">
      <c r="A92" s="212" t="s">
        <v>698</v>
      </c>
      <c r="B92" s="159">
        <v>365.0</v>
      </c>
      <c r="C92" s="159">
        <v>9.4</v>
      </c>
      <c r="D92" s="159">
        <v>4.7</v>
      </c>
      <c r="E92" s="159">
        <v>74.3</v>
      </c>
      <c r="F92" s="159">
        <v>7.3</v>
      </c>
      <c r="G92" s="214"/>
      <c r="H92" s="186">
        <f t="shared" ref="H92:L92" si="91">$G92/100*B92</f>
        <v>0</v>
      </c>
      <c r="I92" s="186">
        <f t="shared" si="91"/>
        <v>0</v>
      </c>
      <c r="J92" s="186">
        <f t="shared" si="91"/>
        <v>0</v>
      </c>
      <c r="K92" s="186">
        <f t="shared" si="91"/>
        <v>0</v>
      </c>
      <c r="L92" s="186">
        <f t="shared" si="91"/>
        <v>0</v>
      </c>
      <c r="M92" s="161" t="s">
        <v>612</v>
      </c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</row>
    <row r="93" ht="15.75" customHeight="1">
      <c r="A93" s="212" t="s">
        <v>699</v>
      </c>
      <c r="B93" s="159">
        <v>884.0</v>
      </c>
      <c r="C93" s="159">
        <v>0.0</v>
      </c>
      <c r="D93" s="159">
        <v>100.0</v>
      </c>
      <c r="E93" s="159">
        <v>0.0</v>
      </c>
      <c r="F93" s="159">
        <v>0.0</v>
      </c>
      <c r="G93" s="214"/>
      <c r="H93" s="186">
        <f t="shared" ref="H93:L93" si="92">$G93/100*B93</f>
        <v>0</v>
      </c>
      <c r="I93" s="186">
        <f t="shared" si="92"/>
        <v>0</v>
      </c>
      <c r="J93" s="186">
        <f t="shared" si="92"/>
        <v>0</v>
      </c>
      <c r="K93" s="186">
        <f t="shared" si="92"/>
        <v>0</v>
      </c>
      <c r="L93" s="186">
        <f t="shared" si="92"/>
        <v>0</v>
      </c>
      <c r="M93" s="161" t="s">
        <v>623</v>
      </c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</row>
    <row r="94" ht="15.75" customHeight="1">
      <c r="A94" s="212" t="s">
        <v>700</v>
      </c>
      <c r="B94" s="159">
        <v>362.0</v>
      </c>
      <c r="C94" s="159">
        <v>8.1</v>
      </c>
      <c r="D94" s="159">
        <v>3.6</v>
      </c>
      <c r="E94" s="159">
        <v>76.9</v>
      </c>
      <c r="F94" s="159">
        <v>7.3</v>
      </c>
      <c r="G94" s="213"/>
      <c r="H94" s="186">
        <f t="shared" ref="H94:L94" si="93">$G94/100*B94</f>
        <v>0</v>
      </c>
      <c r="I94" s="186">
        <f t="shared" si="93"/>
        <v>0</v>
      </c>
      <c r="J94" s="186">
        <f t="shared" si="93"/>
        <v>0</v>
      </c>
      <c r="K94" s="186">
        <f t="shared" si="93"/>
        <v>0</v>
      </c>
      <c r="L94" s="186">
        <f t="shared" si="93"/>
        <v>0</v>
      </c>
      <c r="M94" s="161" t="s">
        <v>612</v>
      </c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</row>
    <row r="95" ht="15.75" customHeight="1">
      <c r="A95" s="212" t="s">
        <v>701</v>
      </c>
      <c r="B95" s="159">
        <v>381.0</v>
      </c>
      <c r="C95" s="159">
        <v>0.3</v>
      </c>
      <c r="D95" s="159">
        <v>0.1</v>
      </c>
      <c r="E95" s="159">
        <v>91.3</v>
      </c>
      <c r="F95" s="159">
        <v>0.9</v>
      </c>
      <c r="G95" s="214"/>
      <c r="H95" s="186">
        <f t="shared" ref="H95:L95" si="94">$G95/100*B95</f>
        <v>0</v>
      </c>
      <c r="I95" s="186">
        <f t="shared" si="94"/>
        <v>0</v>
      </c>
      <c r="J95" s="186">
        <f t="shared" si="94"/>
        <v>0</v>
      </c>
      <c r="K95" s="186">
        <f t="shared" si="94"/>
        <v>0</v>
      </c>
      <c r="L95" s="186">
        <f t="shared" si="94"/>
        <v>0</v>
      </c>
      <c r="M95" s="161" t="s">
        <v>618</v>
      </c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</row>
    <row r="96" ht="15.75" customHeight="1">
      <c r="A96" s="212" t="s">
        <v>702</v>
      </c>
      <c r="B96" s="159">
        <v>376.0</v>
      </c>
      <c r="C96" s="159">
        <v>12.7</v>
      </c>
      <c r="D96" s="159">
        <v>0.6</v>
      </c>
      <c r="E96" s="159">
        <v>77.4</v>
      </c>
      <c r="F96" s="159">
        <v>5.0</v>
      </c>
      <c r="G96" s="214"/>
      <c r="H96" s="186">
        <f t="shared" ref="H96:L96" si="95">$G96/100*B96</f>
        <v>0</v>
      </c>
      <c r="I96" s="186">
        <f t="shared" si="95"/>
        <v>0</v>
      </c>
      <c r="J96" s="186">
        <f t="shared" si="95"/>
        <v>0</v>
      </c>
      <c r="K96" s="186">
        <f t="shared" si="95"/>
        <v>0</v>
      </c>
      <c r="L96" s="186">
        <f t="shared" si="95"/>
        <v>0</v>
      </c>
      <c r="M96" s="161" t="s">
        <v>612</v>
      </c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</row>
    <row r="97" ht="15.75" customHeight="1">
      <c r="A97" s="212" t="s">
        <v>703</v>
      </c>
      <c r="B97" s="159">
        <v>46.0</v>
      </c>
      <c r="C97" s="159">
        <v>0.4</v>
      </c>
      <c r="D97" s="159">
        <v>0.1</v>
      </c>
      <c r="E97" s="159">
        <v>12.2</v>
      </c>
      <c r="F97" s="159">
        <v>4.6</v>
      </c>
      <c r="G97" s="214"/>
      <c r="H97" s="186">
        <f t="shared" ref="H97:L97" si="96">$G97/100*B97</f>
        <v>0</v>
      </c>
      <c r="I97" s="186">
        <f t="shared" si="96"/>
        <v>0</v>
      </c>
      <c r="J97" s="186">
        <f t="shared" si="96"/>
        <v>0</v>
      </c>
      <c r="K97" s="186">
        <f t="shared" si="96"/>
        <v>0</v>
      </c>
      <c r="L97" s="186">
        <f t="shared" si="96"/>
        <v>0</v>
      </c>
      <c r="M97" s="161" t="s">
        <v>595</v>
      </c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</row>
    <row r="98" ht="15.75" customHeight="1">
      <c r="A98" s="212" t="s">
        <v>704</v>
      </c>
      <c r="B98" s="159">
        <v>195.0</v>
      </c>
      <c r="C98" s="159">
        <v>2.7</v>
      </c>
      <c r="D98" s="159">
        <v>19.3</v>
      </c>
      <c r="E98" s="159">
        <v>3.7</v>
      </c>
      <c r="F98" s="159">
        <v>0.0</v>
      </c>
      <c r="G98" s="214"/>
      <c r="H98" s="186">
        <f t="shared" ref="H98:L98" si="97">$G98/100*B98</f>
        <v>0</v>
      </c>
      <c r="I98" s="186">
        <f t="shared" si="97"/>
        <v>0</v>
      </c>
      <c r="J98" s="186">
        <f t="shared" si="97"/>
        <v>0</v>
      </c>
      <c r="K98" s="186">
        <f t="shared" si="97"/>
        <v>0</v>
      </c>
      <c r="L98" s="186">
        <f t="shared" si="97"/>
        <v>0</v>
      </c>
      <c r="M98" s="161" t="s">
        <v>671</v>
      </c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</row>
    <row r="99" ht="15.75" customHeight="1">
      <c r="A99" s="212" t="s">
        <v>705</v>
      </c>
      <c r="B99" s="159">
        <v>138.0</v>
      </c>
      <c r="C99" s="159">
        <v>3.5</v>
      </c>
      <c r="D99" s="159">
        <v>10.6</v>
      </c>
      <c r="E99" s="159">
        <v>7.1</v>
      </c>
      <c r="F99" s="159">
        <v>0.0</v>
      </c>
      <c r="G99" s="214"/>
      <c r="H99" s="186">
        <f t="shared" ref="H99:L99" si="98">$G99/100*B99</f>
        <v>0</v>
      </c>
      <c r="I99" s="186">
        <f t="shared" si="98"/>
        <v>0</v>
      </c>
      <c r="J99" s="186">
        <f t="shared" si="98"/>
        <v>0</v>
      </c>
      <c r="K99" s="186">
        <f t="shared" si="98"/>
        <v>0</v>
      </c>
      <c r="L99" s="186">
        <f t="shared" si="98"/>
        <v>0</v>
      </c>
      <c r="M99" s="161" t="s">
        <v>671</v>
      </c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</row>
    <row r="100" ht="15.75" customHeight="1">
      <c r="A100" s="212" t="s">
        <v>706</v>
      </c>
      <c r="B100" s="159">
        <v>257.0</v>
      </c>
      <c r="C100" s="159">
        <v>3.2</v>
      </c>
      <c r="D100" s="159">
        <v>22.2</v>
      </c>
      <c r="E100" s="159">
        <v>12.5</v>
      </c>
      <c r="F100" s="159">
        <v>0.0</v>
      </c>
      <c r="G100" s="214"/>
      <c r="H100" s="186">
        <f t="shared" ref="H100:L100" si="99">$G100/100*B100</f>
        <v>0</v>
      </c>
      <c r="I100" s="186">
        <f t="shared" si="99"/>
        <v>0</v>
      </c>
      <c r="J100" s="186">
        <f t="shared" si="99"/>
        <v>0</v>
      </c>
      <c r="K100" s="186">
        <f t="shared" si="99"/>
        <v>0</v>
      </c>
      <c r="L100" s="186">
        <f t="shared" si="99"/>
        <v>0</v>
      </c>
      <c r="M100" s="161" t="s">
        <v>671</v>
      </c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</row>
    <row r="101" ht="15.75" customHeight="1">
      <c r="A101" s="212" t="s">
        <v>707</v>
      </c>
      <c r="B101" s="159">
        <v>15.0</v>
      </c>
      <c r="C101" s="159">
        <v>0.7</v>
      </c>
      <c r="D101" s="159">
        <v>0.1</v>
      </c>
      <c r="E101" s="159">
        <v>3.6</v>
      </c>
      <c r="F101" s="159">
        <v>0.5</v>
      </c>
      <c r="G101" s="214"/>
      <c r="H101" s="186">
        <f t="shared" ref="H101:L101" si="100">$G101/100*B101</f>
        <v>0</v>
      </c>
      <c r="I101" s="186">
        <f t="shared" si="100"/>
        <v>0</v>
      </c>
      <c r="J101" s="186">
        <f t="shared" si="100"/>
        <v>0</v>
      </c>
      <c r="K101" s="186">
        <f t="shared" si="100"/>
        <v>0</v>
      </c>
      <c r="L101" s="186">
        <f t="shared" si="100"/>
        <v>0</v>
      </c>
      <c r="M101" s="161" t="s">
        <v>609</v>
      </c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ht="15.75" customHeight="1">
      <c r="A102" s="212" t="s">
        <v>708</v>
      </c>
      <c r="B102" s="159">
        <v>56.0</v>
      </c>
      <c r="C102" s="159">
        <v>1.4</v>
      </c>
      <c r="D102" s="159">
        <v>0.2</v>
      </c>
      <c r="E102" s="159">
        <v>13.8</v>
      </c>
      <c r="F102" s="159">
        <v>4.3</v>
      </c>
      <c r="G102" s="214"/>
      <c r="H102" s="186">
        <f t="shared" ref="H102:L102" si="101">$G102/100*B102</f>
        <v>0</v>
      </c>
      <c r="I102" s="186">
        <f t="shared" si="101"/>
        <v>0</v>
      </c>
      <c r="J102" s="186">
        <f t="shared" si="101"/>
        <v>0</v>
      </c>
      <c r="K102" s="186">
        <f t="shared" si="101"/>
        <v>0</v>
      </c>
      <c r="L102" s="186">
        <f t="shared" si="101"/>
        <v>0</v>
      </c>
      <c r="M102" s="161" t="s">
        <v>595</v>
      </c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ht="15.75" customHeight="1">
      <c r="A103" s="212" t="s">
        <v>709</v>
      </c>
      <c r="B103" s="159">
        <v>0.0</v>
      </c>
      <c r="C103" s="159">
        <v>12.7</v>
      </c>
      <c r="D103" s="159">
        <v>13.8</v>
      </c>
      <c r="E103" s="159">
        <v>33.2</v>
      </c>
      <c r="F103" s="159">
        <v>25.2</v>
      </c>
      <c r="G103" s="214"/>
      <c r="H103" s="186">
        <f t="shared" ref="H103:L103" si="102">$G103/100*B103</f>
        <v>0</v>
      </c>
      <c r="I103" s="186">
        <f t="shared" si="102"/>
        <v>0</v>
      </c>
      <c r="J103" s="186">
        <f t="shared" si="102"/>
        <v>0</v>
      </c>
      <c r="K103" s="186">
        <f t="shared" si="102"/>
        <v>0</v>
      </c>
      <c r="L103" s="186">
        <f t="shared" si="102"/>
        <v>0</v>
      </c>
      <c r="M103" s="161" t="s">
        <v>666</v>
      </c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</row>
    <row r="104" ht="15.75" customHeight="1">
      <c r="A104" s="212" t="s">
        <v>710</v>
      </c>
      <c r="B104" s="159">
        <v>25.0</v>
      </c>
      <c r="C104" s="159">
        <v>2.2</v>
      </c>
      <c r="D104" s="159">
        <v>0.1</v>
      </c>
      <c r="E104" s="159">
        <v>5.2</v>
      </c>
      <c r="F104" s="159">
        <v>4.0</v>
      </c>
      <c r="G104" s="214"/>
      <c r="H104" s="186">
        <f t="shared" ref="H104:L104" si="103">$G104/100*B104</f>
        <v>0</v>
      </c>
      <c r="I104" s="186">
        <f t="shared" si="103"/>
        <v>0</v>
      </c>
      <c r="J104" s="186">
        <f t="shared" si="103"/>
        <v>0</v>
      </c>
      <c r="K104" s="186">
        <f t="shared" si="103"/>
        <v>0</v>
      </c>
      <c r="L104" s="186">
        <f t="shared" si="103"/>
        <v>0</v>
      </c>
      <c r="M104" s="161" t="s">
        <v>609</v>
      </c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</row>
    <row r="105" ht="15.75" customHeight="1">
      <c r="A105" s="212" t="s">
        <v>711</v>
      </c>
      <c r="B105" s="159">
        <v>18.0</v>
      </c>
      <c r="C105" s="159">
        <v>0.6</v>
      </c>
      <c r="D105" s="159">
        <v>0.1</v>
      </c>
      <c r="E105" s="159">
        <v>4.1</v>
      </c>
      <c r="F105" s="159">
        <v>1.6</v>
      </c>
      <c r="G105" s="214"/>
      <c r="H105" s="186">
        <f t="shared" ref="H105:L105" si="104">$G105/100*B105</f>
        <v>0</v>
      </c>
      <c r="I105" s="186">
        <f t="shared" si="104"/>
        <v>0</v>
      </c>
      <c r="J105" s="186">
        <f t="shared" si="104"/>
        <v>0</v>
      </c>
      <c r="K105" s="186">
        <f t="shared" si="104"/>
        <v>0</v>
      </c>
      <c r="L105" s="186">
        <f t="shared" si="104"/>
        <v>0</v>
      </c>
      <c r="M105" s="161" t="s">
        <v>609</v>
      </c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</row>
    <row r="106" ht="15.75" customHeight="1">
      <c r="A106" s="212" t="s">
        <v>712</v>
      </c>
      <c r="B106" s="159">
        <v>45.0</v>
      </c>
      <c r="C106" s="159">
        <v>2.7</v>
      </c>
      <c r="D106" s="159">
        <v>0.7</v>
      </c>
      <c r="E106" s="159">
        <v>9.2</v>
      </c>
      <c r="F106" s="159">
        <v>3.5</v>
      </c>
      <c r="G106" s="214"/>
      <c r="H106" s="186">
        <f t="shared" ref="H106:L106" si="105">$G106/100*B106</f>
        <v>0</v>
      </c>
      <c r="I106" s="186">
        <f t="shared" si="105"/>
        <v>0</v>
      </c>
      <c r="J106" s="186">
        <f t="shared" si="105"/>
        <v>0</v>
      </c>
      <c r="K106" s="186">
        <f t="shared" si="105"/>
        <v>0</v>
      </c>
      <c r="L106" s="186">
        <f t="shared" si="105"/>
        <v>0</v>
      </c>
      <c r="M106" s="161" t="s">
        <v>609</v>
      </c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</row>
    <row r="107" ht="15.75" customHeight="1">
      <c r="A107" s="212" t="s">
        <v>713</v>
      </c>
      <c r="B107" s="159">
        <v>277.0</v>
      </c>
      <c r="C107" s="159">
        <v>1.8</v>
      </c>
      <c r="D107" s="159">
        <v>0.2</v>
      </c>
      <c r="E107" s="159">
        <v>75.0</v>
      </c>
      <c r="F107" s="159">
        <v>6.7</v>
      </c>
      <c r="G107" s="214"/>
      <c r="H107" s="186">
        <f t="shared" ref="H107:L107" si="106">$G107/100*B107</f>
        <v>0</v>
      </c>
      <c r="I107" s="186">
        <f t="shared" si="106"/>
        <v>0</v>
      </c>
      <c r="J107" s="186">
        <f t="shared" si="106"/>
        <v>0</v>
      </c>
      <c r="K107" s="186">
        <f t="shared" si="106"/>
        <v>0</v>
      </c>
      <c r="L107" s="186">
        <f t="shared" si="106"/>
        <v>0</v>
      </c>
      <c r="M107" s="161" t="s">
        <v>595</v>
      </c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</row>
    <row r="108" ht="15.75" customHeight="1">
      <c r="A108" s="212" t="s">
        <v>714</v>
      </c>
      <c r="B108" s="159">
        <v>43.0</v>
      </c>
      <c r="C108" s="159">
        <v>3.5</v>
      </c>
      <c r="D108" s="159">
        <v>1.1</v>
      </c>
      <c r="E108" s="159">
        <v>4.9</v>
      </c>
      <c r="F108" s="159">
        <v>2.1</v>
      </c>
      <c r="G108" s="214"/>
      <c r="H108" s="186">
        <f t="shared" ref="H108:L108" si="107">$G108/100*B108</f>
        <v>0</v>
      </c>
      <c r="I108" s="186">
        <f t="shared" si="107"/>
        <v>0</v>
      </c>
      <c r="J108" s="186">
        <f t="shared" si="107"/>
        <v>0</v>
      </c>
      <c r="K108" s="186">
        <f t="shared" si="107"/>
        <v>0</v>
      </c>
      <c r="L108" s="186">
        <f t="shared" si="107"/>
        <v>0</v>
      </c>
      <c r="M108" s="161" t="s">
        <v>609</v>
      </c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</row>
    <row r="109" ht="15.75" customHeight="1">
      <c r="A109" s="212" t="s">
        <v>715</v>
      </c>
      <c r="B109" s="159">
        <v>211.0</v>
      </c>
      <c r="C109" s="159">
        <v>17.4</v>
      </c>
      <c r="D109" s="159">
        <v>15.2</v>
      </c>
      <c r="E109" s="159">
        <v>0.0</v>
      </c>
      <c r="F109" s="159">
        <v>0.0</v>
      </c>
      <c r="G109" s="214"/>
      <c r="H109" s="186">
        <f t="shared" ref="H109:L109" si="108">$G109/100*B109</f>
        <v>0</v>
      </c>
      <c r="I109" s="186">
        <f t="shared" si="108"/>
        <v>0</v>
      </c>
      <c r="J109" s="186">
        <f t="shared" si="108"/>
        <v>0</v>
      </c>
      <c r="K109" s="186">
        <f t="shared" si="108"/>
        <v>0</v>
      </c>
      <c r="L109" s="186">
        <f t="shared" si="108"/>
        <v>0</v>
      </c>
      <c r="M109" s="161" t="s">
        <v>683</v>
      </c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</row>
    <row r="110" ht="15.75" customHeight="1">
      <c r="A110" s="212" t="s">
        <v>716</v>
      </c>
      <c r="B110" s="159">
        <v>0.0</v>
      </c>
      <c r="C110" s="159">
        <v>0.0</v>
      </c>
      <c r="D110" s="159">
        <v>3.0</v>
      </c>
      <c r="E110" s="159">
        <v>0.0</v>
      </c>
      <c r="F110" s="159">
        <v>0.7</v>
      </c>
      <c r="G110" s="214"/>
      <c r="H110" s="186">
        <f t="shared" ref="H110:L110" si="109">$G110/100*B110</f>
        <v>0</v>
      </c>
      <c r="I110" s="186">
        <f t="shared" si="109"/>
        <v>0</v>
      </c>
      <c r="J110" s="186">
        <f t="shared" si="109"/>
        <v>0</v>
      </c>
      <c r="K110" s="186">
        <f t="shared" si="109"/>
        <v>0</v>
      </c>
      <c r="L110" s="186">
        <f t="shared" si="109"/>
        <v>0</v>
      </c>
      <c r="M110" s="161" t="s">
        <v>599</v>
      </c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</row>
    <row r="111" ht="15.75" customHeight="1">
      <c r="A111" s="212" t="s">
        <v>717</v>
      </c>
      <c r="B111" s="159">
        <v>184.0</v>
      </c>
      <c r="C111" s="159">
        <v>18.4</v>
      </c>
      <c r="D111" s="159">
        <v>11.7</v>
      </c>
      <c r="E111" s="159">
        <v>0.0</v>
      </c>
      <c r="F111" s="159">
        <v>0.0</v>
      </c>
      <c r="G111" s="214"/>
      <c r="H111" s="186">
        <f t="shared" ref="H111:L111" si="110">$G111/100*B111</f>
        <v>0</v>
      </c>
      <c r="I111" s="186">
        <f t="shared" si="110"/>
        <v>0</v>
      </c>
      <c r="J111" s="186">
        <f t="shared" si="110"/>
        <v>0</v>
      </c>
      <c r="K111" s="186">
        <f t="shared" si="110"/>
        <v>0</v>
      </c>
      <c r="L111" s="186">
        <f t="shared" si="110"/>
        <v>0</v>
      </c>
      <c r="M111" s="161" t="s">
        <v>630</v>
      </c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</row>
    <row r="112" ht="15.75" customHeight="1">
      <c r="A112" s="212" t="s">
        <v>718</v>
      </c>
      <c r="B112" s="159">
        <v>24.0</v>
      </c>
      <c r="C112" s="159">
        <v>1.0</v>
      </c>
      <c r="D112" s="159">
        <v>0.2</v>
      </c>
      <c r="E112" s="159">
        <v>5.7</v>
      </c>
      <c r="F112" s="159">
        <v>3.4</v>
      </c>
      <c r="G112" s="214"/>
      <c r="H112" s="186">
        <f t="shared" ref="H112:L112" si="111">$G112/100*B112</f>
        <v>0</v>
      </c>
      <c r="I112" s="186">
        <f t="shared" si="111"/>
        <v>0</v>
      </c>
      <c r="J112" s="186">
        <f t="shared" si="111"/>
        <v>0</v>
      </c>
      <c r="K112" s="186">
        <f t="shared" si="111"/>
        <v>0</v>
      </c>
      <c r="L112" s="186">
        <f t="shared" si="111"/>
        <v>0</v>
      </c>
      <c r="M112" s="161" t="s">
        <v>609</v>
      </c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</row>
    <row r="113" ht="15.75" customHeight="1">
      <c r="A113" s="212" t="s">
        <v>719</v>
      </c>
      <c r="B113" s="159">
        <v>52.0</v>
      </c>
      <c r="C113" s="159">
        <v>10.9</v>
      </c>
      <c r="D113" s="159">
        <v>0.2</v>
      </c>
      <c r="E113" s="159">
        <v>0.7</v>
      </c>
      <c r="F113" s="159">
        <v>0.0</v>
      </c>
      <c r="G113" s="214"/>
      <c r="H113" s="186">
        <f t="shared" ref="H113:L113" si="112">$G113/100*B113</f>
        <v>0</v>
      </c>
      <c r="I113" s="186">
        <f t="shared" si="112"/>
        <v>0</v>
      </c>
      <c r="J113" s="186">
        <f t="shared" si="112"/>
        <v>0</v>
      </c>
      <c r="K113" s="186">
        <f t="shared" si="112"/>
        <v>0</v>
      </c>
      <c r="L113" s="186">
        <f t="shared" si="112"/>
        <v>0</v>
      </c>
      <c r="M113" s="161" t="s">
        <v>683</v>
      </c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</row>
    <row r="114" ht="15.75" customHeight="1">
      <c r="A114" s="212" t="s">
        <v>720</v>
      </c>
      <c r="B114" s="159">
        <v>143.0</v>
      </c>
      <c r="C114" s="159">
        <v>12.6</v>
      </c>
      <c r="D114" s="159">
        <v>9.5</v>
      </c>
      <c r="E114" s="159">
        <v>0.7</v>
      </c>
      <c r="F114" s="159">
        <v>0.0</v>
      </c>
      <c r="G114" s="214"/>
      <c r="H114" s="186">
        <f t="shared" ref="H114:L114" si="113">$G114/100*B114</f>
        <v>0</v>
      </c>
      <c r="I114" s="186">
        <f t="shared" si="113"/>
        <v>0</v>
      </c>
      <c r="J114" s="186">
        <f t="shared" si="113"/>
        <v>0</v>
      </c>
      <c r="K114" s="186">
        <f t="shared" si="113"/>
        <v>0</v>
      </c>
      <c r="L114" s="186">
        <f t="shared" si="113"/>
        <v>0</v>
      </c>
      <c r="M114" s="161" t="s">
        <v>683</v>
      </c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</row>
    <row r="115" ht="15.75" customHeight="1">
      <c r="A115" s="212" t="s">
        <v>721</v>
      </c>
      <c r="B115" s="159">
        <v>322.0</v>
      </c>
      <c r="C115" s="159">
        <v>15.9</v>
      </c>
      <c r="D115" s="159">
        <v>26.4</v>
      </c>
      <c r="E115" s="159">
        <v>3.6</v>
      </c>
      <c r="F115" s="159">
        <v>0.0</v>
      </c>
      <c r="G115" s="214"/>
      <c r="H115" s="186">
        <f t="shared" ref="H115:L115" si="114">$G115/100*B115</f>
        <v>0</v>
      </c>
      <c r="I115" s="186">
        <f t="shared" si="114"/>
        <v>0</v>
      </c>
      <c r="J115" s="186">
        <f t="shared" si="114"/>
        <v>0</v>
      </c>
      <c r="K115" s="186">
        <f t="shared" si="114"/>
        <v>0</v>
      </c>
      <c r="L115" s="186">
        <f t="shared" si="114"/>
        <v>0</v>
      </c>
      <c r="M115" s="161" t="s">
        <v>683</v>
      </c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</row>
    <row r="116" ht="15.75" customHeight="1">
      <c r="A116" s="212" t="s">
        <v>722</v>
      </c>
      <c r="B116" s="159">
        <v>0.0</v>
      </c>
      <c r="C116" s="159">
        <v>0.7</v>
      </c>
      <c r="D116" s="159">
        <v>0.5</v>
      </c>
      <c r="E116" s="159">
        <v>11.4</v>
      </c>
      <c r="F116" s="159">
        <v>7.0</v>
      </c>
      <c r="G116" s="214"/>
      <c r="H116" s="186">
        <f t="shared" ref="H116:L116" si="115">$G116/100*B116</f>
        <v>0</v>
      </c>
      <c r="I116" s="186">
        <f t="shared" si="115"/>
        <v>0</v>
      </c>
      <c r="J116" s="186">
        <f t="shared" si="115"/>
        <v>0</v>
      </c>
      <c r="K116" s="186">
        <f t="shared" si="115"/>
        <v>0</v>
      </c>
      <c r="L116" s="186">
        <f t="shared" si="115"/>
        <v>0</v>
      </c>
      <c r="M116" s="161" t="s">
        <v>595</v>
      </c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</row>
    <row r="117" ht="15.75" customHeight="1">
      <c r="A117" s="212" t="s">
        <v>723</v>
      </c>
      <c r="B117" s="159">
        <v>17.0</v>
      </c>
      <c r="C117" s="159">
        <v>1.3</v>
      </c>
      <c r="D117" s="159">
        <v>0.2</v>
      </c>
      <c r="E117" s="159">
        <v>3.4</v>
      </c>
      <c r="F117" s="159">
        <v>3.1</v>
      </c>
      <c r="G117" s="214"/>
      <c r="H117" s="186">
        <f t="shared" ref="H117:L117" si="116">$G117/100*B117</f>
        <v>0</v>
      </c>
      <c r="I117" s="186">
        <f t="shared" si="116"/>
        <v>0</v>
      </c>
      <c r="J117" s="186">
        <f t="shared" si="116"/>
        <v>0</v>
      </c>
      <c r="K117" s="186">
        <f t="shared" si="116"/>
        <v>0</v>
      </c>
      <c r="L117" s="186">
        <f t="shared" si="116"/>
        <v>0</v>
      </c>
      <c r="M117" s="161" t="s">
        <v>609</v>
      </c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</row>
    <row r="118" ht="15.75" customHeight="1">
      <c r="A118" s="212" t="s">
        <v>724</v>
      </c>
      <c r="B118" s="159">
        <v>333.0</v>
      </c>
      <c r="C118" s="159">
        <v>13.3</v>
      </c>
      <c r="D118" s="159">
        <v>17.8</v>
      </c>
      <c r="E118" s="159">
        <v>31.8</v>
      </c>
      <c r="F118" s="159">
        <v>0.0</v>
      </c>
      <c r="G118" s="214"/>
      <c r="H118" s="186">
        <f t="shared" ref="H118:L118" si="117">$G118/100*B118</f>
        <v>0</v>
      </c>
      <c r="I118" s="186">
        <f t="shared" si="117"/>
        <v>0</v>
      </c>
      <c r="J118" s="186">
        <f t="shared" si="117"/>
        <v>0</v>
      </c>
      <c r="K118" s="186">
        <f t="shared" si="117"/>
        <v>0</v>
      </c>
      <c r="L118" s="186">
        <f t="shared" si="117"/>
        <v>0</v>
      </c>
      <c r="M118" s="161" t="s">
        <v>603</v>
      </c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</row>
    <row r="119" ht="15.75" customHeight="1">
      <c r="A119" s="212" t="s">
        <v>725</v>
      </c>
      <c r="B119" s="159">
        <v>31.0</v>
      </c>
      <c r="C119" s="159">
        <v>1.2</v>
      </c>
      <c r="D119" s="159">
        <v>0.2</v>
      </c>
      <c r="E119" s="159">
        <v>7.3</v>
      </c>
      <c r="F119" s="159">
        <v>3.1</v>
      </c>
      <c r="G119" s="214"/>
      <c r="H119" s="186">
        <f t="shared" ref="H119:L119" si="118">$G119/100*B119</f>
        <v>0</v>
      </c>
      <c r="I119" s="186">
        <f t="shared" si="118"/>
        <v>0</v>
      </c>
      <c r="J119" s="186">
        <f t="shared" si="118"/>
        <v>0</v>
      </c>
      <c r="K119" s="186">
        <f t="shared" si="118"/>
        <v>0</v>
      </c>
      <c r="L119" s="186">
        <f t="shared" si="118"/>
        <v>0</v>
      </c>
      <c r="M119" s="161" t="s">
        <v>609</v>
      </c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</row>
    <row r="120" ht="15.75" customHeight="1">
      <c r="A120" s="212" t="s">
        <v>726</v>
      </c>
      <c r="B120" s="159">
        <v>74.0</v>
      </c>
      <c r="C120" s="159">
        <v>0.8</v>
      </c>
      <c r="D120" s="159">
        <v>0.3</v>
      </c>
      <c r="E120" s="159">
        <v>19.2</v>
      </c>
      <c r="F120" s="159">
        <v>2.9</v>
      </c>
      <c r="G120" s="214"/>
      <c r="H120" s="186">
        <f t="shared" ref="H120:L120" si="119">$G120/100*B120</f>
        <v>0</v>
      </c>
      <c r="I120" s="186">
        <f t="shared" si="119"/>
        <v>0</v>
      </c>
      <c r="J120" s="186">
        <f t="shared" si="119"/>
        <v>0</v>
      </c>
      <c r="K120" s="186">
        <f t="shared" si="119"/>
        <v>0</v>
      </c>
      <c r="L120" s="186">
        <f t="shared" si="119"/>
        <v>0</v>
      </c>
      <c r="M120" s="161" t="s">
        <v>595</v>
      </c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</row>
    <row r="121" ht="15.75" customHeight="1">
      <c r="A121" s="212" t="s">
        <v>727</v>
      </c>
      <c r="B121" s="159">
        <v>534.0</v>
      </c>
      <c r="C121" s="159">
        <v>18.3</v>
      </c>
      <c r="D121" s="159">
        <v>42.2</v>
      </c>
      <c r="E121" s="159">
        <v>28.9</v>
      </c>
      <c r="F121" s="159">
        <v>27.3</v>
      </c>
      <c r="G121" s="214"/>
      <c r="H121" s="186">
        <f t="shared" ref="H121:L121" si="120">$G121/100*B121</f>
        <v>0</v>
      </c>
      <c r="I121" s="186">
        <f t="shared" si="120"/>
        <v>0</v>
      </c>
      <c r="J121" s="186">
        <f t="shared" si="120"/>
        <v>0</v>
      </c>
      <c r="K121" s="186">
        <f t="shared" si="120"/>
        <v>0</v>
      </c>
      <c r="L121" s="186">
        <f t="shared" si="120"/>
        <v>0</v>
      </c>
      <c r="M121" s="161" t="s">
        <v>681</v>
      </c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</row>
    <row r="122" ht="15.75" customHeight="1">
      <c r="A122" s="212" t="s">
        <v>728</v>
      </c>
      <c r="B122" s="159">
        <v>884.0</v>
      </c>
      <c r="C122" s="159">
        <v>0.0</v>
      </c>
      <c r="D122" s="159">
        <v>100.0</v>
      </c>
      <c r="E122" s="159">
        <v>0.0</v>
      </c>
      <c r="F122" s="159">
        <v>0.0</v>
      </c>
      <c r="G122" s="214"/>
      <c r="H122" s="186">
        <f t="shared" ref="H122:L122" si="121">$G122/100*B122</f>
        <v>0</v>
      </c>
      <c r="I122" s="186">
        <f t="shared" si="121"/>
        <v>0</v>
      </c>
      <c r="J122" s="186">
        <f t="shared" si="121"/>
        <v>0</v>
      </c>
      <c r="K122" s="186">
        <f t="shared" si="121"/>
        <v>0</v>
      </c>
      <c r="L122" s="186">
        <f t="shared" si="121"/>
        <v>0</v>
      </c>
      <c r="M122" s="161" t="s">
        <v>623</v>
      </c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</row>
    <row r="123" ht="15.75" customHeight="1">
      <c r="A123" s="212" t="s">
        <v>729</v>
      </c>
      <c r="B123" s="159">
        <v>70.0</v>
      </c>
      <c r="C123" s="159">
        <v>12.4</v>
      </c>
      <c r="D123" s="159">
        <v>1.9</v>
      </c>
      <c r="E123" s="159">
        <v>0.0</v>
      </c>
      <c r="F123" s="159">
        <v>0.0</v>
      </c>
      <c r="G123" s="214"/>
      <c r="H123" s="186">
        <f t="shared" ref="H123:L123" si="122">$G123/100*B123</f>
        <v>0</v>
      </c>
      <c r="I123" s="186">
        <f t="shared" si="122"/>
        <v>0</v>
      </c>
      <c r="J123" s="186">
        <f t="shared" si="122"/>
        <v>0</v>
      </c>
      <c r="K123" s="186">
        <f t="shared" si="122"/>
        <v>0</v>
      </c>
      <c r="L123" s="186">
        <f t="shared" si="122"/>
        <v>0</v>
      </c>
      <c r="M123" s="161" t="s">
        <v>630</v>
      </c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</row>
    <row r="124" ht="15.75" customHeight="1">
      <c r="A124" s="212" t="s">
        <v>730</v>
      </c>
      <c r="B124" s="159">
        <v>363.0</v>
      </c>
      <c r="C124" s="159">
        <v>7.2</v>
      </c>
      <c r="D124" s="159">
        <v>2.8</v>
      </c>
      <c r="E124" s="159">
        <v>76.5</v>
      </c>
      <c r="F124" s="159">
        <v>4.6</v>
      </c>
      <c r="G124" s="214"/>
      <c r="H124" s="186">
        <f t="shared" ref="H124:L124" si="123">$G124/100*B124</f>
        <v>0</v>
      </c>
      <c r="I124" s="186">
        <f t="shared" si="123"/>
        <v>0</v>
      </c>
      <c r="J124" s="186">
        <f t="shared" si="123"/>
        <v>0</v>
      </c>
      <c r="K124" s="186">
        <f t="shared" si="123"/>
        <v>0</v>
      </c>
      <c r="L124" s="186">
        <f t="shared" si="123"/>
        <v>0</v>
      </c>
      <c r="M124" s="161" t="s">
        <v>612</v>
      </c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</row>
    <row r="125" ht="15.75" customHeight="1">
      <c r="A125" s="212" t="s">
        <v>731</v>
      </c>
      <c r="B125" s="159">
        <v>364.0</v>
      </c>
      <c r="C125" s="159">
        <v>8.8</v>
      </c>
      <c r="D125" s="159">
        <v>5.1</v>
      </c>
      <c r="E125" s="159">
        <v>73.9</v>
      </c>
      <c r="F125" s="159">
        <v>8.4</v>
      </c>
      <c r="G125" s="214"/>
      <c r="H125" s="186">
        <f t="shared" ref="H125:L125" si="124">$G125/100*B125</f>
        <v>0</v>
      </c>
      <c r="I125" s="186">
        <f t="shared" si="124"/>
        <v>0</v>
      </c>
      <c r="J125" s="186">
        <f t="shared" si="124"/>
        <v>0</v>
      </c>
      <c r="K125" s="186">
        <f t="shared" si="124"/>
        <v>0</v>
      </c>
      <c r="L125" s="186">
        <f t="shared" si="124"/>
        <v>0</v>
      </c>
      <c r="M125" s="161" t="s">
        <v>612</v>
      </c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</row>
    <row r="126" ht="15.75" customHeight="1">
      <c r="A126" s="212" t="s">
        <v>732</v>
      </c>
      <c r="B126" s="159">
        <v>279.0</v>
      </c>
      <c r="C126" s="159">
        <v>0.0</v>
      </c>
      <c r="D126" s="159">
        <v>0.0</v>
      </c>
      <c r="E126" s="159">
        <v>76.1</v>
      </c>
      <c r="F126" s="159">
        <v>0.1</v>
      </c>
      <c r="G126" s="214"/>
      <c r="H126" s="186">
        <f t="shared" ref="H126:L126" si="125">$G126/100*B126</f>
        <v>0</v>
      </c>
      <c r="I126" s="186">
        <f t="shared" si="125"/>
        <v>0</v>
      </c>
      <c r="J126" s="186">
        <f t="shared" si="125"/>
        <v>0</v>
      </c>
      <c r="K126" s="186">
        <f t="shared" si="125"/>
        <v>0</v>
      </c>
      <c r="L126" s="186">
        <f t="shared" si="125"/>
        <v>0</v>
      </c>
      <c r="M126" s="161" t="s">
        <v>601</v>
      </c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</row>
    <row r="127" ht="15.75" customHeight="1">
      <c r="A127" s="212" t="s">
        <v>733</v>
      </c>
      <c r="B127" s="159">
        <v>163.0</v>
      </c>
      <c r="C127" s="159">
        <v>12.7</v>
      </c>
      <c r="D127" s="159">
        <v>0.2</v>
      </c>
      <c r="E127" s="159">
        <v>26.2</v>
      </c>
      <c r="F127" s="159">
        <v>0.5</v>
      </c>
      <c r="G127" s="214"/>
      <c r="H127" s="186">
        <f t="shared" ref="H127:L127" si="126">$G127/100*B127</f>
        <v>0</v>
      </c>
      <c r="I127" s="186">
        <f t="shared" si="126"/>
        <v>0</v>
      </c>
      <c r="J127" s="186">
        <f t="shared" si="126"/>
        <v>0</v>
      </c>
      <c r="K127" s="186">
        <f t="shared" si="126"/>
        <v>0</v>
      </c>
      <c r="L127" s="186">
        <f t="shared" si="126"/>
        <v>0</v>
      </c>
      <c r="M127" s="161" t="s">
        <v>612</v>
      </c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</row>
    <row r="128" ht="15.75" customHeight="1">
      <c r="A128" s="212" t="s">
        <v>734</v>
      </c>
      <c r="B128" s="159">
        <v>149.0</v>
      </c>
      <c r="C128" s="159">
        <v>6.4</v>
      </c>
      <c r="D128" s="159">
        <v>0.5</v>
      </c>
      <c r="E128" s="159">
        <v>33.1</v>
      </c>
      <c r="F128" s="159">
        <v>2.1</v>
      </c>
      <c r="G128" s="214"/>
      <c r="H128" s="186">
        <f t="shared" ref="H128:L128" si="127">$G128/100*B128</f>
        <v>0</v>
      </c>
      <c r="I128" s="186">
        <f t="shared" si="127"/>
        <v>0</v>
      </c>
      <c r="J128" s="186">
        <f t="shared" si="127"/>
        <v>0</v>
      </c>
      <c r="K128" s="186">
        <f t="shared" si="127"/>
        <v>0</v>
      </c>
      <c r="L128" s="186">
        <f t="shared" si="127"/>
        <v>0</v>
      </c>
      <c r="M128" s="161" t="s">
        <v>609</v>
      </c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</row>
    <row r="129" ht="15.75" customHeight="1">
      <c r="A129" s="212" t="s">
        <v>735</v>
      </c>
      <c r="B129" s="159">
        <v>80.0</v>
      </c>
      <c r="C129" s="159">
        <v>1.8</v>
      </c>
      <c r="D129" s="159">
        <v>0.8</v>
      </c>
      <c r="E129" s="159">
        <v>17.8</v>
      </c>
      <c r="F129" s="159">
        <v>2.0</v>
      </c>
      <c r="G129" s="214"/>
      <c r="H129" s="186">
        <f t="shared" ref="H129:L129" si="128">$G129/100*B129</f>
        <v>0</v>
      </c>
      <c r="I129" s="186">
        <f t="shared" si="128"/>
        <v>0</v>
      </c>
      <c r="J129" s="186">
        <f t="shared" si="128"/>
        <v>0</v>
      </c>
      <c r="K129" s="186">
        <f t="shared" si="128"/>
        <v>0</v>
      </c>
      <c r="L129" s="186">
        <f t="shared" si="128"/>
        <v>0</v>
      </c>
      <c r="M129" s="161" t="s">
        <v>609</v>
      </c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</row>
    <row r="130" ht="15.75" customHeight="1">
      <c r="A130" s="212" t="s">
        <v>736</v>
      </c>
      <c r="B130" s="159">
        <v>112.0</v>
      </c>
      <c r="C130" s="159">
        <v>10.6</v>
      </c>
      <c r="D130" s="159">
        <v>0.0</v>
      </c>
      <c r="E130" s="159">
        <v>21.0</v>
      </c>
      <c r="F130" s="159">
        <v>7.7</v>
      </c>
      <c r="G130" s="214"/>
      <c r="H130" s="186">
        <f t="shared" ref="H130:L130" si="129">$G130/100*B130</f>
        <v>0</v>
      </c>
      <c r="I130" s="186">
        <f t="shared" si="129"/>
        <v>0</v>
      </c>
      <c r="J130" s="186">
        <f t="shared" si="129"/>
        <v>0</v>
      </c>
      <c r="K130" s="186">
        <f t="shared" si="129"/>
        <v>0</v>
      </c>
      <c r="L130" s="186">
        <f t="shared" si="129"/>
        <v>0</v>
      </c>
      <c r="M130" s="161" t="s">
        <v>595</v>
      </c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</row>
    <row r="131" ht="15.75" customHeight="1">
      <c r="A131" s="212" t="s">
        <v>737</v>
      </c>
      <c r="B131" s="159">
        <v>371.0</v>
      </c>
      <c r="C131" s="159">
        <v>15.9</v>
      </c>
      <c r="D131" s="159">
        <v>33.6</v>
      </c>
      <c r="E131" s="159">
        <v>0.0</v>
      </c>
      <c r="F131" s="159">
        <v>0.0</v>
      </c>
      <c r="G131" s="214"/>
      <c r="H131" s="186">
        <f t="shared" ref="H131:L131" si="130">$G131/100*B131</f>
        <v>0</v>
      </c>
      <c r="I131" s="186">
        <f t="shared" si="130"/>
        <v>0</v>
      </c>
      <c r="J131" s="186">
        <f t="shared" si="130"/>
        <v>0</v>
      </c>
      <c r="K131" s="186">
        <f t="shared" si="130"/>
        <v>0</v>
      </c>
      <c r="L131" s="186">
        <f t="shared" si="130"/>
        <v>0</v>
      </c>
      <c r="M131" s="161" t="s">
        <v>683</v>
      </c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</row>
    <row r="132" ht="15.75" customHeight="1">
      <c r="A132" s="212" t="s">
        <v>738</v>
      </c>
      <c r="B132" s="159">
        <v>61.0</v>
      </c>
      <c r="C132" s="159">
        <v>0.9</v>
      </c>
      <c r="D132" s="159">
        <v>0.6</v>
      </c>
      <c r="E132" s="159">
        <v>6.9</v>
      </c>
      <c r="F132" s="159">
        <v>3.2</v>
      </c>
      <c r="G132" s="214"/>
      <c r="H132" s="186">
        <f t="shared" ref="H132:L132" si="131">$G132/100*B132</f>
        <v>0</v>
      </c>
      <c r="I132" s="186">
        <f t="shared" si="131"/>
        <v>0</v>
      </c>
      <c r="J132" s="186">
        <f t="shared" si="131"/>
        <v>0</v>
      </c>
      <c r="K132" s="186">
        <f t="shared" si="131"/>
        <v>0</v>
      </c>
      <c r="L132" s="186">
        <f t="shared" si="131"/>
        <v>0</v>
      </c>
      <c r="M132" s="161" t="s">
        <v>595</v>
      </c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</row>
    <row r="133" ht="15.75" customHeight="1">
      <c r="A133" s="212" t="s">
        <v>739</v>
      </c>
      <c r="B133" s="159">
        <v>57.0</v>
      </c>
      <c r="C133" s="159">
        <v>0.8</v>
      </c>
      <c r="D133" s="159">
        <v>0.5</v>
      </c>
      <c r="E133" s="159">
        <v>13.9</v>
      </c>
      <c r="F133" s="159">
        <v>3.9</v>
      </c>
      <c r="G133" s="214"/>
      <c r="H133" s="186">
        <f t="shared" ref="H133:L133" si="132">$G133/100*B133</f>
        <v>0</v>
      </c>
      <c r="I133" s="186">
        <f t="shared" si="132"/>
        <v>0</v>
      </c>
      <c r="J133" s="186">
        <f t="shared" si="132"/>
        <v>0</v>
      </c>
      <c r="K133" s="186">
        <f t="shared" si="132"/>
        <v>0</v>
      </c>
      <c r="L133" s="186">
        <f t="shared" si="132"/>
        <v>0</v>
      </c>
      <c r="M133" s="161" t="s">
        <v>595</v>
      </c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</row>
    <row r="134" ht="15.75" customHeight="1">
      <c r="A134" s="212" t="s">
        <v>740</v>
      </c>
      <c r="B134" s="159">
        <v>93.0</v>
      </c>
      <c r="C134" s="159">
        <v>5.6</v>
      </c>
      <c r="D134" s="159">
        <v>2.1</v>
      </c>
      <c r="E134" s="159">
        <v>17.3</v>
      </c>
      <c r="F134" s="159">
        <v>11.0</v>
      </c>
      <c r="G134" s="214"/>
      <c r="H134" s="186">
        <f t="shared" ref="H134:L134" si="133">$G134/100*B134</f>
        <v>0</v>
      </c>
      <c r="I134" s="186">
        <f t="shared" si="133"/>
        <v>0</v>
      </c>
      <c r="J134" s="186">
        <f t="shared" si="133"/>
        <v>0</v>
      </c>
      <c r="K134" s="186">
        <f t="shared" si="133"/>
        <v>0</v>
      </c>
      <c r="L134" s="186">
        <f t="shared" si="133"/>
        <v>0</v>
      </c>
      <c r="M134" s="161" t="s">
        <v>609</v>
      </c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</row>
    <row r="135" ht="15.75" customHeight="1">
      <c r="A135" s="212" t="s">
        <v>741</v>
      </c>
      <c r="B135" s="159">
        <v>32.0</v>
      </c>
      <c r="C135" s="159">
        <v>0.6</v>
      </c>
      <c r="D135" s="159">
        <v>0.1</v>
      </c>
      <c r="E135" s="159">
        <v>8.1</v>
      </c>
      <c r="F135" s="159">
        <v>1.1</v>
      </c>
      <c r="G135" s="214"/>
      <c r="H135" s="186">
        <f t="shared" ref="H135:L135" si="134">$G135/100*B135</f>
        <v>0</v>
      </c>
      <c r="I135" s="186">
        <f t="shared" si="134"/>
        <v>0</v>
      </c>
      <c r="J135" s="186">
        <f t="shared" si="134"/>
        <v>0</v>
      </c>
      <c r="K135" s="186">
        <f t="shared" si="134"/>
        <v>0</v>
      </c>
      <c r="L135" s="186">
        <f t="shared" si="134"/>
        <v>0</v>
      </c>
      <c r="M135" s="161" t="s">
        <v>595</v>
      </c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</row>
    <row r="136" ht="15.75" customHeight="1">
      <c r="A136" s="212" t="s">
        <v>742</v>
      </c>
      <c r="B136" s="159">
        <v>31.0</v>
      </c>
      <c r="C136" s="159">
        <v>1.8</v>
      </c>
      <c r="D136" s="159">
        <v>0.2</v>
      </c>
      <c r="E136" s="159">
        <v>7.0</v>
      </c>
      <c r="F136" s="159">
        <v>2.7</v>
      </c>
      <c r="G136" s="214"/>
      <c r="H136" s="186">
        <f t="shared" ref="H136:L136" si="135">$G136/100*B136</f>
        <v>0</v>
      </c>
      <c r="I136" s="186">
        <f t="shared" si="135"/>
        <v>0</v>
      </c>
      <c r="J136" s="186">
        <f t="shared" si="135"/>
        <v>0</v>
      </c>
      <c r="K136" s="186">
        <f t="shared" si="135"/>
        <v>0</v>
      </c>
      <c r="L136" s="186">
        <f t="shared" si="135"/>
        <v>0</v>
      </c>
      <c r="M136" s="161" t="s">
        <v>609</v>
      </c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</row>
    <row r="137" ht="15.75" customHeight="1">
      <c r="A137" s="212" t="s">
        <v>743</v>
      </c>
      <c r="B137" s="159">
        <v>68.0</v>
      </c>
      <c r="C137" s="159">
        <v>2.6</v>
      </c>
      <c r="D137" s="159">
        <v>1.0</v>
      </c>
      <c r="E137" s="159">
        <v>14.3</v>
      </c>
      <c r="F137" s="159">
        <v>5.4</v>
      </c>
      <c r="G137" s="214"/>
      <c r="H137" s="186">
        <f t="shared" ref="H137:L137" si="136">$G137/100*B137</f>
        <v>0</v>
      </c>
      <c r="I137" s="186">
        <f t="shared" si="136"/>
        <v>0</v>
      </c>
      <c r="J137" s="186">
        <f t="shared" si="136"/>
        <v>0</v>
      </c>
      <c r="K137" s="186">
        <f t="shared" si="136"/>
        <v>0</v>
      </c>
      <c r="L137" s="186">
        <f t="shared" si="136"/>
        <v>0</v>
      </c>
      <c r="M137" s="161" t="s">
        <v>595</v>
      </c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</row>
    <row r="138" ht="15.75" customHeight="1">
      <c r="A138" s="212" t="s">
        <v>744</v>
      </c>
      <c r="B138" s="159">
        <v>74.0</v>
      </c>
      <c r="C138" s="159">
        <v>16.3</v>
      </c>
      <c r="D138" s="159">
        <v>0.5</v>
      </c>
      <c r="E138" s="159">
        <v>0.0</v>
      </c>
      <c r="F138" s="159">
        <v>0.0</v>
      </c>
      <c r="G138" s="214"/>
      <c r="H138" s="186">
        <f t="shared" ref="H138:L138" si="137">$G138/100*B138</f>
        <v>0</v>
      </c>
      <c r="I138" s="186">
        <f t="shared" si="137"/>
        <v>0</v>
      </c>
      <c r="J138" s="186">
        <f t="shared" si="137"/>
        <v>0</v>
      </c>
      <c r="K138" s="186">
        <f t="shared" si="137"/>
        <v>0</v>
      </c>
      <c r="L138" s="186">
        <f t="shared" si="137"/>
        <v>0</v>
      </c>
      <c r="M138" s="161" t="s">
        <v>630</v>
      </c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</row>
    <row r="139" ht="15.75" customHeight="1">
      <c r="A139" s="212" t="s">
        <v>745</v>
      </c>
      <c r="B139" s="159">
        <v>91.0</v>
      </c>
      <c r="C139" s="159">
        <v>18.6</v>
      </c>
      <c r="D139" s="159">
        <v>1.3</v>
      </c>
      <c r="E139" s="159">
        <v>0.0</v>
      </c>
      <c r="F139" s="159">
        <v>0.0</v>
      </c>
      <c r="G139" s="214"/>
      <c r="H139" s="186">
        <f t="shared" ref="H139:L139" si="138">$G139/100*B139</f>
        <v>0</v>
      </c>
      <c r="I139" s="186">
        <f t="shared" si="138"/>
        <v>0</v>
      </c>
      <c r="J139" s="186">
        <f t="shared" si="138"/>
        <v>0</v>
      </c>
      <c r="K139" s="186">
        <f t="shared" si="138"/>
        <v>0</v>
      </c>
      <c r="L139" s="186">
        <f t="shared" si="138"/>
        <v>0</v>
      </c>
      <c r="M139" s="161" t="s">
        <v>630</v>
      </c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</row>
    <row r="140" ht="15.75" customHeight="1">
      <c r="A140" s="212" t="s">
        <v>746</v>
      </c>
      <c r="B140" s="159">
        <v>380.0</v>
      </c>
      <c r="C140" s="159">
        <v>13.3</v>
      </c>
      <c r="D140" s="159">
        <v>1.3</v>
      </c>
      <c r="E140" s="159">
        <v>72.2</v>
      </c>
      <c r="F140" s="159">
        <v>0.6</v>
      </c>
      <c r="G140" s="214"/>
      <c r="H140" s="186">
        <f t="shared" ref="H140:L140" si="139">$G140/100*B140</f>
        <v>0</v>
      </c>
      <c r="I140" s="186">
        <f t="shared" si="139"/>
        <v>0</v>
      </c>
      <c r="J140" s="186">
        <f t="shared" si="139"/>
        <v>0</v>
      </c>
      <c r="K140" s="186">
        <f t="shared" si="139"/>
        <v>0</v>
      </c>
      <c r="L140" s="186">
        <f t="shared" si="139"/>
        <v>0</v>
      </c>
      <c r="M140" s="161" t="s">
        <v>612</v>
      </c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</row>
    <row r="141" ht="15.75" customHeight="1">
      <c r="A141" s="212" t="s">
        <v>747</v>
      </c>
      <c r="B141" s="159">
        <v>628.0</v>
      </c>
      <c r="C141" s="159">
        <v>15.0</v>
      </c>
      <c r="D141" s="159">
        <v>60.8</v>
      </c>
      <c r="E141" s="159">
        <v>16.7</v>
      </c>
      <c r="F141" s="159">
        <v>9.7</v>
      </c>
      <c r="G141" s="214"/>
      <c r="H141" s="186">
        <f t="shared" ref="H141:L141" si="140">$G141/100*B141</f>
        <v>0</v>
      </c>
      <c r="I141" s="186">
        <f t="shared" si="140"/>
        <v>0</v>
      </c>
      <c r="J141" s="186">
        <f t="shared" si="140"/>
        <v>0</v>
      </c>
      <c r="K141" s="186">
        <f t="shared" si="140"/>
        <v>0</v>
      </c>
      <c r="L141" s="186">
        <f t="shared" si="140"/>
        <v>0</v>
      </c>
      <c r="M141" s="161" t="s">
        <v>597</v>
      </c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</row>
    <row r="142" ht="15.75" customHeight="1">
      <c r="A142" s="212" t="s">
        <v>748</v>
      </c>
      <c r="B142" s="159">
        <v>158.0</v>
      </c>
      <c r="C142" s="159">
        <v>18.0</v>
      </c>
      <c r="D142" s="159">
        <v>9.0</v>
      </c>
      <c r="E142" s="159">
        <v>0.0</v>
      </c>
      <c r="F142" s="159">
        <v>0.0</v>
      </c>
      <c r="G142" s="214"/>
      <c r="H142" s="186">
        <f t="shared" ref="H142:L142" si="141">$G142/100*B142</f>
        <v>0</v>
      </c>
      <c r="I142" s="186">
        <f t="shared" si="141"/>
        <v>0</v>
      </c>
      <c r="J142" s="186">
        <f t="shared" si="141"/>
        <v>0</v>
      </c>
      <c r="K142" s="186">
        <f t="shared" si="141"/>
        <v>0</v>
      </c>
      <c r="L142" s="186">
        <f t="shared" si="141"/>
        <v>0</v>
      </c>
      <c r="M142" s="161" t="s">
        <v>630</v>
      </c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</row>
    <row r="143" ht="15.75" customHeight="1">
      <c r="A143" s="212" t="s">
        <v>749</v>
      </c>
      <c r="B143" s="159">
        <v>139.0</v>
      </c>
      <c r="C143" s="159">
        <v>10.6</v>
      </c>
      <c r="D143" s="159">
        <v>1.3</v>
      </c>
      <c r="E143" s="159">
        <v>56.2</v>
      </c>
      <c r="F143" s="159">
        <v>43.3</v>
      </c>
      <c r="G143" s="214"/>
      <c r="H143" s="186">
        <f t="shared" ref="H143:L143" si="142">$G143/100*B143</f>
        <v>0</v>
      </c>
      <c r="I143" s="186">
        <f t="shared" si="142"/>
        <v>0</v>
      </c>
      <c r="J143" s="186">
        <f t="shared" si="142"/>
        <v>0</v>
      </c>
      <c r="K143" s="186">
        <f t="shared" si="142"/>
        <v>0</v>
      </c>
      <c r="L143" s="186">
        <f t="shared" si="142"/>
        <v>0</v>
      </c>
      <c r="M143" s="161" t="s">
        <v>599</v>
      </c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</row>
    <row r="144" ht="15.75" customHeight="1">
      <c r="A144" s="212" t="s">
        <v>750</v>
      </c>
      <c r="B144" s="159">
        <v>304.0</v>
      </c>
      <c r="C144" s="159">
        <v>0.3</v>
      </c>
      <c r="D144" s="159">
        <v>0.0</v>
      </c>
      <c r="E144" s="159">
        <v>82.4</v>
      </c>
      <c r="F144" s="159">
        <v>0.2</v>
      </c>
      <c r="G144" s="214"/>
      <c r="H144" s="186">
        <f t="shared" ref="H144:L144" si="143">$G144/100*B144</f>
        <v>0</v>
      </c>
      <c r="I144" s="186">
        <f t="shared" si="143"/>
        <v>0</v>
      </c>
      <c r="J144" s="186">
        <f t="shared" si="143"/>
        <v>0</v>
      </c>
      <c r="K144" s="186">
        <f t="shared" si="143"/>
        <v>0</v>
      </c>
      <c r="L144" s="186">
        <f t="shared" si="143"/>
        <v>0</v>
      </c>
      <c r="M144" s="161" t="s">
        <v>601</v>
      </c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</row>
    <row r="145" ht="15.75" customHeight="1">
      <c r="A145" s="212" t="s">
        <v>751</v>
      </c>
      <c r="B145" s="159">
        <v>36.0</v>
      </c>
      <c r="C145" s="159">
        <v>0.5</v>
      </c>
      <c r="D145" s="159">
        <v>0.1</v>
      </c>
      <c r="E145" s="159">
        <v>9.1</v>
      </c>
      <c r="F145" s="159">
        <v>0.8</v>
      </c>
      <c r="G145" s="214"/>
      <c r="H145" s="186">
        <f t="shared" ref="H145:L145" si="144">$G145/100*B145</f>
        <v>0</v>
      </c>
      <c r="I145" s="186">
        <f t="shared" si="144"/>
        <v>0</v>
      </c>
      <c r="J145" s="186">
        <f t="shared" si="144"/>
        <v>0</v>
      </c>
      <c r="K145" s="186">
        <f t="shared" si="144"/>
        <v>0</v>
      </c>
      <c r="L145" s="186">
        <f t="shared" si="144"/>
        <v>0</v>
      </c>
      <c r="M145" s="161" t="s">
        <v>595</v>
      </c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</row>
    <row r="146" ht="15.75" customHeight="1">
      <c r="A146" s="212" t="s">
        <v>752</v>
      </c>
      <c r="B146" s="159">
        <v>37.0</v>
      </c>
      <c r="C146" s="159">
        <v>2.1</v>
      </c>
      <c r="D146" s="159">
        <v>0.2</v>
      </c>
      <c r="E146" s="159">
        <v>8.5</v>
      </c>
      <c r="F146" s="159">
        <v>3.2</v>
      </c>
      <c r="G146" s="214"/>
      <c r="H146" s="186">
        <f t="shared" ref="H146:L146" si="145">$G146/100*B146</f>
        <v>0</v>
      </c>
      <c r="I146" s="186">
        <f t="shared" si="145"/>
        <v>0</v>
      </c>
      <c r="J146" s="186">
        <f t="shared" si="145"/>
        <v>0</v>
      </c>
      <c r="K146" s="186">
        <f t="shared" si="145"/>
        <v>0</v>
      </c>
      <c r="L146" s="186">
        <f t="shared" si="145"/>
        <v>0</v>
      </c>
      <c r="M146" s="161" t="s">
        <v>609</v>
      </c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</row>
    <row r="147" ht="15.75" customHeight="1">
      <c r="A147" s="212" t="s">
        <v>753</v>
      </c>
      <c r="B147" s="159">
        <v>177.0</v>
      </c>
      <c r="C147" s="159">
        <v>4.9</v>
      </c>
      <c r="D147" s="159">
        <v>8.6</v>
      </c>
      <c r="E147" s="159">
        <v>16.1</v>
      </c>
      <c r="F147" s="159">
        <v>4.0</v>
      </c>
      <c r="G147" s="214"/>
      <c r="H147" s="186">
        <f t="shared" ref="H147:L147" si="146">$G147/100*B147</f>
        <v>0</v>
      </c>
      <c r="I147" s="186">
        <f t="shared" si="146"/>
        <v>0</v>
      </c>
      <c r="J147" s="186">
        <f t="shared" si="146"/>
        <v>0</v>
      </c>
      <c r="K147" s="186">
        <f t="shared" si="146"/>
        <v>0</v>
      </c>
      <c r="L147" s="186">
        <f t="shared" si="146"/>
        <v>0</v>
      </c>
      <c r="M147" s="161" t="s">
        <v>603</v>
      </c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</row>
    <row r="148" ht="15.75" customHeight="1">
      <c r="A148" s="212" t="s">
        <v>754</v>
      </c>
      <c r="B148" s="159">
        <v>207.0</v>
      </c>
      <c r="C148" s="159">
        <v>3.5</v>
      </c>
      <c r="D148" s="159">
        <v>11.0</v>
      </c>
      <c r="E148" s="159">
        <v>23.6</v>
      </c>
      <c r="F148" s="159">
        <v>0.7</v>
      </c>
      <c r="G148" s="214"/>
      <c r="H148" s="186">
        <f t="shared" ref="H148:L148" si="147">$G148/100*B148</f>
        <v>0</v>
      </c>
      <c r="I148" s="186">
        <f t="shared" si="147"/>
        <v>0</v>
      </c>
      <c r="J148" s="186">
        <f t="shared" si="147"/>
        <v>0</v>
      </c>
      <c r="K148" s="186">
        <f t="shared" si="147"/>
        <v>0</v>
      </c>
      <c r="L148" s="186">
        <f t="shared" si="147"/>
        <v>0</v>
      </c>
      <c r="M148" s="161" t="s">
        <v>671</v>
      </c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</row>
    <row r="149" ht="15.75" customHeight="1">
      <c r="A149" s="212" t="s">
        <v>755</v>
      </c>
      <c r="B149" s="159">
        <v>327.0</v>
      </c>
      <c r="C149" s="159">
        <v>68.2</v>
      </c>
      <c r="D149" s="159">
        <v>4.0</v>
      </c>
      <c r="E149" s="159">
        <v>0.0</v>
      </c>
      <c r="F149" s="159">
        <v>0.0</v>
      </c>
      <c r="G149" s="214"/>
      <c r="H149" s="186">
        <f t="shared" ref="H149:L149" si="148">$G149/100*B149</f>
        <v>0</v>
      </c>
      <c r="I149" s="186">
        <f t="shared" si="148"/>
        <v>0</v>
      </c>
      <c r="J149" s="186">
        <f t="shared" si="148"/>
        <v>0</v>
      </c>
      <c r="K149" s="186">
        <f t="shared" si="148"/>
        <v>0</v>
      </c>
      <c r="L149" s="186">
        <f t="shared" si="148"/>
        <v>0</v>
      </c>
      <c r="M149" s="161" t="s">
        <v>630</v>
      </c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</row>
    <row r="150" ht="15.75" customHeight="1">
      <c r="A150" s="212" t="s">
        <v>756</v>
      </c>
      <c r="B150" s="159">
        <v>49.0</v>
      </c>
      <c r="C150" s="159">
        <v>1.5</v>
      </c>
      <c r="D150" s="159">
        <v>0.2</v>
      </c>
      <c r="E150" s="159">
        <v>12.3</v>
      </c>
      <c r="F150" s="159">
        <v>1.3</v>
      </c>
      <c r="G150" s="214"/>
      <c r="H150" s="186">
        <f t="shared" ref="H150:L150" si="149">$G150/100*B150</f>
        <v>0</v>
      </c>
      <c r="I150" s="186">
        <f t="shared" si="149"/>
        <v>0</v>
      </c>
      <c r="J150" s="186">
        <f t="shared" si="149"/>
        <v>0</v>
      </c>
      <c r="K150" s="186">
        <f t="shared" si="149"/>
        <v>0</v>
      </c>
      <c r="L150" s="186">
        <f t="shared" si="149"/>
        <v>0</v>
      </c>
      <c r="M150" s="161" t="s">
        <v>599</v>
      </c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</row>
    <row r="151" ht="15.75" customHeight="1">
      <c r="A151" s="212" t="s">
        <v>757</v>
      </c>
      <c r="B151" s="159">
        <v>0.0</v>
      </c>
      <c r="C151" s="159">
        <v>2.1</v>
      </c>
      <c r="D151" s="159">
        <v>0.6</v>
      </c>
      <c r="E151" s="159">
        <v>11.5</v>
      </c>
      <c r="F151" s="159">
        <v>2.6</v>
      </c>
      <c r="G151" s="214"/>
      <c r="H151" s="186">
        <f t="shared" ref="H151:L151" si="150">$G151/100*B151</f>
        <v>0</v>
      </c>
      <c r="I151" s="186">
        <f t="shared" si="150"/>
        <v>0</v>
      </c>
      <c r="J151" s="186">
        <f t="shared" si="150"/>
        <v>0</v>
      </c>
      <c r="K151" s="186">
        <f t="shared" si="150"/>
        <v>0</v>
      </c>
      <c r="L151" s="186">
        <f t="shared" si="150"/>
        <v>0</v>
      </c>
      <c r="M151" s="161" t="s">
        <v>609</v>
      </c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</row>
    <row r="152" ht="15.75" customHeight="1">
      <c r="A152" s="212" t="s">
        <v>758</v>
      </c>
      <c r="B152" s="159">
        <v>121.0</v>
      </c>
      <c r="C152" s="159">
        <v>2.8</v>
      </c>
      <c r="D152" s="159">
        <v>0.7</v>
      </c>
      <c r="E152" s="159">
        <v>26.7</v>
      </c>
      <c r="F152" s="159">
        <v>2.0</v>
      </c>
      <c r="G152" s="214"/>
      <c r="H152" s="186">
        <f t="shared" ref="H152:L152" si="151">$G152/100*B152</f>
        <v>0</v>
      </c>
      <c r="I152" s="186">
        <f t="shared" si="151"/>
        <v>0</v>
      </c>
      <c r="J152" s="186">
        <f t="shared" si="151"/>
        <v>0</v>
      </c>
      <c r="K152" s="186">
        <f t="shared" si="151"/>
        <v>0</v>
      </c>
      <c r="L152" s="186">
        <f t="shared" si="151"/>
        <v>0</v>
      </c>
      <c r="M152" s="161" t="s">
        <v>618</v>
      </c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</row>
    <row r="153" ht="15.75" customHeight="1">
      <c r="A153" s="212" t="s">
        <v>759</v>
      </c>
      <c r="B153" s="159">
        <v>46.0</v>
      </c>
      <c r="C153" s="159">
        <v>0.1</v>
      </c>
      <c r="D153" s="159">
        <v>0.1</v>
      </c>
      <c r="E153" s="159">
        <v>11.3</v>
      </c>
      <c r="F153" s="159">
        <v>0.2</v>
      </c>
      <c r="G153" s="214"/>
      <c r="H153" s="186">
        <f t="shared" ref="H153:L153" si="152">$G153/100*B153</f>
        <v>0</v>
      </c>
      <c r="I153" s="186">
        <f t="shared" si="152"/>
        <v>0</v>
      </c>
      <c r="J153" s="186">
        <f t="shared" si="152"/>
        <v>0</v>
      </c>
      <c r="K153" s="186">
        <f t="shared" si="152"/>
        <v>0</v>
      </c>
      <c r="L153" s="186">
        <f t="shared" si="152"/>
        <v>0</v>
      </c>
      <c r="M153" s="161" t="s">
        <v>605</v>
      </c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</row>
    <row r="154" ht="15.75" customHeight="1">
      <c r="A154" s="212" t="s">
        <v>760</v>
      </c>
      <c r="B154" s="159">
        <v>48.0</v>
      </c>
      <c r="C154" s="159">
        <v>0.6</v>
      </c>
      <c r="D154" s="159">
        <v>4.0</v>
      </c>
      <c r="E154" s="159">
        <v>12.3</v>
      </c>
      <c r="F154" s="159">
        <v>1.6</v>
      </c>
      <c r="G154" s="214"/>
      <c r="H154" s="186">
        <f t="shared" ref="H154:L154" si="153">$G154/100*B154</f>
        <v>0</v>
      </c>
      <c r="I154" s="186">
        <f t="shared" si="153"/>
        <v>0</v>
      </c>
      <c r="J154" s="186">
        <f t="shared" si="153"/>
        <v>0</v>
      </c>
      <c r="K154" s="186">
        <f t="shared" si="153"/>
        <v>0</v>
      </c>
      <c r="L154" s="186">
        <f t="shared" si="153"/>
        <v>0</v>
      </c>
      <c r="M154" s="161" t="s">
        <v>605</v>
      </c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</row>
    <row r="155" ht="15.75" customHeight="1">
      <c r="A155" s="212" t="s">
        <v>761</v>
      </c>
      <c r="B155" s="159">
        <v>40.0</v>
      </c>
      <c r="C155" s="159">
        <v>1.0</v>
      </c>
      <c r="D155" s="159">
        <v>0.2</v>
      </c>
      <c r="E155" s="159">
        <v>9.3</v>
      </c>
      <c r="F155" s="159">
        <v>0.8</v>
      </c>
      <c r="G155" s="214"/>
      <c r="H155" s="186">
        <f t="shared" ref="H155:L155" si="154">$G155/100*B155</f>
        <v>0</v>
      </c>
      <c r="I155" s="186">
        <f t="shared" si="154"/>
        <v>0</v>
      </c>
      <c r="J155" s="186">
        <f t="shared" si="154"/>
        <v>0</v>
      </c>
      <c r="K155" s="186">
        <f t="shared" si="154"/>
        <v>0</v>
      </c>
      <c r="L155" s="186">
        <f t="shared" si="154"/>
        <v>0</v>
      </c>
      <c r="M155" s="161" t="s">
        <v>605</v>
      </c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</row>
    <row r="156" ht="15.75" customHeight="1">
      <c r="A156" s="212" t="s">
        <v>762</v>
      </c>
      <c r="B156" s="159">
        <v>18.0</v>
      </c>
      <c r="C156" s="159">
        <v>0.8</v>
      </c>
      <c r="D156" s="159">
        <v>0.2</v>
      </c>
      <c r="E156" s="159">
        <v>4.0</v>
      </c>
      <c r="F156" s="159">
        <v>1.6</v>
      </c>
      <c r="G156" s="214"/>
      <c r="H156" s="186">
        <f t="shared" ref="H156:L156" si="155">$G156/100*B156</f>
        <v>0</v>
      </c>
      <c r="I156" s="186">
        <f t="shared" si="155"/>
        <v>0</v>
      </c>
      <c r="J156" s="186">
        <f t="shared" si="155"/>
        <v>0</v>
      </c>
      <c r="K156" s="186">
        <f t="shared" si="155"/>
        <v>0</v>
      </c>
      <c r="L156" s="186">
        <f t="shared" si="155"/>
        <v>0</v>
      </c>
      <c r="M156" s="161" t="s">
        <v>605</v>
      </c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</row>
    <row r="157" ht="15.75" customHeight="1">
      <c r="A157" s="212" t="s">
        <v>763</v>
      </c>
      <c r="B157" s="159">
        <v>46.0</v>
      </c>
      <c r="C157" s="159">
        <v>0.4</v>
      </c>
      <c r="D157" s="159">
        <v>0.1</v>
      </c>
      <c r="E157" s="159">
        <v>12.2</v>
      </c>
      <c r="F157" s="159">
        <v>0.1</v>
      </c>
      <c r="G157" s="214"/>
      <c r="H157" s="186">
        <f t="shared" ref="H157:L157" si="156">$G157/100*B157</f>
        <v>0</v>
      </c>
      <c r="I157" s="186">
        <f t="shared" si="156"/>
        <v>0</v>
      </c>
      <c r="J157" s="186">
        <f t="shared" si="156"/>
        <v>0</v>
      </c>
      <c r="K157" s="186">
        <f t="shared" si="156"/>
        <v>0</v>
      </c>
      <c r="L157" s="186">
        <f t="shared" si="156"/>
        <v>0</v>
      </c>
      <c r="M157" s="161" t="s">
        <v>605</v>
      </c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</row>
    <row r="158" ht="15.75" customHeight="1">
      <c r="A158" s="212" t="s">
        <v>764</v>
      </c>
      <c r="B158" s="159">
        <v>60.0</v>
      </c>
      <c r="C158" s="159">
        <v>0.4</v>
      </c>
      <c r="D158" s="159">
        <v>0.1</v>
      </c>
      <c r="E158" s="159">
        <v>14.8</v>
      </c>
      <c r="F158" s="159">
        <v>0.2</v>
      </c>
      <c r="G158" s="214"/>
      <c r="H158" s="186">
        <f t="shared" ref="H158:L158" si="157">$G158/100*B158</f>
        <v>0</v>
      </c>
      <c r="I158" s="186">
        <f t="shared" si="157"/>
        <v>0</v>
      </c>
      <c r="J158" s="186">
        <f t="shared" si="157"/>
        <v>0</v>
      </c>
      <c r="K158" s="186">
        <f t="shared" si="157"/>
        <v>0</v>
      </c>
      <c r="L158" s="186">
        <f t="shared" si="157"/>
        <v>0</v>
      </c>
      <c r="M158" s="161" t="s">
        <v>605</v>
      </c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</row>
    <row r="159" ht="15.75" customHeight="1">
      <c r="A159" s="212" t="s">
        <v>765</v>
      </c>
      <c r="B159" s="159">
        <v>39.0</v>
      </c>
      <c r="C159" s="159">
        <v>0.5</v>
      </c>
      <c r="D159" s="159">
        <v>0.1</v>
      </c>
      <c r="E159" s="159">
        <v>9.2</v>
      </c>
      <c r="F159" s="159">
        <v>0.0</v>
      </c>
      <c r="G159" s="214"/>
      <c r="H159" s="186">
        <f t="shared" ref="H159:L159" si="158">$G159/100*B159</f>
        <v>0</v>
      </c>
      <c r="I159" s="186">
        <f t="shared" si="158"/>
        <v>0</v>
      </c>
      <c r="J159" s="186">
        <f t="shared" si="158"/>
        <v>0</v>
      </c>
      <c r="K159" s="186">
        <f t="shared" si="158"/>
        <v>0</v>
      </c>
      <c r="L159" s="186">
        <f t="shared" si="158"/>
        <v>0</v>
      </c>
      <c r="M159" s="161" t="s">
        <v>605</v>
      </c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</row>
    <row r="160" ht="15.75" customHeight="1">
      <c r="A160" s="212" t="s">
        <v>766</v>
      </c>
      <c r="B160" s="159">
        <v>22.0</v>
      </c>
      <c r="C160" s="159">
        <v>0.4</v>
      </c>
      <c r="D160" s="159">
        <v>0.2</v>
      </c>
      <c r="E160" s="159">
        <v>6.9</v>
      </c>
      <c r="F160" s="159">
        <v>0.3</v>
      </c>
      <c r="G160" s="214"/>
      <c r="H160" s="186">
        <f t="shared" ref="H160:L160" si="159">$G160/100*B160</f>
        <v>0</v>
      </c>
      <c r="I160" s="186">
        <f t="shared" si="159"/>
        <v>0</v>
      </c>
      <c r="J160" s="186">
        <f t="shared" si="159"/>
        <v>0</v>
      </c>
      <c r="K160" s="186">
        <f t="shared" si="159"/>
        <v>0</v>
      </c>
      <c r="L160" s="186">
        <f t="shared" si="159"/>
        <v>0</v>
      </c>
      <c r="M160" s="161" t="s">
        <v>605</v>
      </c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</row>
    <row r="161" ht="15.75" customHeight="1">
      <c r="A161" s="212" t="s">
        <v>767</v>
      </c>
      <c r="B161" s="159">
        <v>45.0</v>
      </c>
      <c r="C161" s="159">
        <v>0.7</v>
      </c>
      <c r="D161" s="159">
        <v>0.2</v>
      </c>
      <c r="E161" s="159">
        <v>10.4</v>
      </c>
      <c r="F161" s="159">
        <v>0.2</v>
      </c>
      <c r="G161" s="214"/>
      <c r="H161" s="186">
        <f t="shared" ref="H161:L161" si="160">$G161/100*B161</f>
        <v>0</v>
      </c>
      <c r="I161" s="186">
        <f t="shared" si="160"/>
        <v>0</v>
      </c>
      <c r="J161" s="186">
        <f t="shared" si="160"/>
        <v>0</v>
      </c>
      <c r="K161" s="186">
        <f t="shared" si="160"/>
        <v>0</v>
      </c>
      <c r="L161" s="186">
        <f t="shared" si="160"/>
        <v>0</v>
      </c>
      <c r="M161" s="161" t="s">
        <v>605</v>
      </c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</row>
    <row r="162" ht="15.75" customHeight="1">
      <c r="A162" s="212" t="s">
        <v>768</v>
      </c>
      <c r="B162" s="159">
        <v>51.0</v>
      </c>
      <c r="C162" s="159">
        <v>0.4</v>
      </c>
      <c r="D162" s="159">
        <v>0.1</v>
      </c>
      <c r="E162" s="159">
        <v>13.6</v>
      </c>
      <c r="F162" s="159">
        <v>0.2</v>
      </c>
      <c r="G162" s="214"/>
      <c r="H162" s="186">
        <f t="shared" ref="H162:L162" si="161">$G162/100*B162</f>
        <v>0</v>
      </c>
      <c r="I162" s="186">
        <f t="shared" si="161"/>
        <v>0</v>
      </c>
      <c r="J162" s="186">
        <f t="shared" si="161"/>
        <v>0</v>
      </c>
      <c r="K162" s="186">
        <f t="shared" si="161"/>
        <v>0</v>
      </c>
      <c r="L162" s="186">
        <f t="shared" si="161"/>
        <v>0</v>
      </c>
      <c r="M162" s="161" t="s">
        <v>605</v>
      </c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</row>
    <row r="163" ht="15.75" customHeight="1">
      <c r="A163" s="212" t="s">
        <v>769</v>
      </c>
      <c r="B163" s="159">
        <v>44.0</v>
      </c>
      <c r="C163" s="159">
        <v>0.6</v>
      </c>
      <c r="D163" s="159">
        <v>0.3</v>
      </c>
      <c r="E163" s="159">
        <v>11.6</v>
      </c>
      <c r="F163" s="159">
        <v>1.3</v>
      </c>
      <c r="G163" s="214"/>
      <c r="H163" s="186">
        <f t="shared" ref="H163:L163" si="162">$G163/100*B163</f>
        <v>0</v>
      </c>
      <c r="I163" s="186">
        <f t="shared" si="162"/>
        <v>0</v>
      </c>
      <c r="J163" s="186">
        <f t="shared" si="162"/>
        <v>0</v>
      </c>
      <c r="K163" s="186">
        <f t="shared" si="162"/>
        <v>0</v>
      </c>
      <c r="L163" s="186">
        <f t="shared" si="162"/>
        <v>0</v>
      </c>
      <c r="M163" s="161" t="s">
        <v>605</v>
      </c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</row>
    <row r="164" ht="15.75" customHeight="1">
      <c r="A164" s="212" t="s">
        <v>770</v>
      </c>
      <c r="B164" s="159">
        <v>50.0</v>
      </c>
      <c r="C164" s="159">
        <v>0.3</v>
      </c>
      <c r="D164" s="159">
        <v>0.1</v>
      </c>
      <c r="E164" s="159">
        <v>12.9</v>
      </c>
      <c r="F164" s="159">
        <v>1.6</v>
      </c>
      <c r="G164" s="214"/>
      <c r="H164" s="186">
        <f t="shared" ref="H164:L164" si="163">$G164/100*B164</f>
        <v>0</v>
      </c>
      <c r="I164" s="186">
        <f t="shared" si="163"/>
        <v>0</v>
      </c>
      <c r="J164" s="186">
        <f t="shared" si="163"/>
        <v>0</v>
      </c>
      <c r="K164" s="186">
        <f t="shared" si="163"/>
        <v>0</v>
      </c>
      <c r="L164" s="186">
        <f t="shared" si="163"/>
        <v>0</v>
      </c>
      <c r="M164" s="161" t="s">
        <v>605</v>
      </c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</row>
    <row r="165" ht="15.75" customHeight="1">
      <c r="A165" s="212" t="s">
        <v>771</v>
      </c>
      <c r="B165" s="159">
        <v>54.0</v>
      </c>
      <c r="C165" s="159">
        <v>0.2</v>
      </c>
      <c r="D165" s="159">
        <v>0.3</v>
      </c>
      <c r="E165" s="159">
        <v>13.1</v>
      </c>
      <c r="F165" s="159">
        <v>0.1</v>
      </c>
      <c r="G165" s="214"/>
      <c r="H165" s="186">
        <f t="shared" ref="H165:L165" si="164">$G165/100*B165</f>
        <v>0</v>
      </c>
      <c r="I165" s="186">
        <f t="shared" si="164"/>
        <v>0</v>
      </c>
      <c r="J165" s="186">
        <f t="shared" si="164"/>
        <v>0</v>
      </c>
      <c r="K165" s="186">
        <f t="shared" si="164"/>
        <v>0</v>
      </c>
      <c r="L165" s="186">
        <f t="shared" si="164"/>
        <v>0</v>
      </c>
      <c r="M165" s="161" t="s">
        <v>605</v>
      </c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</row>
    <row r="166" ht="15.75" customHeight="1">
      <c r="A166" s="212" t="s">
        <v>772</v>
      </c>
      <c r="B166" s="159">
        <v>71.0</v>
      </c>
      <c r="C166" s="159">
        <v>0.6</v>
      </c>
      <c r="D166" s="159">
        <v>0.3</v>
      </c>
      <c r="E166" s="159">
        <v>17.5</v>
      </c>
      <c r="F166" s="159">
        <v>1.0</v>
      </c>
      <c r="G166" s="214"/>
      <c r="H166" s="186">
        <f t="shared" ref="H166:L166" si="165">$G166/100*B166</f>
        <v>0</v>
      </c>
      <c r="I166" s="186">
        <f t="shared" si="165"/>
        <v>0</v>
      </c>
      <c r="J166" s="186">
        <f t="shared" si="165"/>
        <v>0</v>
      </c>
      <c r="K166" s="186">
        <f t="shared" si="165"/>
        <v>0</v>
      </c>
      <c r="L166" s="186">
        <f t="shared" si="165"/>
        <v>0</v>
      </c>
      <c r="M166" s="161" t="s">
        <v>605</v>
      </c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</row>
    <row r="167" ht="15.75" customHeight="1">
      <c r="A167" s="212" t="s">
        <v>773</v>
      </c>
      <c r="B167" s="159">
        <v>50.0</v>
      </c>
      <c r="C167" s="159">
        <v>3.3</v>
      </c>
      <c r="D167" s="159">
        <v>0.7</v>
      </c>
      <c r="E167" s="159">
        <v>10.0</v>
      </c>
      <c r="F167" s="159">
        <v>2.0</v>
      </c>
      <c r="G167" s="214"/>
      <c r="H167" s="186">
        <f t="shared" ref="H167:L167" si="166">$G167/100*B167</f>
        <v>0</v>
      </c>
      <c r="I167" s="186">
        <f t="shared" si="166"/>
        <v>0</v>
      </c>
      <c r="J167" s="186">
        <f t="shared" si="166"/>
        <v>0</v>
      </c>
      <c r="K167" s="186">
        <f t="shared" si="166"/>
        <v>0</v>
      </c>
      <c r="L167" s="186">
        <f t="shared" si="166"/>
        <v>0</v>
      </c>
      <c r="M167" s="161" t="s">
        <v>609</v>
      </c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</row>
    <row r="168" ht="15.75" customHeight="1">
      <c r="A168" s="212" t="s">
        <v>774</v>
      </c>
      <c r="B168" s="159">
        <v>281.0</v>
      </c>
      <c r="C168" s="159">
        <v>7.1</v>
      </c>
      <c r="D168" s="159">
        <v>0.2</v>
      </c>
      <c r="E168" s="159">
        <v>67.9</v>
      </c>
      <c r="F168" s="159">
        <v>30.1</v>
      </c>
      <c r="G168" s="214"/>
      <c r="H168" s="186">
        <f t="shared" ref="H168:L168" si="167">$G168/100*B168</f>
        <v>0</v>
      </c>
      <c r="I168" s="186">
        <f t="shared" si="167"/>
        <v>0</v>
      </c>
      <c r="J168" s="186">
        <f t="shared" si="167"/>
        <v>0</v>
      </c>
      <c r="K168" s="186">
        <f t="shared" si="167"/>
        <v>0</v>
      </c>
      <c r="L168" s="186">
        <f t="shared" si="167"/>
        <v>0</v>
      </c>
      <c r="M168" s="161" t="s">
        <v>609</v>
      </c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</row>
    <row r="169" ht="15.75" customHeight="1">
      <c r="A169" s="212" t="s">
        <v>775</v>
      </c>
      <c r="B169" s="159">
        <v>337.0</v>
      </c>
      <c r="C169" s="159">
        <v>14.7</v>
      </c>
      <c r="D169" s="159">
        <v>2.2</v>
      </c>
      <c r="E169" s="159">
        <v>70.4</v>
      </c>
      <c r="F169" s="159">
        <v>9.1</v>
      </c>
      <c r="G169" s="214"/>
      <c r="H169" s="186">
        <f t="shared" ref="H169:L169" si="168">$G169/100*B169</f>
        <v>0</v>
      </c>
      <c r="I169" s="186">
        <f t="shared" si="168"/>
        <v>0</v>
      </c>
      <c r="J169" s="186">
        <f t="shared" si="168"/>
        <v>0</v>
      </c>
      <c r="K169" s="186">
        <f t="shared" si="168"/>
        <v>0</v>
      </c>
      <c r="L169" s="186">
        <f t="shared" si="168"/>
        <v>0</v>
      </c>
      <c r="M169" s="161" t="s">
        <v>612</v>
      </c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</row>
    <row r="170" ht="15.75" customHeight="1">
      <c r="A170" s="212" t="s">
        <v>776</v>
      </c>
      <c r="B170" s="159">
        <v>43.0</v>
      </c>
      <c r="C170" s="159">
        <v>1.7</v>
      </c>
      <c r="D170" s="159">
        <v>0.6</v>
      </c>
      <c r="E170" s="159">
        <v>9.6</v>
      </c>
      <c r="F170" s="159">
        <v>1.3</v>
      </c>
      <c r="G170" s="214"/>
      <c r="H170" s="186">
        <f t="shared" ref="H170:L170" si="169">$G170/100*B170</f>
        <v>0</v>
      </c>
      <c r="I170" s="186">
        <f t="shared" si="169"/>
        <v>0</v>
      </c>
      <c r="J170" s="186">
        <f t="shared" si="169"/>
        <v>0</v>
      </c>
      <c r="K170" s="186">
        <f t="shared" si="169"/>
        <v>0</v>
      </c>
      <c r="L170" s="186">
        <f t="shared" si="169"/>
        <v>0</v>
      </c>
      <c r="M170" s="161" t="s">
        <v>599</v>
      </c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</row>
    <row r="171" ht="15.75" customHeight="1">
      <c r="A171" s="212" t="s">
        <v>777</v>
      </c>
      <c r="B171" s="159">
        <v>333.0</v>
      </c>
      <c r="C171" s="159">
        <v>23.6</v>
      </c>
      <c r="D171" s="159">
        <v>0.8</v>
      </c>
      <c r="E171" s="159">
        <v>60.1</v>
      </c>
      <c r="F171" s="159">
        <v>24.9</v>
      </c>
      <c r="G171" s="214"/>
      <c r="H171" s="186">
        <f t="shared" ref="H171:L171" si="170">$G171/100*B171</f>
        <v>0</v>
      </c>
      <c r="I171" s="186">
        <f t="shared" si="170"/>
        <v>0</v>
      </c>
      <c r="J171" s="186">
        <f t="shared" si="170"/>
        <v>0</v>
      </c>
      <c r="K171" s="186">
        <f t="shared" si="170"/>
        <v>0</v>
      </c>
      <c r="L171" s="186">
        <f t="shared" si="170"/>
        <v>0</v>
      </c>
      <c r="M171" s="161" t="s">
        <v>603</v>
      </c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</row>
    <row r="172" ht="15.75" customHeight="1">
      <c r="A172" s="212" t="s">
        <v>778</v>
      </c>
      <c r="B172" s="159">
        <v>437.0</v>
      </c>
      <c r="C172" s="159">
        <v>35.5</v>
      </c>
      <c r="D172" s="159">
        <v>23.4</v>
      </c>
      <c r="E172" s="159">
        <v>31.0</v>
      </c>
      <c r="F172" s="159">
        <v>16.9</v>
      </c>
      <c r="G172" s="214"/>
      <c r="H172" s="186">
        <f t="shared" ref="H172:L172" si="171">$G172/100*B172</f>
        <v>0</v>
      </c>
      <c r="I172" s="186">
        <f t="shared" si="171"/>
        <v>0</v>
      </c>
      <c r="J172" s="186">
        <f t="shared" si="171"/>
        <v>0</v>
      </c>
      <c r="K172" s="186">
        <f t="shared" si="171"/>
        <v>0</v>
      </c>
      <c r="L172" s="186">
        <f t="shared" si="171"/>
        <v>0</v>
      </c>
      <c r="M172" s="161" t="s">
        <v>603</v>
      </c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</row>
    <row r="173" ht="15.75" customHeight="1">
      <c r="A173" s="212" t="s">
        <v>779</v>
      </c>
      <c r="B173" s="159">
        <v>60.0</v>
      </c>
      <c r="C173" s="159">
        <v>1.2</v>
      </c>
      <c r="D173" s="159">
        <v>0.6</v>
      </c>
      <c r="E173" s="159">
        <v>14.2</v>
      </c>
      <c r="F173" s="159">
        <v>2.0</v>
      </c>
      <c r="G173" s="214"/>
      <c r="H173" s="186">
        <f t="shared" ref="H173:L173" si="172">$G173/100*B173</f>
        <v>0</v>
      </c>
      <c r="I173" s="186">
        <f t="shared" si="172"/>
        <v>0</v>
      </c>
      <c r="J173" s="186">
        <f t="shared" si="172"/>
        <v>0</v>
      </c>
      <c r="K173" s="186">
        <f t="shared" si="172"/>
        <v>0</v>
      </c>
      <c r="L173" s="186">
        <f t="shared" si="172"/>
        <v>0</v>
      </c>
      <c r="M173" s="161" t="s">
        <v>595</v>
      </c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</row>
    <row r="174" ht="15.75" customHeight="1">
      <c r="A174" s="212" t="s">
        <v>780</v>
      </c>
      <c r="B174" s="159">
        <v>27.0</v>
      </c>
      <c r="C174" s="159">
        <v>1.7</v>
      </c>
      <c r="D174" s="159">
        <v>0.1</v>
      </c>
      <c r="E174" s="159">
        <v>6.2</v>
      </c>
      <c r="F174" s="159">
        <v>3.6</v>
      </c>
      <c r="G174" s="214"/>
      <c r="H174" s="186">
        <f t="shared" ref="H174:L174" si="173">$G174/100*B174</f>
        <v>0</v>
      </c>
      <c r="I174" s="186">
        <f t="shared" si="173"/>
        <v>0</v>
      </c>
      <c r="J174" s="186">
        <f t="shared" si="173"/>
        <v>0</v>
      </c>
      <c r="K174" s="186">
        <f t="shared" si="173"/>
        <v>0</v>
      </c>
      <c r="L174" s="186">
        <f t="shared" si="173"/>
        <v>0</v>
      </c>
      <c r="M174" s="161" t="s">
        <v>609</v>
      </c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</row>
    <row r="175" ht="15.75" customHeight="1">
      <c r="A175" s="212" t="s">
        <v>781</v>
      </c>
      <c r="B175" s="159">
        <v>295.0</v>
      </c>
      <c r="C175" s="159">
        <v>5.8</v>
      </c>
      <c r="D175" s="159">
        <v>1.7</v>
      </c>
      <c r="E175" s="159">
        <v>59.2</v>
      </c>
      <c r="F175" s="159">
        <v>1.4</v>
      </c>
      <c r="G175" s="214"/>
      <c r="H175" s="186">
        <f t="shared" ref="H175:L175" si="174">$G175/100*B175</f>
        <v>0</v>
      </c>
      <c r="I175" s="186">
        <f t="shared" si="174"/>
        <v>0</v>
      </c>
      <c r="J175" s="186">
        <f t="shared" si="174"/>
        <v>0</v>
      </c>
      <c r="K175" s="186">
        <f t="shared" si="174"/>
        <v>0</v>
      </c>
      <c r="L175" s="186">
        <f t="shared" si="174"/>
        <v>0</v>
      </c>
      <c r="M175" s="161" t="s">
        <v>612</v>
      </c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</row>
    <row r="176" ht="15.75" customHeight="1">
      <c r="A176" s="212" t="s">
        <v>782</v>
      </c>
      <c r="B176" s="159">
        <v>140.0</v>
      </c>
      <c r="C176" s="159">
        <v>3.3</v>
      </c>
      <c r="D176" s="159">
        <v>1.5</v>
      </c>
      <c r="E176" s="159">
        <v>53.5</v>
      </c>
      <c r="F176" s="159">
        <v>36.8</v>
      </c>
      <c r="G176" s="214"/>
      <c r="H176" s="186">
        <f t="shared" ref="H176:L176" si="175">$G176/100*B176</f>
        <v>0</v>
      </c>
      <c r="I176" s="186">
        <f t="shared" si="175"/>
        <v>0</v>
      </c>
      <c r="J176" s="186">
        <f t="shared" si="175"/>
        <v>0</v>
      </c>
      <c r="K176" s="186">
        <f t="shared" si="175"/>
        <v>0</v>
      </c>
      <c r="L176" s="186">
        <f t="shared" si="175"/>
        <v>0</v>
      </c>
      <c r="M176" s="161" t="s">
        <v>599</v>
      </c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</row>
    <row r="177" ht="15.75" customHeight="1">
      <c r="A177" s="212" t="s">
        <v>783</v>
      </c>
      <c r="B177" s="159">
        <v>71.0</v>
      </c>
      <c r="C177" s="159">
        <v>1.9</v>
      </c>
      <c r="D177" s="159">
        <v>0.9</v>
      </c>
      <c r="E177" s="159">
        <v>15.9</v>
      </c>
      <c r="F177" s="159">
        <v>6.5</v>
      </c>
      <c r="G177" s="214"/>
      <c r="H177" s="186">
        <f t="shared" ref="H177:L177" si="176">$G177/100*B177</f>
        <v>0</v>
      </c>
      <c r="I177" s="186">
        <f t="shared" si="176"/>
        <v>0</v>
      </c>
      <c r="J177" s="186">
        <f t="shared" si="176"/>
        <v>0</v>
      </c>
      <c r="K177" s="186">
        <f t="shared" si="176"/>
        <v>0</v>
      </c>
      <c r="L177" s="186">
        <f t="shared" si="176"/>
        <v>0</v>
      </c>
      <c r="M177" s="161" t="s">
        <v>595</v>
      </c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</row>
    <row r="178" ht="15.75" customHeight="1">
      <c r="A178" s="212" t="s">
        <v>784</v>
      </c>
      <c r="B178" s="159">
        <v>0.0</v>
      </c>
      <c r="C178" s="159">
        <v>13.3</v>
      </c>
      <c r="D178" s="159">
        <v>2.2</v>
      </c>
      <c r="E178" s="159">
        <v>321.0</v>
      </c>
      <c r="F178" s="159">
        <v>31.4</v>
      </c>
      <c r="G178" s="214"/>
      <c r="H178" s="186">
        <f t="shared" ref="H178:L178" si="177">$G178/100*B178</f>
        <v>0</v>
      </c>
      <c r="I178" s="186">
        <f t="shared" si="177"/>
        <v>0</v>
      </c>
      <c r="J178" s="186">
        <f t="shared" si="177"/>
        <v>0</v>
      </c>
      <c r="K178" s="186">
        <f t="shared" si="177"/>
        <v>0</v>
      </c>
      <c r="L178" s="186">
        <f t="shared" si="177"/>
        <v>0</v>
      </c>
      <c r="M178" s="161" t="s">
        <v>618</v>
      </c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</row>
    <row r="179" ht="15.75" customHeight="1">
      <c r="A179" s="212" t="s">
        <v>785</v>
      </c>
      <c r="B179" s="159">
        <v>336.0</v>
      </c>
      <c r="C179" s="159">
        <v>0.2</v>
      </c>
      <c r="D179" s="159">
        <v>0.1</v>
      </c>
      <c r="E179" s="159">
        <v>83.1</v>
      </c>
      <c r="F179" s="159">
        <v>0.0</v>
      </c>
      <c r="G179" s="214"/>
      <c r="H179" s="186">
        <f t="shared" ref="H179:L179" si="178">$G179/100*B179</f>
        <v>0</v>
      </c>
      <c r="I179" s="186">
        <f t="shared" si="178"/>
        <v>0</v>
      </c>
      <c r="J179" s="186">
        <f t="shared" si="178"/>
        <v>0</v>
      </c>
      <c r="K179" s="186">
        <f t="shared" si="178"/>
        <v>0</v>
      </c>
      <c r="L179" s="186">
        <f t="shared" si="178"/>
        <v>0</v>
      </c>
      <c r="M179" s="161" t="s">
        <v>618</v>
      </c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</row>
    <row r="180" ht="15.75" customHeight="1">
      <c r="A180" s="212" t="s">
        <v>786</v>
      </c>
      <c r="B180" s="159">
        <v>665.0</v>
      </c>
      <c r="C180" s="159">
        <v>6.7</v>
      </c>
      <c r="D180" s="159">
        <v>70.7</v>
      </c>
      <c r="E180" s="159">
        <v>0.0</v>
      </c>
      <c r="F180" s="159">
        <v>0.0</v>
      </c>
      <c r="G180" s="214"/>
      <c r="H180" s="186">
        <f t="shared" ref="H180:L180" si="179">$G180/100*B180</f>
        <v>0</v>
      </c>
      <c r="I180" s="186">
        <f t="shared" si="179"/>
        <v>0</v>
      </c>
      <c r="J180" s="186">
        <f t="shared" si="179"/>
        <v>0</v>
      </c>
      <c r="K180" s="186">
        <f t="shared" si="179"/>
        <v>0</v>
      </c>
      <c r="L180" s="186">
        <f t="shared" si="179"/>
        <v>0</v>
      </c>
      <c r="M180" s="161" t="s">
        <v>632</v>
      </c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</row>
    <row r="181" ht="15.75" customHeight="1">
      <c r="A181" s="212" t="s">
        <v>787</v>
      </c>
      <c r="B181" s="159">
        <v>902.0</v>
      </c>
      <c r="C181" s="159">
        <v>0.0</v>
      </c>
      <c r="D181" s="159">
        <v>100.0</v>
      </c>
      <c r="E181" s="159">
        <v>0.0</v>
      </c>
      <c r="F181" s="159">
        <v>0.0</v>
      </c>
      <c r="G181" s="214"/>
      <c r="H181" s="186">
        <f t="shared" ref="H181:L181" si="180">$G181/100*B181</f>
        <v>0</v>
      </c>
      <c r="I181" s="186">
        <f t="shared" si="180"/>
        <v>0</v>
      </c>
      <c r="J181" s="186">
        <f t="shared" si="180"/>
        <v>0</v>
      </c>
      <c r="K181" s="186">
        <f t="shared" si="180"/>
        <v>0</v>
      </c>
      <c r="L181" s="186">
        <f t="shared" si="180"/>
        <v>0</v>
      </c>
      <c r="M181" s="161" t="s">
        <v>623</v>
      </c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</row>
    <row r="182" ht="15.75" customHeight="1">
      <c r="A182" s="212" t="s">
        <v>788</v>
      </c>
      <c r="B182" s="159">
        <v>61.0</v>
      </c>
      <c r="C182" s="159">
        <v>1.5</v>
      </c>
      <c r="D182" s="159">
        <v>0.3</v>
      </c>
      <c r="E182" s="159">
        <v>14.2</v>
      </c>
      <c r="F182" s="159">
        <v>1.8</v>
      </c>
      <c r="G182" s="214"/>
      <c r="H182" s="186">
        <f t="shared" ref="H182:L182" si="181">$G182/100*B182</f>
        <v>0</v>
      </c>
      <c r="I182" s="186">
        <f t="shared" si="181"/>
        <v>0</v>
      </c>
      <c r="J182" s="186">
        <f t="shared" si="181"/>
        <v>0</v>
      </c>
      <c r="K182" s="186">
        <f t="shared" si="181"/>
        <v>0</v>
      </c>
      <c r="L182" s="186">
        <f t="shared" si="181"/>
        <v>0</v>
      </c>
      <c r="M182" s="161" t="s">
        <v>609</v>
      </c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</row>
    <row r="183" ht="15.75" customHeight="1">
      <c r="A183" s="212" t="s">
        <v>789</v>
      </c>
      <c r="B183" s="159">
        <v>29.0</v>
      </c>
      <c r="C183" s="159">
        <v>1.1</v>
      </c>
      <c r="D183" s="159">
        <v>0.3</v>
      </c>
      <c r="E183" s="159">
        <v>9.3</v>
      </c>
      <c r="F183" s="159">
        <v>2.8</v>
      </c>
      <c r="G183" s="214"/>
      <c r="H183" s="186">
        <f t="shared" ref="H183:L183" si="182">$G183/100*B183</f>
        <v>0</v>
      </c>
      <c r="I183" s="186">
        <f t="shared" si="182"/>
        <v>0</v>
      </c>
      <c r="J183" s="186">
        <f t="shared" si="182"/>
        <v>0</v>
      </c>
      <c r="K183" s="186">
        <f t="shared" si="182"/>
        <v>0</v>
      </c>
      <c r="L183" s="186">
        <f t="shared" si="182"/>
        <v>0</v>
      </c>
      <c r="M183" s="161" t="s">
        <v>595</v>
      </c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</row>
    <row r="184" ht="15.75" customHeight="1">
      <c r="A184" s="212" t="s">
        <v>790</v>
      </c>
      <c r="B184" s="159">
        <v>106.0</v>
      </c>
      <c r="C184" s="159">
        <v>9.0</v>
      </c>
      <c r="D184" s="159">
        <v>0.6</v>
      </c>
      <c r="E184" s="159">
        <v>22.1</v>
      </c>
      <c r="F184" s="159">
        <v>0.0</v>
      </c>
      <c r="G184" s="214"/>
      <c r="H184" s="186">
        <f t="shared" ref="H184:L184" si="183">$G184/100*B184</f>
        <v>0</v>
      </c>
      <c r="I184" s="186">
        <f t="shared" si="183"/>
        <v>0</v>
      </c>
      <c r="J184" s="186">
        <f t="shared" si="183"/>
        <v>0</v>
      </c>
      <c r="K184" s="186">
        <f t="shared" si="183"/>
        <v>0</v>
      </c>
      <c r="L184" s="186">
        <f t="shared" si="183"/>
        <v>0</v>
      </c>
      <c r="M184" s="161" t="s">
        <v>609</v>
      </c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</row>
    <row r="185" ht="15.75" customHeight="1">
      <c r="A185" s="212" t="s">
        <v>791</v>
      </c>
      <c r="B185" s="159">
        <v>353.0</v>
      </c>
      <c r="C185" s="159">
        <v>25.8</v>
      </c>
      <c r="D185" s="159">
        <v>1.1</v>
      </c>
      <c r="E185" s="159">
        <v>60.1</v>
      </c>
      <c r="F185" s="159">
        <v>30.5</v>
      </c>
      <c r="G185" s="214"/>
      <c r="H185" s="186">
        <f t="shared" ref="H185:L185" si="184">$G185/100*B185</f>
        <v>0</v>
      </c>
      <c r="I185" s="186">
        <f t="shared" si="184"/>
        <v>0</v>
      </c>
      <c r="J185" s="186">
        <f t="shared" si="184"/>
        <v>0</v>
      </c>
      <c r="K185" s="186">
        <f t="shared" si="184"/>
        <v>0</v>
      </c>
      <c r="L185" s="186">
        <f t="shared" si="184"/>
        <v>0</v>
      </c>
      <c r="M185" s="161" t="s">
        <v>603</v>
      </c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</row>
    <row r="186" ht="15.75" customHeight="1">
      <c r="A186" s="212" t="s">
        <v>792</v>
      </c>
      <c r="B186" s="159">
        <v>345.0</v>
      </c>
      <c r="C186" s="159">
        <v>25.0</v>
      </c>
      <c r="D186" s="159">
        <v>2.2</v>
      </c>
      <c r="E186" s="159">
        <v>59.2</v>
      </c>
      <c r="F186" s="159">
        <v>10.8</v>
      </c>
      <c r="G186" s="214"/>
      <c r="H186" s="186">
        <f t="shared" ref="H186:L186" si="185">$G186/100*B186</f>
        <v>0</v>
      </c>
      <c r="I186" s="186">
        <f t="shared" si="185"/>
        <v>0</v>
      </c>
      <c r="J186" s="186">
        <f t="shared" si="185"/>
        <v>0</v>
      </c>
      <c r="K186" s="186">
        <f t="shared" si="185"/>
        <v>0</v>
      </c>
      <c r="L186" s="186">
        <f t="shared" si="185"/>
        <v>0</v>
      </c>
      <c r="M186" s="161" t="s">
        <v>603</v>
      </c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</row>
    <row r="187" ht="15.75" customHeight="1">
      <c r="A187" s="212" t="s">
        <v>793</v>
      </c>
      <c r="B187" s="159">
        <v>13.0</v>
      </c>
      <c r="C187" s="159">
        <v>1.4</v>
      </c>
      <c r="D187" s="159">
        <v>0.2</v>
      </c>
      <c r="E187" s="159">
        <v>2.2</v>
      </c>
      <c r="F187" s="159">
        <v>1.1</v>
      </c>
      <c r="G187" s="214"/>
      <c r="H187" s="186">
        <f t="shared" ref="H187:L187" si="186">$G187/100*B187</f>
        <v>0</v>
      </c>
      <c r="I187" s="186">
        <f t="shared" si="186"/>
        <v>0</v>
      </c>
      <c r="J187" s="186">
        <f t="shared" si="186"/>
        <v>0</v>
      </c>
      <c r="K187" s="186">
        <f t="shared" si="186"/>
        <v>0</v>
      </c>
      <c r="L187" s="186">
        <f t="shared" si="186"/>
        <v>0</v>
      </c>
      <c r="M187" s="161" t="s">
        <v>609</v>
      </c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</row>
    <row r="188" ht="15.75" customHeight="1">
      <c r="A188" s="212" t="s">
        <v>794</v>
      </c>
      <c r="B188" s="159">
        <v>15.0</v>
      </c>
      <c r="C188" s="159">
        <v>1.4</v>
      </c>
      <c r="D188" s="159">
        <v>0.2</v>
      </c>
      <c r="E188" s="159">
        <v>2.9</v>
      </c>
      <c r="F188" s="159">
        <v>1.3</v>
      </c>
      <c r="G188" s="214"/>
      <c r="H188" s="186">
        <f t="shared" ref="H188:L188" si="187">$G188/100*B188</f>
        <v>0</v>
      </c>
      <c r="I188" s="186">
        <f t="shared" si="187"/>
        <v>0</v>
      </c>
      <c r="J188" s="186">
        <f t="shared" si="187"/>
        <v>0</v>
      </c>
      <c r="K188" s="186">
        <f t="shared" si="187"/>
        <v>0</v>
      </c>
      <c r="L188" s="186">
        <f t="shared" si="187"/>
        <v>0</v>
      </c>
      <c r="M188" s="161" t="s">
        <v>609</v>
      </c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</row>
    <row r="189" ht="15.75" customHeight="1">
      <c r="A189" s="212" t="s">
        <v>795</v>
      </c>
      <c r="B189" s="159">
        <v>14.0</v>
      </c>
      <c r="C189" s="159">
        <v>0.9</v>
      </c>
      <c r="D189" s="159">
        <v>0.1</v>
      </c>
      <c r="E189" s="159">
        <v>3.0</v>
      </c>
      <c r="F189" s="159">
        <v>1.2</v>
      </c>
      <c r="G189" s="214"/>
      <c r="H189" s="186">
        <f t="shared" ref="H189:L189" si="188">$G189/100*B189</f>
        <v>0</v>
      </c>
      <c r="I189" s="186">
        <f t="shared" si="188"/>
        <v>0</v>
      </c>
      <c r="J189" s="186">
        <f t="shared" si="188"/>
        <v>0</v>
      </c>
      <c r="K189" s="186">
        <f t="shared" si="188"/>
        <v>0</v>
      </c>
      <c r="L189" s="186">
        <f t="shared" si="188"/>
        <v>0</v>
      </c>
      <c r="M189" s="161" t="s">
        <v>609</v>
      </c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</row>
    <row r="190" ht="15.75" customHeight="1">
      <c r="A190" s="212" t="s">
        <v>796</v>
      </c>
      <c r="B190" s="159">
        <v>17.0</v>
      </c>
      <c r="C190" s="159">
        <v>1.2</v>
      </c>
      <c r="D190" s="159">
        <v>0.3</v>
      </c>
      <c r="E190" s="159">
        <v>3.3</v>
      </c>
      <c r="F190" s="159">
        <v>2.1</v>
      </c>
      <c r="G190" s="214"/>
      <c r="H190" s="186">
        <f t="shared" ref="H190:L190" si="189">$G190/100*B190</f>
        <v>0</v>
      </c>
      <c r="I190" s="186">
        <f t="shared" si="189"/>
        <v>0</v>
      </c>
      <c r="J190" s="186">
        <f t="shared" si="189"/>
        <v>0</v>
      </c>
      <c r="K190" s="186">
        <f t="shared" si="189"/>
        <v>0</v>
      </c>
      <c r="L190" s="186">
        <f t="shared" si="189"/>
        <v>0</v>
      </c>
      <c r="M190" s="161" t="s">
        <v>609</v>
      </c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</row>
    <row r="191" ht="15.75" customHeight="1">
      <c r="A191" s="212" t="s">
        <v>797</v>
      </c>
      <c r="B191" s="159">
        <v>338.0</v>
      </c>
      <c r="C191" s="159">
        <v>21.5</v>
      </c>
      <c r="D191" s="159">
        <v>0.7</v>
      </c>
      <c r="E191" s="159">
        <v>63.4</v>
      </c>
      <c r="F191" s="159">
        <v>19.0</v>
      </c>
      <c r="G191" s="214"/>
      <c r="H191" s="186">
        <f t="shared" ref="H191:L191" si="190">$G191/100*B191</f>
        <v>0</v>
      </c>
      <c r="I191" s="186">
        <f t="shared" si="190"/>
        <v>0</v>
      </c>
      <c r="J191" s="186">
        <f t="shared" si="190"/>
        <v>0</v>
      </c>
      <c r="K191" s="186">
        <f t="shared" si="190"/>
        <v>0</v>
      </c>
      <c r="L191" s="186">
        <f t="shared" si="190"/>
        <v>0</v>
      </c>
      <c r="M191" s="161" t="s">
        <v>603</v>
      </c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</row>
    <row r="192" ht="15.75" customHeight="1">
      <c r="A192" s="212" t="s">
        <v>798</v>
      </c>
      <c r="B192" s="159">
        <v>30.0</v>
      </c>
      <c r="C192" s="159">
        <v>0.7</v>
      </c>
      <c r="D192" s="159">
        <v>0.2</v>
      </c>
      <c r="E192" s="159">
        <v>10.5</v>
      </c>
      <c r="F192" s="159">
        <v>2.8</v>
      </c>
      <c r="G192" s="214"/>
      <c r="H192" s="186">
        <f t="shared" ref="H192:L192" si="191">$G192/100*B192</f>
        <v>0</v>
      </c>
      <c r="I192" s="186">
        <f t="shared" si="191"/>
        <v>0</v>
      </c>
      <c r="J192" s="186">
        <f t="shared" si="191"/>
        <v>0</v>
      </c>
      <c r="K192" s="186">
        <f t="shared" si="191"/>
        <v>0</v>
      </c>
      <c r="L192" s="186">
        <f t="shared" si="191"/>
        <v>0</v>
      </c>
      <c r="M192" s="161" t="s">
        <v>595</v>
      </c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</row>
    <row r="193" ht="15.75" customHeight="1">
      <c r="A193" s="212" t="s">
        <v>799</v>
      </c>
      <c r="B193" s="159">
        <v>0.0</v>
      </c>
      <c r="C193" s="159">
        <v>0.8</v>
      </c>
      <c r="D193" s="159">
        <v>1.2</v>
      </c>
      <c r="E193" s="159">
        <v>7.2</v>
      </c>
      <c r="F193" s="159">
        <v>3.7</v>
      </c>
      <c r="G193" s="214"/>
      <c r="H193" s="186">
        <f t="shared" ref="H193:L193" si="192">$G193/100*B193</f>
        <v>0</v>
      </c>
      <c r="I193" s="186">
        <f t="shared" si="192"/>
        <v>0</v>
      </c>
      <c r="J193" s="186">
        <f t="shared" si="192"/>
        <v>0</v>
      </c>
      <c r="K193" s="186">
        <f t="shared" si="192"/>
        <v>0</v>
      </c>
      <c r="L193" s="186">
        <f t="shared" si="192"/>
        <v>0</v>
      </c>
      <c r="M193" s="161" t="s">
        <v>595</v>
      </c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</row>
    <row r="194" ht="15.75" customHeight="1">
      <c r="A194" s="212" t="s">
        <v>800</v>
      </c>
      <c r="B194" s="159">
        <v>77.0</v>
      </c>
      <c r="C194" s="159">
        <v>16.5</v>
      </c>
      <c r="D194" s="159">
        <v>0.8</v>
      </c>
      <c r="E194" s="159">
        <v>0.0</v>
      </c>
      <c r="F194" s="159">
        <v>0.0</v>
      </c>
      <c r="G194" s="214"/>
      <c r="H194" s="186">
        <f t="shared" ref="H194:L194" si="193">$G194/100*B194</f>
        <v>0</v>
      </c>
      <c r="I194" s="186">
        <f t="shared" si="193"/>
        <v>0</v>
      </c>
      <c r="J194" s="186">
        <f t="shared" si="193"/>
        <v>0</v>
      </c>
      <c r="K194" s="186">
        <f t="shared" si="193"/>
        <v>0</v>
      </c>
      <c r="L194" s="186">
        <f t="shared" si="193"/>
        <v>0</v>
      </c>
      <c r="M194" s="161" t="s">
        <v>593</v>
      </c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</row>
    <row r="195" ht="15.75" customHeight="1">
      <c r="A195" s="212" t="s">
        <v>801</v>
      </c>
      <c r="B195" s="159">
        <v>74.0</v>
      </c>
      <c r="C195" s="159">
        <v>2.6</v>
      </c>
      <c r="D195" s="159">
        <v>0.1</v>
      </c>
      <c r="E195" s="159">
        <v>17.2</v>
      </c>
      <c r="F195" s="159">
        <v>4.9</v>
      </c>
      <c r="G195" s="214"/>
      <c r="H195" s="186">
        <f t="shared" ref="H195:L195" si="194">$G195/100*B195</f>
        <v>0</v>
      </c>
      <c r="I195" s="186">
        <f t="shared" si="194"/>
        <v>0</v>
      </c>
      <c r="J195" s="186">
        <f t="shared" si="194"/>
        <v>0</v>
      </c>
      <c r="K195" s="186">
        <f t="shared" si="194"/>
        <v>0</v>
      </c>
      <c r="L195" s="186">
        <f t="shared" si="194"/>
        <v>0</v>
      </c>
      <c r="M195" s="161" t="s">
        <v>609</v>
      </c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</row>
    <row r="196" ht="15.75" customHeight="1">
      <c r="A196" s="212" t="s">
        <v>802</v>
      </c>
      <c r="B196" s="159">
        <v>89.0</v>
      </c>
      <c r="C196" s="159">
        <v>4.1</v>
      </c>
      <c r="D196" s="159">
        <v>0.5</v>
      </c>
      <c r="E196" s="159">
        <v>17.3</v>
      </c>
      <c r="F196" s="159">
        <v>0.0</v>
      </c>
      <c r="G196" s="214"/>
      <c r="H196" s="186">
        <f t="shared" ref="H196:L196" si="195">$G196/100*B196</f>
        <v>0</v>
      </c>
      <c r="I196" s="186">
        <f t="shared" si="195"/>
        <v>0</v>
      </c>
      <c r="J196" s="186">
        <f t="shared" si="195"/>
        <v>0</v>
      </c>
      <c r="K196" s="186">
        <f t="shared" si="195"/>
        <v>0</v>
      </c>
      <c r="L196" s="186">
        <f t="shared" si="195"/>
        <v>0</v>
      </c>
      <c r="M196" s="161" t="s">
        <v>681</v>
      </c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</row>
    <row r="197" ht="15.75" customHeight="1">
      <c r="A197" s="212" t="s">
        <v>803</v>
      </c>
      <c r="B197" s="159">
        <v>66.0</v>
      </c>
      <c r="C197" s="159">
        <v>0.8</v>
      </c>
      <c r="D197" s="159">
        <v>0.4</v>
      </c>
      <c r="E197" s="159">
        <v>16.5</v>
      </c>
      <c r="F197" s="159">
        <v>1.3</v>
      </c>
      <c r="G197" s="214"/>
      <c r="H197" s="186">
        <f t="shared" ref="H197:L197" si="196">$G197/100*B197</f>
        <v>0</v>
      </c>
      <c r="I197" s="186">
        <f t="shared" si="196"/>
        <v>0</v>
      </c>
      <c r="J197" s="186">
        <f t="shared" si="196"/>
        <v>0</v>
      </c>
      <c r="K197" s="186">
        <f t="shared" si="196"/>
        <v>0</v>
      </c>
      <c r="L197" s="186">
        <f t="shared" si="196"/>
        <v>0</v>
      </c>
      <c r="M197" s="161" t="s">
        <v>595</v>
      </c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</row>
    <row r="198" ht="15.75" customHeight="1">
      <c r="A198" s="212" t="s">
        <v>804</v>
      </c>
      <c r="B198" s="159">
        <v>718.0</v>
      </c>
      <c r="C198" s="159">
        <v>7.9</v>
      </c>
      <c r="D198" s="159">
        <v>75.8</v>
      </c>
      <c r="E198" s="159">
        <v>13.8</v>
      </c>
      <c r="F198" s="159">
        <v>8.6</v>
      </c>
      <c r="G198" s="214"/>
      <c r="H198" s="186">
        <f t="shared" ref="H198:L198" si="197">$G198/100*B198</f>
        <v>0</v>
      </c>
      <c r="I198" s="186">
        <f t="shared" si="197"/>
        <v>0</v>
      </c>
      <c r="J198" s="186">
        <f t="shared" si="197"/>
        <v>0</v>
      </c>
      <c r="K198" s="186">
        <f t="shared" si="197"/>
        <v>0</v>
      </c>
      <c r="L198" s="186">
        <f t="shared" si="197"/>
        <v>0</v>
      </c>
      <c r="M198" s="161" t="s">
        <v>597</v>
      </c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</row>
    <row r="199" ht="15.75" customHeight="1">
      <c r="A199" s="212" t="s">
        <v>805</v>
      </c>
      <c r="B199" s="159">
        <v>205.0</v>
      </c>
      <c r="C199" s="159">
        <v>18.6</v>
      </c>
      <c r="D199" s="159">
        <v>13.9</v>
      </c>
      <c r="E199" s="159">
        <v>0.0</v>
      </c>
      <c r="F199" s="159">
        <v>0.0</v>
      </c>
      <c r="G199" s="214"/>
      <c r="H199" s="186">
        <f t="shared" ref="H199:L199" si="198">$G199/100*B199</f>
        <v>0</v>
      </c>
      <c r="I199" s="186">
        <f t="shared" si="198"/>
        <v>0</v>
      </c>
      <c r="J199" s="186">
        <f t="shared" si="198"/>
        <v>0</v>
      </c>
      <c r="K199" s="186">
        <f t="shared" si="198"/>
        <v>0</v>
      </c>
      <c r="L199" s="186">
        <f t="shared" si="198"/>
        <v>0</v>
      </c>
      <c r="M199" s="161" t="s">
        <v>630</v>
      </c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</row>
    <row r="200" ht="15.75" customHeight="1">
      <c r="A200" s="212" t="s">
        <v>806</v>
      </c>
      <c r="B200" s="159">
        <v>60.0</v>
      </c>
      <c r="C200" s="159">
        <v>0.8</v>
      </c>
      <c r="D200" s="159">
        <v>0.4</v>
      </c>
      <c r="E200" s="159">
        <v>15.0</v>
      </c>
      <c r="F200" s="159">
        <v>1.6</v>
      </c>
      <c r="G200" s="214"/>
      <c r="H200" s="186">
        <f t="shared" ref="H200:L200" si="199">$G200/100*B200</f>
        <v>0</v>
      </c>
      <c r="I200" s="186">
        <f t="shared" si="199"/>
        <v>0</v>
      </c>
      <c r="J200" s="186">
        <f t="shared" si="199"/>
        <v>0</v>
      </c>
      <c r="K200" s="186">
        <f t="shared" si="199"/>
        <v>0</v>
      </c>
      <c r="L200" s="186">
        <f t="shared" si="199"/>
        <v>0</v>
      </c>
      <c r="M200" s="161" t="s">
        <v>595</v>
      </c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</row>
    <row r="201" ht="15.75" customHeight="1">
      <c r="A201" s="212" t="s">
        <v>807</v>
      </c>
      <c r="B201" s="159">
        <v>354.0</v>
      </c>
      <c r="C201" s="159">
        <v>0.1</v>
      </c>
      <c r="D201" s="159">
        <v>0.2</v>
      </c>
      <c r="E201" s="159">
        <v>90.9</v>
      </c>
      <c r="F201" s="159">
        <v>0.0</v>
      </c>
      <c r="G201" s="214"/>
      <c r="H201" s="186">
        <f t="shared" ref="H201:L201" si="200">$G201/100*B201</f>
        <v>0</v>
      </c>
      <c r="I201" s="186">
        <f t="shared" si="200"/>
        <v>0</v>
      </c>
      <c r="J201" s="186">
        <f t="shared" si="200"/>
        <v>0</v>
      </c>
      <c r="K201" s="186">
        <f t="shared" si="200"/>
        <v>0</v>
      </c>
      <c r="L201" s="186">
        <f t="shared" si="200"/>
        <v>0</v>
      </c>
      <c r="M201" s="161" t="s">
        <v>601</v>
      </c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</row>
    <row r="202" ht="15.75" customHeight="1">
      <c r="A202" s="212" t="s">
        <v>808</v>
      </c>
      <c r="B202" s="159">
        <v>717.0</v>
      </c>
      <c r="C202" s="159">
        <v>0.2</v>
      </c>
      <c r="D202" s="159">
        <v>80.7</v>
      </c>
      <c r="E202" s="159">
        <v>0.7</v>
      </c>
      <c r="F202" s="159">
        <v>0.0</v>
      </c>
      <c r="G202" s="214"/>
      <c r="H202" s="186">
        <f t="shared" ref="H202:L202" si="201">$G202/100*B202</f>
        <v>0</v>
      </c>
      <c r="I202" s="186">
        <f t="shared" si="201"/>
        <v>0</v>
      </c>
      <c r="J202" s="186">
        <f t="shared" si="201"/>
        <v>0</v>
      </c>
      <c r="K202" s="186">
        <f t="shared" si="201"/>
        <v>0</v>
      </c>
      <c r="L202" s="186">
        <f t="shared" si="201"/>
        <v>0</v>
      </c>
      <c r="M202" s="161" t="s">
        <v>623</v>
      </c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</row>
    <row r="203" ht="15.75" customHeight="1">
      <c r="A203" s="212" t="s">
        <v>809</v>
      </c>
      <c r="B203" s="159">
        <v>688.0</v>
      </c>
      <c r="C203" s="159">
        <v>0.0</v>
      </c>
      <c r="D203" s="159">
        <v>77.8</v>
      </c>
      <c r="E203" s="159">
        <v>0.3</v>
      </c>
      <c r="F203" s="159">
        <v>0.0</v>
      </c>
      <c r="G203" s="214"/>
      <c r="H203" s="186">
        <f t="shared" ref="H203:L203" si="202">$G203/100*B203</f>
        <v>0</v>
      </c>
      <c r="I203" s="186">
        <f t="shared" si="202"/>
        <v>0</v>
      </c>
      <c r="J203" s="186">
        <f t="shared" si="202"/>
        <v>0</v>
      </c>
      <c r="K203" s="186">
        <f t="shared" si="202"/>
        <v>0</v>
      </c>
      <c r="L203" s="186">
        <f t="shared" si="202"/>
        <v>0</v>
      </c>
      <c r="M203" s="161" t="s">
        <v>666</v>
      </c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</row>
    <row r="204" ht="15.75" customHeight="1">
      <c r="A204" s="212" t="s">
        <v>810</v>
      </c>
      <c r="B204" s="159">
        <v>40.0</v>
      </c>
      <c r="C204" s="159">
        <v>3.3</v>
      </c>
      <c r="D204" s="159">
        <v>0.9</v>
      </c>
      <c r="E204" s="159">
        <v>4.8</v>
      </c>
      <c r="F204" s="159">
        <v>0.0</v>
      </c>
      <c r="G204" s="214"/>
      <c r="H204" s="186">
        <f t="shared" ref="H204:L204" si="203">$G204/100*B204</f>
        <v>0</v>
      </c>
      <c r="I204" s="186">
        <f t="shared" si="203"/>
        <v>0</v>
      </c>
      <c r="J204" s="186">
        <f t="shared" si="203"/>
        <v>0</v>
      </c>
      <c r="K204" s="186">
        <f t="shared" si="203"/>
        <v>0</v>
      </c>
      <c r="L204" s="186">
        <f t="shared" si="203"/>
        <v>0</v>
      </c>
      <c r="M204" s="161" t="s">
        <v>671</v>
      </c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</row>
    <row r="205" ht="15.75" customHeight="1">
      <c r="A205" s="212" t="s">
        <v>811</v>
      </c>
      <c r="B205" s="159">
        <v>321.0</v>
      </c>
      <c r="C205" s="159">
        <v>7.9</v>
      </c>
      <c r="D205" s="159">
        <v>8.7</v>
      </c>
      <c r="E205" s="159">
        <v>54.4</v>
      </c>
      <c r="F205" s="159">
        <v>0.0</v>
      </c>
      <c r="G205" s="214"/>
      <c r="H205" s="186">
        <f t="shared" ref="H205:L205" si="204">$G205/100*B205</f>
        <v>0</v>
      </c>
      <c r="I205" s="186">
        <f t="shared" si="204"/>
        <v>0</v>
      </c>
      <c r="J205" s="186">
        <f t="shared" si="204"/>
        <v>0</v>
      </c>
      <c r="K205" s="186">
        <f t="shared" si="204"/>
        <v>0</v>
      </c>
      <c r="L205" s="186">
        <f t="shared" si="204"/>
        <v>0</v>
      </c>
      <c r="M205" s="161" t="s">
        <v>671</v>
      </c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</row>
    <row r="206" ht="15.75" customHeight="1">
      <c r="A206" s="212" t="s">
        <v>812</v>
      </c>
      <c r="B206" s="159">
        <v>69.0</v>
      </c>
      <c r="C206" s="159">
        <v>3.6</v>
      </c>
      <c r="D206" s="159">
        <v>4.1</v>
      </c>
      <c r="E206" s="159">
        <v>4.5</v>
      </c>
      <c r="F206" s="159">
        <v>0.0</v>
      </c>
      <c r="G206" s="214"/>
      <c r="H206" s="186">
        <f t="shared" ref="H206:L206" si="205">$G206/100*B206</f>
        <v>0</v>
      </c>
      <c r="I206" s="186">
        <f t="shared" si="205"/>
        <v>0</v>
      </c>
      <c r="J206" s="186">
        <f t="shared" si="205"/>
        <v>0</v>
      </c>
      <c r="K206" s="186">
        <f t="shared" si="205"/>
        <v>0</v>
      </c>
      <c r="L206" s="186">
        <f t="shared" si="205"/>
        <v>0</v>
      </c>
      <c r="M206" s="161" t="s">
        <v>671</v>
      </c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</row>
    <row r="207" ht="15.75" customHeight="1">
      <c r="A207" s="212" t="s">
        <v>813</v>
      </c>
      <c r="B207" s="159">
        <v>70.0</v>
      </c>
      <c r="C207" s="159">
        <v>1.0</v>
      </c>
      <c r="D207" s="159">
        <v>4.4</v>
      </c>
      <c r="E207" s="159">
        <v>6.9</v>
      </c>
      <c r="F207" s="159">
        <v>0.0</v>
      </c>
      <c r="G207" s="214"/>
      <c r="H207" s="186">
        <f t="shared" ref="H207:L207" si="206">$G207/100*B207</f>
        <v>0</v>
      </c>
      <c r="I207" s="186">
        <f t="shared" si="206"/>
        <v>0</v>
      </c>
      <c r="J207" s="186">
        <f t="shared" si="206"/>
        <v>0</v>
      </c>
      <c r="K207" s="186">
        <f t="shared" si="206"/>
        <v>0</v>
      </c>
      <c r="L207" s="186">
        <f t="shared" si="206"/>
        <v>0</v>
      </c>
      <c r="M207" s="161" t="s">
        <v>671</v>
      </c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</row>
    <row r="208" ht="15.75" customHeight="1">
      <c r="A208" s="212" t="s">
        <v>814</v>
      </c>
      <c r="B208" s="159">
        <v>50.0</v>
      </c>
      <c r="C208" s="159">
        <v>3.3</v>
      </c>
      <c r="D208" s="159">
        <v>2.0</v>
      </c>
      <c r="E208" s="159">
        <v>4.8</v>
      </c>
      <c r="F208" s="159">
        <v>0.0</v>
      </c>
      <c r="G208" s="214"/>
      <c r="H208" s="186">
        <f t="shared" ref="H208:L208" si="207">$G208/100*B208</f>
        <v>0</v>
      </c>
      <c r="I208" s="186">
        <f t="shared" si="207"/>
        <v>0</v>
      </c>
      <c r="J208" s="186">
        <f t="shared" si="207"/>
        <v>0</v>
      </c>
      <c r="K208" s="186">
        <f t="shared" si="207"/>
        <v>0</v>
      </c>
      <c r="L208" s="186">
        <f t="shared" si="207"/>
        <v>0</v>
      </c>
      <c r="M208" s="161" t="s">
        <v>671</v>
      </c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</row>
    <row r="209" ht="15.75" customHeight="1">
      <c r="A209" s="212" t="s">
        <v>815</v>
      </c>
      <c r="B209" s="159">
        <v>61.0</v>
      </c>
      <c r="C209" s="159">
        <v>3.2</v>
      </c>
      <c r="D209" s="159">
        <v>3.2</v>
      </c>
      <c r="E209" s="159">
        <v>4.8</v>
      </c>
      <c r="F209" s="159">
        <v>0.0</v>
      </c>
      <c r="G209" s="214"/>
      <c r="H209" s="186">
        <f t="shared" ref="H209:L209" si="208">$G209/100*B209</f>
        <v>0</v>
      </c>
      <c r="I209" s="186">
        <f t="shared" si="208"/>
        <v>0</v>
      </c>
      <c r="J209" s="186">
        <f t="shared" si="208"/>
        <v>0</v>
      </c>
      <c r="K209" s="186">
        <f t="shared" si="208"/>
        <v>0</v>
      </c>
      <c r="L209" s="186">
        <f t="shared" si="208"/>
        <v>0</v>
      </c>
      <c r="M209" s="161" t="s">
        <v>671</v>
      </c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</row>
    <row r="210" ht="15.75" customHeight="1">
      <c r="A210" s="212" t="s">
        <v>815</v>
      </c>
      <c r="B210" s="159">
        <v>61.0</v>
      </c>
      <c r="C210" s="159">
        <v>3.2</v>
      </c>
      <c r="D210" s="159">
        <v>3.2</v>
      </c>
      <c r="E210" s="159">
        <v>4.8</v>
      </c>
      <c r="F210" s="159">
        <v>0.0</v>
      </c>
      <c r="G210" s="214"/>
      <c r="H210" s="186">
        <f t="shared" ref="H210:L210" si="209">$G210/100*B210</f>
        <v>0</v>
      </c>
      <c r="I210" s="186">
        <f t="shared" si="209"/>
        <v>0</v>
      </c>
      <c r="J210" s="186">
        <f t="shared" si="209"/>
        <v>0</v>
      </c>
      <c r="K210" s="186">
        <f t="shared" si="209"/>
        <v>0</v>
      </c>
      <c r="L210" s="186">
        <f t="shared" si="209"/>
        <v>0</v>
      </c>
      <c r="M210" s="161" t="s">
        <v>671</v>
      </c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</row>
    <row r="211" ht="15.75" customHeight="1">
      <c r="A211" s="212" t="s">
        <v>815</v>
      </c>
      <c r="B211" s="159">
        <v>61.0</v>
      </c>
      <c r="C211" s="159">
        <v>3.2</v>
      </c>
      <c r="D211" s="159">
        <v>3.2</v>
      </c>
      <c r="E211" s="159">
        <v>4.8</v>
      </c>
      <c r="F211" s="159">
        <v>0.0</v>
      </c>
      <c r="G211" s="214"/>
      <c r="H211" s="186">
        <f t="shared" ref="H211:L211" si="210">$G211/100*B211</f>
        <v>0</v>
      </c>
      <c r="I211" s="186">
        <f t="shared" si="210"/>
        <v>0</v>
      </c>
      <c r="J211" s="186">
        <f t="shared" si="210"/>
        <v>0</v>
      </c>
      <c r="K211" s="186">
        <f t="shared" si="210"/>
        <v>0</v>
      </c>
      <c r="L211" s="186">
        <f t="shared" si="210"/>
        <v>0</v>
      </c>
      <c r="M211" s="161" t="s">
        <v>671</v>
      </c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</row>
    <row r="212" ht="15.75" customHeight="1">
      <c r="A212" s="212" t="s">
        <v>816</v>
      </c>
      <c r="B212" s="159">
        <v>366.0</v>
      </c>
      <c r="C212" s="159">
        <v>10.6</v>
      </c>
      <c r="D212" s="159">
        <v>1.7</v>
      </c>
      <c r="E212" s="159">
        <v>72.1</v>
      </c>
      <c r="F212" s="159">
        <v>1.7</v>
      </c>
      <c r="G212" s="214"/>
      <c r="H212" s="186">
        <f t="shared" ref="H212:L212" si="211">$G212/100*B212</f>
        <v>0</v>
      </c>
      <c r="I212" s="186">
        <f t="shared" si="211"/>
        <v>0</v>
      </c>
      <c r="J212" s="186">
        <f t="shared" si="211"/>
        <v>0</v>
      </c>
      <c r="K212" s="186">
        <f t="shared" si="211"/>
        <v>0</v>
      </c>
      <c r="L212" s="186">
        <f t="shared" si="211"/>
        <v>0</v>
      </c>
      <c r="M212" s="161" t="s">
        <v>612</v>
      </c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</row>
    <row r="213" ht="15.75" customHeight="1">
      <c r="A213" s="212" t="s">
        <v>817</v>
      </c>
      <c r="B213" s="159">
        <v>378.0</v>
      </c>
      <c r="C213" s="159">
        <v>11.0</v>
      </c>
      <c r="D213" s="159">
        <v>4.2</v>
      </c>
      <c r="E213" s="159">
        <v>72.9</v>
      </c>
      <c r="F213" s="159">
        <v>8.5</v>
      </c>
      <c r="G213" s="214"/>
      <c r="H213" s="186">
        <f t="shared" ref="H213:L213" si="212">$G213/100*B213</f>
        <v>0</v>
      </c>
      <c r="I213" s="186">
        <f t="shared" si="212"/>
        <v>0</v>
      </c>
      <c r="J213" s="186">
        <f t="shared" si="212"/>
        <v>0</v>
      </c>
      <c r="K213" s="186">
        <f t="shared" si="212"/>
        <v>0</v>
      </c>
      <c r="L213" s="186">
        <f t="shared" si="212"/>
        <v>0</v>
      </c>
      <c r="M213" s="161" t="s">
        <v>612</v>
      </c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</row>
    <row r="214" ht="15.75" customHeight="1">
      <c r="A214" s="212" t="s">
        <v>818</v>
      </c>
      <c r="B214" s="159">
        <v>373.0</v>
      </c>
      <c r="C214" s="159">
        <v>10.8</v>
      </c>
      <c r="D214" s="159">
        <v>4.3</v>
      </c>
      <c r="E214" s="159">
        <v>73.1</v>
      </c>
      <c r="F214" s="159">
        <v>3.5</v>
      </c>
      <c r="G214" s="214"/>
      <c r="H214" s="186">
        <f t="shared" ref="H214:L214" si="213">$G214/100*B214</f>
        <v>0</v>
      </c>
      <c r="I214" s="186">
        <f t="shared" si="213"/>
        <v>0</v>
      </c>
      <c r="J214" s="186">
        <f t="shared" si="213"/>
        <v>0</v>
      </c>
      <c r="K214" s="186">
        <f t="shared" si="213"/>
        <v>0</v>
      </c>
      <c r="L214" s="186">
        <f t="shared" si="213"/>
        <v>0</v>
      </c>
      <c r="M214" s="161" t="s">
        <v>612</v>
      </c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</row>
    <row r="215" ht="15.75" customHeight="1">
      <c r="A215" s="212" t="s">
        <v>819</v>
      </c>
      <c r="B215" s="159">
        <v>241.0</v>
      </c>
      <c r="C215" s="159">
        <v>0.3</v>
      </c>
      <c r="D215" s="159">
        <v>0.0</v>
      </c>
      <c r="E215" s="159">
        <v>43.2</v>
      </c>
      <c r="F215" s="159">
        <v>0.0</v>
      </c>
      <c r="G215" s="214"/>
      <c r="H215" s="186">
        <f t="shared" ref="H215:L215" si="214">$G215/100*B215</f>
        <v>0</v>
      </c>
      <c r="I215" s="186">
        <f t="shared" si="214"/>
        <v>0</v>
      </c>
      <c r="J215" s="186">
        <f t="shared" si="214"/>
        <v>0</v>
      </c>
      <c r="K215" s="186">
        <f t="shared" si="214"/>
        <v>0</v>
      </c>
      <c r="L215" s="186">
        <f t="shared" si="214"/>
        <v>0</v>
      </c>
      <c r="M215" s="161" t="s">
        <v>666</v>
      </c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</row>
    <row r="216" ht="15.75" customHeight="1">
      <c r="A216" s="212" t="s">
        <v>820</v>
      </c>
      <c r="B216" s="159">
        <v>199.0</v>
      </c>
      <c r="C216" s="159">
        <v>11.7</v>
      </c>
      <c r="D216" s="159">
        <v>6.0</v>
      </c>
      <c r="E216" s="159">
        <v>26.5</v>
      </c>
      <c r="F216" s="159">
        <v>5.4</v>
      </c>
      <c r="G216" s="214"/>
      <c r="H216" s="186">
        <f t="shared" ref="H216:L216" si="215">$G216/100*B216</f>
        <v>0</v>
      </c>
      <c r="I216" s="186">
        <f t="shared" si="215"/>
        <v>0</v>
      </c>
      <c r="J216" s="186">
        <f t="shared" si="215"/>
        <v>0</v>
      </c>
      <c r="K216" s="186">
        <f t="shared" si="215"/>
        <v>0</v>
      </c>
      <c r="L216" s="186">
        <f t="shared" si="215"/>
        <v>0</v>
      </c>
      <c r="M216" s="161" t="s">
        <v>603</v>
      </c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</row>
    <row r="217" ht="15.75" customHeight="1">
      <c r="A217" s="212" t="s">
        <v>821</v>
      </c>
      <c r="B217" s="159">
        <v>235.0</v>
      </c>
      <c r="C217" s="159">
        <v>4.2</v>
      </c>
      <c r="D217" s="159">
        <v>0.8</v>
      </c>
      <c r="E217" s="159">
        <v>50.3</v>
      </c>
      <c r="F217" s="159">
        <v>0.8</v>
      </c>
      <c r="G217" s="213"/>
      <c r="H217" s="186">
        <f t="shared" ref="H217:L217" si="216">$G217/100*B217</f>
        <v>0</v>
      </c>
      <c r="I217" s="186">
        <f t="shared" si="216"/>
        <v>0</v>
      </c>
      <c r="J217" s="186">
        <f t="shared" si="216"/>
        <v>0</v>
      </c>
      <c r="K217" s="186">
        <f t="shared" si="216"/>
        <v>0</v>
      </c>
      <c r="L217" s="186">
        <f t="shared" si="216"/>
        <v>0</v>
      </c>
      <c r="M217" s="161" t="s">
        <v>612</v>
      </c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</row>
    <row r="218" ht="15.75" customHeight="1">
      <c r="A218" s="212" t="s">
        <v>822</v>
      </c>
      <c r="B218" s="159">
        <v>290.0</v>
      </c>
      <c r="C218" s="159">
        <v>0.0</v>
      </c>
      <c r="D218" s="159">
        <v>0.1</v>
      </c>
      <c r="E218" s="159">
        <v>74.7</v>
      </c>
      <c r="F218" s="159">
        <v>0.0</v>
      </c>
      <c r="G218" s="214"/>
      <c r="H218" s="186">
        <f t="shared" ref="H218:L218" si="217">$G218/100*B218</f>
        <v>0</v>
      </c>
      <c r="I218" s="186">
        <f t="shared" si="217"/>
        <v>0</v>
      </c>
      <c r="J218" s="186">
        <f t="shared" si="217"/>
        <v>0</v>
      </c>
      <c r="K218" s="186">
        <f t="shared" si="217"/>
        <v>0</v>
      </c>
      <c r="L218" s="186">
        <f t="shared" si="217"/>
        <v>0</v>
      </c>
      <c r="M218" s="161" t="s">
        <v>601</v>
      </c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</row>
    <row r="219" ht="15.75" customHeight="1">
      <c r="A219" s="212" t="s">
        <v>823</v>
      </c>
      <c r="B219" s="159">
        <v>117.0</v>
      </c>
      <c r="C219" s="159">
        <v>19.4</v>
      </c>
      <c r="D219" s="159">
        <v>3.8</v>
      </c>
      <c r="E219" s="159">
        <v>0.0</v>
      </c>
      <c r="F219" s="159">
        <v>0.0</v>
      </c>
      <c r="G219" s="214"/>
      <c r="H219" s="186">
        <f t="shared" ref="H219:L219" si="218">$G219/100*B219</f>
        <v>0</v>
      </c>
      <c r="I219" s="186">
        <f t="shared" si="218"/>
        <v>0</v>
      </c>
      <c r="J219" s="186">
        <f t="shared" si="218"/>
        <v>0</v>
      </c>
      <c r="K219" s="186">
        <f t="shared" si="218"/>
        <v>0</v>
      </c>
      <c r="L219" s="186">
        <f t="shared" si="218"/>
        <v>0</v>
      </c>
      <c r="M219" s="161" t="s">
        <v>630</v>
      </c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</row>
    <row r="220" ht="15.75" customHeight="1">
      <c r="A220" s="212" t="s">
        <v>824</v>
      </c>
      <c r="B220" s="159">
        <v>347.0</v>
      </c>
      <c r="C220" s="159">
        <v>23.9</v>
      </c>
      <c r="D220" s="159">
        <v>1.2</v>
      </c>
      <c r="E220" s="159">
        <v>62.6</v>
      </c>
      <c r="F220" s="159">
        <v>16.3</v>
      </c>
      <c r="G220" s="214"/>
      <c r="H220" s="186">
        <f t="shared" ref="H220:L220" si="219">$G220/100*B220</f>
        <v>0</v>
      </c>
      <c r="I220" s="186">
        <f t="shared" si="219"/>
        <v>0</v>
      </c>
      <c r="J220" s="186">
        <f t="shared" si="219"/>
        <v>0</v>
      </c>
      <c r="K220" s="186">
        <f t="shared" si="219"/>
        <v>0</v>
      </c>
      <c r="L220" s="186">
        <f t="shared" si="219"/>
        <v>0</v>
      </c>
      <c r="M220" s="161" t="s">
        <v>603</v>
      </c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</row>
    <row r="221" ht="15.75" customHeight="1">
      <c r="A221" s="212" t="s">
        <v>825</v>
      </c>
      <c r="B221" s="159">
        <v>38.0</v>
      </c>
      <c r="C221" s="159">
        <v>1.5</v>
      </c>
      <c r="D221" s="159">
        <v>0.5</v>
      </c>
      <c r="E221" s="159">
        <v>6.9</v>
      </c>
      <c r="F221" s="159">
        <v>3.8</v>
      </c>
      <c r="G221" s="214"/>
      <c r="H221" s="186">
        <f t="shared" ref="H221:L221" si="220">$G221/100*B221</f>
        <v>0</v>
      </c>
      <c r="I221" s="186">
        <f t="shared" si="220"/>
        <v>0</v>
      </c>
      <c r="J221" s="186">
        <f t="shared" si="220"/>
        <v>0</v>
      </c>
      <c r="K221" s="186">
        <f t="shared" si="220"/>
        <v>0</v>
      </c>
      <c r="L221" s="186">
        <f t="shared" si="220"/>
        <v>0</v>
      </c>
      <c r="M221" s="161" t="s">
        <v>609</v>
      </c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</row>
    <row r="222" ht="15.75" customHeight="1">
      <c r="A222" s="212" t="s">
        <v>826</v>
      </c>
      <c r="B222" s="159">
        <v>22.0</v>
      </c>
      <c r="C222" s="159">
        <v>2.5</v>
      </c>
      <c r="D222" s="159">
        <v>0.1</v>
      </c>
      <c r="E222" s="159">
        <v>4.3</v>
      </c>
      <c r="F222" s="159">
        <v>0.6</v>
      </c>
      <c r="G222" s="214"/>
      <c r="H222" s="186">
        <f t="shared" ref="H222:L222" si="221">$G222/100*B222</f>
        <v>0</v>
      </c>
      <c r="I222" s="186">
        <f t="shared" si="221"/>
        <v>0</v>
      </c>
      <c r="J222" s="186">
        <f t="shared" si="221"/>
        <v>0</v>
      </c>
      <c r="K222" s="186">
        <f t="shared" si="221"/>
        <v>0</v>
      </c>
      <c r="L222" s="186">
        <f t="shared" si="221"/>
        <v>0</v>
      </c>
      <c r="M222" s="161" t="s">
        <v>609</v>
      </c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</row>
    <row r="223" ht="15.75" customHeight="1">
      <c r="A223" s="212" t="s">
        <v>827</v>
      </c>
      <c r="B223" s="159">
        <v>37.0</v>
      </c>
      <c r="C223" s="159">
        <v>2.7</v>
      </c>
      <c r="D223" s="159">
        <v>0.3</v>
      </c>
      <c r="E223" s="159">
        <v>7.8</v>
      </c>
      <c r="F223" s="159">
        <v>2.7</v>
      </c>
      <c r="G223" s="214"/>
      <c r="H223" s="186">
        <f t="shared" ref="H223:L223" si="222">$G223/100*B223</f>
        <v>0</v>
      </c>
      <c r="I223" s="186">
        <f t="shared" si="222"/>
        <v>0</v>
      </c>
      <c r="J223" s="186">
        <f t="shared" si="222"/>
        <v>0</v>
      </c>
      <c r="K223" s="186">
        <f t="shared" si="222"/>
        <v>0</v>
      </c>
      <c r="L223" s="186">
        <f t="shared" si="222"/>
        <v>0</v>
      </c>
      <c r="M223" s="161" t="s">
        <v>609</v>
      </c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</row>
    <row r="224" ht="15.75" customHeight="1">
      <c r="A224" s="212" t="s">
        <v>828</v>
      </c>
      <c r="B224" s="159">
        <v>31.0</v>
      </c>
      <c r="C224" s="159">
        <v>1.9</v>
      </c>
      <c r="D224" s="159">
        <v>0.2</v>
      </c>
      <c r="E224" s="159">
        <v>7.0</v>
      </c>
      <c r="F224" s="159">
        <v>2.7</v>
      </c>
      <c r="G224" s="214"/>
      <c r="H224" s="186">
        <f t="shared" ref="H224:L224" si="223">$G224/100*B224</f>
        <v>0</v>
      </c>
      <c r="I224" s="186">
        <f t="shared" si="223"/>
        <v>0</v>
      </c>
      <c r="J224" s="186">
        <f t="shared" si="223"/>
        <v>0</v>
      </c>
      <c r="K224" s="186">
        <f t="shared" si="223"/>
        <v>0</v>
      </c>
      <c r="L224" s="186">
        <f t="shared" si="223"/>
        <v>0</v>
      </c>
      <c r="M224" s="161" t="s">
        <v>609</v>
      </c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</row>
    <row r="225" ht="15.75" customHeight="1">
      <c r="A225" s="212" t="s">
        <v>829</v>
      </c>
      <c r="B225" s="159">
        <v>31.0</v>
      </c>
      <c r="C225" s="159">
        <v>3.1</v>
      </c>
      <c r="D225" s="159">
        <v>0.6</v>
      </c>
      <c r="E225" s="159">
        <v>5.1</v>
      </c>
      <c r="F225" s="159">
        <v>2.8</v>
      </c>
      <c r="G225" s="214"/>
      <c r="H225" s="186">
        <f t="shared" ref="H225:L225" si="224">$G225/100*B225</f>
        <v>0</v>
      </c>
      <c r="I225" s="186">
        <f t="shared" si="224"/>
        <v>0</v>
      </c>
      <c r="J225" s="186">
        <f t="shared" si="224"/>
        <v>0</v>
      </c>
      <c r="K225" s="186">
        <f t="shared" si="224"/>
        <v>0</v>
      </c>
      <c r="L225" s="186">
        <f t="shared" si="224"/>
        <v>0</v>
      </c>
      <c r="M225" s="161" t="s">
        <v>609</v>
      </c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</row>
    <row r="226" ht="15.75" customHeight="1">
      <c r="A226" s="212" t="s">
        <v>830</v>
      </c>
      <c r="B226" s="159">
        <v>33.0</v>
      </c>
      <c r="C226" s="159">
        <v>3.3</v>
      </c>
      <c r="D226" s="159">
        <v>0.4</v>
      </c>
      <c r="E226" s="159">
        <v>6.1</v>
      </c>
      <c r="F226" s="159">
        <v>2.3</v>
      </c>
      <c r="G226" s="214"/>
      <c r="H226" s="186">
        <f t="shared" ref="H226:L226" si="225">$G226/100*B226</f>
        <v>0</v>
      </c>
      <c r="I226" s="186">
        <f t="shared" si="225"/>
        <v>0</v>
      </c>
      <c r="J226" s="186">
        <f t="shared" si="225"/>
        <v>0</v>
      </c>
      <c r="K226" s="186">
        <f t="shared" si="225"/>
        <v>0</v>
      </c>
      <c r="L226" s="186">
        <f t="shared" si="225"/>
        <v>0</v>
      </c>
      <c r="M226" s="161" t="s">
        <v>609</v>
      </c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</row>
    <row r="227" ht="15.75" customHeight="1">
      <c r="A227" s="212" t="s">
        <v>831</v>
      </c>
      <c r="B227" s="159">
        <v>22.0</v>
      </c>
      <c r="C227" s="159">
        <v>2.1</v>
      </c>
      <c r="D227" s="159">
        <v>0.4</v>
      </c>
      <c r="E227" s="159">
        <v>3.9</v>
      </c>
      <c r="F227" s="159">
        <v>1.3</v>
      </c>
      <c r="G227" s="214"/>
      <c r="H227" s="186">
        <f t="shared" ref="H227:L227" si="226">$G227/100*B227</f>
        <v>0</v>
      </c>
      <c r="I227" s="186">
        <f t="shared" si="226"/>
        <v>0</v>
      </c>
      <c r="J227" s="186">
        <f t="shared" si="226"/>
        <v>0</v>
      </c>
      <c r="K227" s="186">
        <f t="shared" si="226"/>
        <v>0</v>
      </c>
      <c r="L227" s="186">
        <f t="shared" si="226"/>
        <v>0</v>
      </c>
      <c r="M227" s="161" t="s">
        <v>609</v>
      </c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</row>
    <row r="228" ht="15.75" customHeight="1">
      <c r="A228" s="212" t="s">
        <v>832</v>
      </c>
      <c r="B228" s="159">
        <v>296.0</v>
      </c>
      <c r="C228" s="159">
        <v>9.6</v>
      </c>
      <c r="D228" s="159">
        <v>1.0</v>
      </c>
      <c r="E228" s="159">
        <v>75.4</v>
      </c>
      <c r="F228" s="159">
        <v>11.5</v>
      </c>
      <c r="G228" s="214"/>
      <c r="H228" s="186">
        <f t="shared" ref="H228:L228" si="227">$G228/100*B228</f>
        <v>0</v>
      </c>
      <c r="I228" s="186">
        <f t="shared" si="227"/>
        <v>0</v>
      </c>
      <c r="J228" s="186">
        <f t="shared" si="227"/>
        <v>0</v>
      </c>
      <c r="K228" s="186">
        <f t="shared" si="227"/>
        <v>0</v>
      </c>
      <c r="L228" s="186">
        <f t="shared" si="227"/>
        <v>0</v>
      </c>
      <c r="M228" s="161" t="s">
        <v>609</v>
      </c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</row>
    <row r="229" ht="15.75" customHeight="1">
      <c r="A229" s="212" t="s">
        <v>833</v>
      </c>
      <c r="B229" s="159">
        <v>34.0</v>
      </c>
      <c r="C229" s="159">
        <v>2.2</v>
      </c>
      <c r="D229" s="159">
        <v>0.5</v>
      </c>
      <c r="E229" s="159">
        <v>68.0</v>
      </c>
      <c r="F229" s="159">
        <v>2.5</v>
      </c>
      <c r="G229" s="214"/>
      <c r="H229" s="186">
        <f t="shared" ref="H229:L229" si="228">$G229/100*B229</f>
        <v>0</v>
      </c>
      <c r="I229" s="186">
        <f t="shared" si="228"/>
        <v>0</v>
      </c>
      <c r="J229" s="186">
        <f t="shared" si="228"/>
        <v>0</v>
      </c>
      <c r="K229" s="186">
        <f t="shared" si="228"/>
        <v>0</v>
      </c>
      <c r="L229" s="186">
        <f t="shared" si="228"/>
        <v>0</v>
      </c>
      <c r="M229" s="161" t="s">
        <v>609</v>
      </c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</row>
    <row r="230" ht="15.75" customHeight="1">
      <c r="A230" s="212" t="s">
        <v>834</v>
      </c>
      <c r="B230" s="159">
        <v>22.0</v>
      </c>
      <c r="C230" s="159">
        <v>3.1</v>
      </c>
      <c r="D230" s="159">
        <v>0.3</v>
      </c>
      <c r="E230" s="159">
        <v>3.3</v>
      </c>
      <c r="F230" s="159">
        <v>1.0</v>
      </c>
      <c r="G230" s="214"/>
      <c r="H230" s="186">
        <f t="shared" ref="H230:L230" si="229">$G230/100*B230</f>
        <v>0</v>
      </c>
      <c r="I230" s="186">
        <f t="shared" si="229"/>
        <v>0</v>
      </c>
      <c r="J230" s="186">
        <f t="shared" si="229"/>
        <v>0</v>
      </c>
      <c r="K230" s="186">
        <f t="shared" si="229"/>
        <v>0</v>
      </c>
      <c r="L230" s="186">
        <f t="shared" si="229"/>
        <v>0</v>
      </c>
      <c r="M230" s="161" t="s">
        <v>609</v>
      </c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</row>
    <row r="231" ht="15.75" customHeight="1">
      <c r="A231" s="212" t="s">
        <v>835</v>
      </c>
      <c r="B231" s="159">
        <v>86.0</v>
      </c>
      <c r="C231" s="159">
        <v>11.9</v>
      </c>
      <c r="D231" s="159">
        <v>2.2</v>
      </c>
      <c r="E231" s="159">
        <v>3.7</v>
      </c>
      <c r="F231" s="159">
        <v>0.0</v>
      </c>
      <c r="G231" s="214"/>
      <c r="H231" s="186">
        <f t="shared" ref="H231:L231" si="230">$G231/100*B231</f>
        <v>0</v>
      </c>
      <c r="I231" s="186">
        <f t="shared" si="230"/>
        <v>0</v>
      </c>
      <c r="J231" s="186">
        <f t="shared" si="230"/>
        <v>0</v>
      </c>
      <c r="K231" s="186">
        <f t="shared" si="230"/>
        <v>0</v>
      </c>
      <c r="L231" s="186">
        <f t="shared" si="230"/>
        <v>0</v>
      </c>
      <c r="M231" s="161" t="s">
        <v>593</v>
      </c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</row>
    <row r="232" ht="15.75" customHeight="1">
      <c r="A232" s="212" t="s">
        <v>836</v>
      </c>
      <c r="B232" s="159">
        <v>67.0</v>
      </c>
      <c r="C232" s="159">
        <v>4.4</v>
      </c>
      <c r="D232" s="159">
        <v>4.0</v>
      </c>
      <c r="E232" s="159">
        <v>3.6</v>
      </c>
      <c r="F232" s="159">
        <v>3.3</v>
      </c>
      <c r="G232" s="214"/>
      <c r="H232" s="186">
        <f t="shared" ref="H232:L232" si="231">$G232/100*B232</f>
        <v>0</v>
      </c>
      <c r="I232" s="186">
        <f t="shared" si="231"/>
        <v>0</v>
      </c>
      <c r="J232" s="186">
        <f t="shared" si="231"/>
        <v>0</v>
      </c>
      <c r="K232" s="186">
        <f t="shared" si="231"/>
        <v>0</v>
      </c>
      <c r="L232" s="186">
        <f t="shared" si="231"/>
        <v>0</v>
      </c>
      <c r="M232" s="161" t="s">
        <v>666</v>
      </c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</row>
    <row r="233" ht="15.75" customHeight="1">
      <c r="A233" s="212" t="s">
        <v>837</v>
      </c>
      <c r="B233" s="159">
        <v>26.0</v>
      </c>
      <c r="C233" s="159">
        <v>2.7</v>
      </c>
      <c r="D233" s="159">
        <v>0.2</v>
      </c>
      <c r="E233" s="159">
        <v>4.9</v>
      </c>
      <c r="F233" s="159">
        <v>3.3</v>
      </c>
      <c r="G233" s="214"/>
      <c r="H233" s="186">
        <f t="shared" ref="H233:L233" si="232">$G233/100*B233</f>
        <v>0</v>
      </c>
      <c r="I233" s="186">
        <f t="shared" si="232"/>
        <v>0</v>
      </c>
      <c r="J233" s="186">
        <f t="shared" si="232"/>
        <v>0</v>
      </c>
      <c r="K233" s="186">
        <f t="shared" si="232"/>
        <v>0</v>
      </c>
      <c r="L233" s="186">
        <f t="shared" si="232"/>
        <v>0</v>
      </c>
      <c r="M233" s="161" t="s">
        <v>609</v>
      </c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</row>
    <row r="234" ht="15.75" customHeight="1">
      <c r="A234" s="212" t="s">
        <v>838</v>
      </c>
      <c r="B234" s="159">
        <v>109.0</v>
      </c>
      <c r="C234" s="159">
        <v>20.6</v>
      </c>
      <c r="D234" s="159">
        <v>2.3</v>
      </c>
      <c r="E234" s="159">
        <v>0.0</v>
      </c>
      <c r="F234" s="159">
        <v>0.0</v>
      </c>
      <c r="G234" s="214"/>
      <c r="H234" s="186">
        <f t="shared" ref="H234:L234" si="233">$G234/100*B234</f>
        <v>0</v>
      </c>
      <c r="I234" s="186">
        <f t="shared" si="233"/>
        <v>0</v>
      </c>
      <c r="J234" s="186">
        <f t="shared" si="233"/>
        <v>0</v>
      </c>
      <c r="K234" s="186">
        <f t="shared" si="233"/>
        <v>0</v>
      </c>
      <c r="L234" s="186">
        <f t="shared" si="233"/>
        <v>0</v>
      </c>
      <c r="M234" s="161" t="s">
        <v>632</v>
      </c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</row>
    <row r="235" ht="15.75" customHeight="1">
      <c r="A235" s="212" t="s">
        <v>839</v>
      </c>
      <c r="B235" s="159">
        <v>212.0</v>
      </c>
      <c r="C235" s="159">
        <v>17.7</v>
      </c>
      <c r="D235" s="159">
        <v>5.4</v>
      </c>
      <c r="E235" s="159">
        <v>14.4</v>
      </c>
      <c r="F235" s="159">
        <v>5.4</v>
      </c>
      <c r="G235" s="213"/>
      <c r="H235" s="186">
        <f t="shared" ref="H235:L235" si="234">$G235/100*B235</f>
        <v>0</v>
      </c>
      <c r="I235" s="186">
        <f t="shared" si="234"/>
        <v>0</v>
      </c>
      <c r="J235" s="186">
        <f t="shared" si="234"/>
        <v>0</v>
      </c>
      <c r="K235" s="186">
        <f t="shared" si="234"/>
        <v>0</v>
      </c>
      <c r="L235" s="186">
        <f t="shared" si="234"/>
        <v>0</v>
      </c>
      <c r="M235" s="161" t="s">
        <v>603</v>
      </c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</row>
    <row r="236" ht="15.75" customHeight="1">
      <c r="A236" s="212" t="s">
        <v>840</v>
      </c>
      <c r="B236" s="159">
        <v>337.0</v>
      </c>
      <c r="C236" s="159">
        <v>22.3</v>
      </c>
      <c r="D236" s="159">
        <v>1.5</v>
      </c>
      <c r="E236" s="159">
        <v>60.8</v>
      </c>
      <c r="F236" s="159">
        <v>24.4</v>
      </c>
      <c r="G236" s="214"/>
      <c r="H236" s="186">
        <f t="shared" ref="H236:L236" si="235">$G236/100*B236</f>
        <v>0</v>
      </c>
      <c r="I236" s="186">
        <f t="shared" si="235"/>
        <v>0</v>
      </c>
      <c r="J236" s="186">
        <f t="shared" si="235"/>
        <v>0</v>
      </c>
      <c r="K236" s="186">
        <f t="shared" si="235"/>
        <v>0</v>
      </c>
      <c r="L236" s="186">
        <f t="shared" si="235"/>
        <v>0</v>
      </c>
      <c r="M236" s="161" t="s">
        <v>603</v>
      </c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</row>
    <row r="237" ht="15.75" customHeight="1">
      <c r="A237" s="212" t="s">
        <v>841</v>
      </c>
      <c r="B237" s="159">
        <v>44.0</v>
      </c>
      <c r="C237" s="159">
        <v>1.1</v>
      </c>
      <c r="D237" s="159">
        <v>0.3</v>
      </c>
      <c r="E237" s="159">
        <v>10.6</v>
      </c>
      <c r="F237" s="159">
        <v>1.7</v>
      </c>
      <c r="G237" s="214"/>
      <c r="H237" s="186">
        <f t="shared" ref="H237:L237" si="236">$G237/100*B237</f>
        <v>0</v>
      </c>
      <c r="I237" s="186">
        <f t="shared" si="236"/>
        <v>0</v>
      </c>
      <c r="J237" s="186">
        <f t="shared" si="236"/>
        <v>0</v>
      </c>
      <c r="K237" s="186">
        <f t="shared" si="236"/>
        <v>0</v>
      </c>
      <c r="L237" s="186">
        <f t="shared" si="236"/>
        <v>0</v>
      </c>
      <c r="M237" s="161" t="s">
        <v>595</v>
      </c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</row>
    <row r="238" ht="15.75" customHeight="1">
      <c r="A238" s="212" t="s">
        <v>842</v>
      </c>
      <c r="B238" s="159">
        <v>436.0</v>
      </c>
      <c r="C238" s="159">
        <v>10.5</v>
      </c>
      <c r="D238" s="159">
        <v>15.6</v>
      </c>
      <c r="E238" s="159">
        <v>63.4</v>
      </c>
      <c r="F238" s="159">
        <v>2.3</v>
      </c>
      <c r="G238" s="214"/>
      <c r="H238" s="186">
        <f t="shared" ref="H238:L238" si="237">$G238/100*B238</f>
        <v>0</v>
      </c>
      <c r="I238" s="186">
        <f t="shared" si="237"/>
        <v>0</v>
      </c>
      <c r="J238" s="186">
        <f t="shared" si="237"/>
        <v>0</v>
      </c>
      <c r="K238" s="186">
        <f t="shared" si="237"/>
        <v>0</v>
      </c>
      <c r="L238" s="186">
        <f t="shared" si="237"/>
        <v>0</v>
      </c>
      <c r="M238" s="161" t="s">
        <v>612</v>
      </c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</row>
    <row r="239" ht="15.75" customHeight="1">
      <c r="A239" s="212" t="s">
        <v>843</v>
      </c>
      <c r="B239" s="159">
        <v>338.0</v>
      </c>
      <c r="C239" s="159">
        <v>14.4</v>
      </c>
      <c r="D239" s="159">
        <v>0.7</v>
      </c>
      <c r="E239" s="159">
        <v>74.6</v>
      </c>
      <c r="F239" s="159">
        <v>0.0</v>
      </c>
      <c r="G239" s="214"/>
      <c r="H239" s="186">
        <f t="shared" ref="H239:L239" si="238">$G239/100*B239</f>
        <v>0</v>
      </c>
      <c r="I239" s="186">
        <f t="shared" si="238"/>
        <v>0</v>
      </c>
      <c r="J239" s="186">
        <f t="shared" si="238"/>
        <v>0</v>
      </c>
      <c r="K239" s="186">
        <f t="shared" si="238"/>
        <v>0</v>
      </c>
      <c r="L239" s="186">
        <f t="shared" si="238"/>
        <v>0</v>
      </c>
      <c r="M239" s="161" t="s">
        <v>612</v>
      </c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</row>
    <row r="240" ht="15.75" customHeight="1">
      <c r="A240" s="212" t="s">
        <v>844</v>
      </c>
      <c r="B240" s="159">
        <v>356.0</v>
      </c>
      <c r="C240" s="159">
        <v>11.4</v>
      </c>
      <c r="D240" s="159">
        <v>0.8</v>
      </c>
      <c r="E240" s="159">
        <v>74.1</v>
      </c>
      <c r="F240" s="159">
        <v>4.3</v>
      </c>
      <c r="G240" s="214"/>
      <c r="H240" s="186">
        <f t="shared" ref="H240:L240" si="239">$G240/100*B240</f>
        <v>0</v>
      </c>
      <c r="I240" s="186">
        <f t="shared" si="239"/>
        <v>0</v>
      </c>
      <c r="J240" s="186">
        <f t="shared" si="239"/>
        <v>0</v>
      </c>
      <c r="K240" s="186">
        <f t="shared" si="239"/>
        <v>0</v>
      </c>
      <c r="L240" s="186">
        <f t="shared" si="239"/>
        <v>0</v>
      </c>
      <c r="M240" s="161" t="s">
        <v>612</v>
      </c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</row>
    <row r="241" ht="15.75" customHeight="1">
      <c r="A241" s="212" t="s">
        <v>845</v>
      </c>
      <c r="B241" s="159">
        <v>270.0</v>
      </c>
      <c r="C241" s="159">
        <v>6.1</v>
      </c>
      <c r="D241" s="159">
        <v>0.6</v>
      </c>
      <c r="E241" s="159">
        <v>56.8</v>
      </c>
      <c r="F241" s="159">
        <v>1.2</v>
      </c>
      <c r="G241" s="214"/>
      <c r="H241" s="186">
        <f t="shared" ref="H241:L241" si="240">$G241/100*B241</f>
        <v>0</v>
      </c>
      <c r="I241" s="186">
        <f t="shared" si="240"/>
        <v>0</v>
      </c>
      <c r="J241" s="186">
        <f t="shared" si="240"/>
        <v>0</v>
      </c>
      <c r="K241" s="186">
        <f t="shared" si="240"/>
        <v>0</v>
      </c>
      <c r="L241" s="186">
        <f t="shared" si="240"/>
        <v>0</v>
      </c>
      <c r="M241" s="161" t="s">
        <v>612</v>
      </c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</row>
    <row r="242" ht="15.75" customHeight="1">
      <c r="A242" s="212" t="s">
        <v>846</v>
      </c>
      <c r="B242" s="159">
        <v>35.0</v>
      </c>
      <c r="C242" s="159">
        <v>5.8</v>
      </c>
      <c r="D242" s="159">
        <v>0.3</v>
      </c>
      <c r="E242" s="159">
        <v>5.1</v>
      </c>
      <c r="F242" s="159">
        <v>0.3</v>
      </c>
      <c r="G242" s="214"/>
      <c r="H242" s="186">
        <f t="shared" ref="H242:L242" si="241">$G242/100*B242</f>
        <v>0</v>
      </c>
      <c r="I242" s="186">
        <f t="shared" si="241"/>
        <v>0</v>
      </c>
      <c r="J242" s="186">
        <f t="shared" si="241"/>
        <v>0</v>
      </c>
      <c r="K242" s="186">
        <f t="shared" si="241"/>
        <v>0</v>
      </c>
      <c r="L242" s="186">
        <f t="shared" si="241"/>
        <v>0</v>
      </c>
      <c r="M242" s="161" t="s">
        <v>599</v>
      </c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</row>
    <row r="243" ht="15.75" customHeight="1">
      <c r="A243" s="212" t="s">
        <v>847</v>
      </c>
      <c r="B243" s="159">
        <v>380.0</v>
      </c>
      <c r="C243" s="159">
        <v>13.7</v>
      </c>
      <c r="D243" s="159">
        <v>5.7</v>
      </c>
      <c r="E243" s="159">
        <v>69.1</v>
      </c>
      <c r="F243" s="159">
        <v>9.4</v>
      </c>
      <c r="G243" s="214"/>
      <c r="H243" s="186">
        <f t="shared" ref="H243:L243" si="242">$G243/100*B243</f>
        <v>0</v>
      </c>
      <c r="I243" s="186">
        <f t="shared" si="242"/>
        <v>0</v>
      </c>
      <c r="J243" s="186">
        <f t="shared" si="242"/>
        <v>0</v>
      </c>
      <c r="K243" s="186">
        <f t="shared" si="242"/>
        <v>0</v>
      </c>
      <c r="L243" s="186">
        <f t="shared" si="242"/>
        <v>0</v>
      </c>
      <c r="M243" s="161" t="s">
        <v>612</v>
      </c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</row>
    <row r="244" ht="15.75" customHeight="1">
      <c r="A244" s="212" t="s">
        <v>848</v>
      </c>
      <c r="B244" s="159">
        <v>389.0</v>
      </c>
      <c r="C244" s="159">
        <v>16.9</v>
      </c>
      <c r="D244" s="159">
        <v>6.9</v>
      </c>
      <c r="E244" s="159">
        <v>66.3</v>
      </c>
      <c r="F244" s="159">
        <v>10.6</v>
      </c>
      <c r="G244" s="214"/>
      <c r="H244" s="186">
        <f t="shared" ref="H244:L244" si="243">$G244/100*B244</f>
        <v>0</v>
      </c>
      <c r="I244" s="186">
        <f t="shared" si="243"/>
        <v>0</v>
      </c>
      <c r="J244" s="186">
        <f t="shared" si="243"/>
        <v>0</v>
      </c>
      <c r="K244" s="186">
        <f t="shared" si="243"/>
        <v>0</v>
      </c>
      <c r="L244" s="186">
        <f t="shared" si="243"/>
        <v>0</v>
      </c>
      <c r="M244" s="161" t="s">
        <v>612</v>
      </c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</row>
    <row r="245" ht="15.75" customHeight="1">
      <c r="A245" s="212" t="s">
        <v>849</v>
      </c>
      <c r="B245" s="159">
        <v>82.0</v>
      </c>
      <c r="C245" s="159">
        <v>14.9</v>
      </c>
      <c r="D245" s="159">
        <v>1.0</v>
      </c>
      <c r="E245" s="159">
        <v>1.6</v>
      </c>
      <c r="F245" s="159">
        <v>0.0</v>
      </c>
      <c r="G245" s="214"/>
      <c r="H245" s="186">
        <f t="shared" ref="H245:L245" si="244">$G245/100*B245</f>
        <v>0</v>
      </c>
      <c r="I245" s="186">
        <f t="shared" si="244"/>
        <v>0</v>
      </c>
      <c r="J245" s="186">
        <f t="shared" si="244"/>
        <v>0</v>
      </c>
      <c r="K245" s="186">
        <f t="shared" si="244"/>
        <v>0</v>
      </c>
      <c r="L245" s="186">
        <f t="shared" si="244"/>
        <v>0</v>
      </c>
      <c r="M245" s="161" t="s">
        <v>593</v>
      </c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</row>
    <row r="246" ht="15.75" customHeight="1">
      <c r="A246" s="212" t="s">
        <v>850</v>
      </c>
      <c r="B246" s="159">
        <v>77.0</v>
      </c>
      <c r="C246" s="159">
        <v>3.2</v>
      </c>
      <c r="D246" s="159">
        <v>1.7</v>
      </c>
      <c r="E246" s="159">
        <v>12.5</v>
      </c>
      <c r="F246" s="159">
        <v>0.0</v>
      </c>
      <c r="G246" s="214"/>
      <c r="H246" s="186">
        <f t="shared" ref="H246:L246" si="245">$G246/100*B246</f>
        <v>0</v>
      </c>
      <c r="I246" s="186">
        <f t="shared" si="245"/>
        <v>0</v>
      </c>
      <c r="J246" s="186">
        <f t="shared" si="245"/>
        <v>0</v>
      </c>
      <c r="K246" s="186">
        <f t="shared" si="245"/>
        <v>0</v>
      </c>
      <c r="L246" s="186">
        <f t="shared" si="245"/>
        <v>0</v>
      </c>
      <c r="M246" s="161" t="s">
        <v>603</v>
      </c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</row>
    <row r="247" ht="15.75" customHeight="1">
      <c r="A247" s="212" t="s">
        <v>851</v>
      </c>
      <c r="B247" s="159">
        <v>31.0</v>
      </c>
      <c r="C247" s="159">
        <v>2.0</v>
      </c>
      <c r="D247" s="159">
        <v>0.1</v>
      </c>
      <c r="E247" s="159">
        <v>7.0</v>
      </c>
      <c r="F247" s="159">
        <v>3.2</v>
      </c>
      <c r="G247" s="214"/>
      <c r="H247" s="186">
        <f t="shared" ref="H247:L247" si="246">$G247/100*B247</f>
        <v>0</v>
      </c>
      <c r="I247" s="186">
        <f t="shared" si="246"/>
        <v>0</v>
      </c>
      <c r="J247" s="186">
        <f t="shared" si="246"/>
        <v>0</v>
      </c>
      <c r="K247" s="186">
        <f t="shared" si="246"/>
        <v>0</v>
      </c>
      <c r="L247" s="186">
        <f t="shared" si="246"/>
        <v>0</v>
      </c>
      <c r="M247" s="161" t="s">
        <v>609</v>
      </c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</row>
    <row r="248" ht="15.75" customHeight="1">
      <c r="A248" s="212" t="s">
        <v>852</v>
      </c>
      <c r="B248" s="159">
        <v>115.0</v>
      </c>
      <c r="C248" s="159">
        <v>0.8</v>
      </c>
      <c r="D248" s="159">
        <v>10.7</v>
      </c>
      <c r="E248" s="159">
        <v>6.3</v>
      </c>
      <c r="F248" s="159">
        <v>3.2</v>
      </c>
      <c r="G248" s="214"/>
      <c r="H248" s="186">
        <f t="shared" ref="H248:L248" si="247">$G248/100*B248</f>
        <v>0</v>
      </c>
      <c r="I248" s="186">
        <f t="shared" si="247"/>
        <v>0</v>
      </c>
      <c r="J248" s="186">
        <f t="shared" si="247"/>
        <v>0</v>
      </c>
      <c r="K248" s="186">
        <f t="shared" si="247"/>
        <v>0</v>
      </c>
      <c r="L248" s="186">
        <f t="shared" si="247"/>
        <v>0</v>
      </c>
      <c r="M248" s="161" t="s">
        <v>595</v>
      </c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</row>
    <row r="249" ht="15.75" customHeight="1">
      <c r="A249" s="212" t="s">
        <v>853</v>
      </c>
      <c r="B249" s="159">
        <v>884.0</v>
      </c>
      <c r="C249" s="159">
        <v>0.0</v>
      </c>
      <c r="D249" s="159">
        <v>100.0</v>
      </c>
      <c r="E249" s="159">
        <v>0.0</v>
      </c>
      <c r="F249" s="159">
        <v>0.0</v>
      </c>
      <c r="G249" s="214"/>
      <c r="H249" s="186">
        <f t="shared" ref="H249:L249" si="248">$G249/100*B249</f>
        <v>0</v>
      </c>
      <c r="I249" s="186">
        <f t="shared" si="248"/>
        <v>0</v>
      </c>
      <c r="J249" s="186">
        <f t="shared" si="248"/>
        <v>0</v>
      </c>
      <c r="K249" s="186">
        <f t="shared" si="248"/>
        <v>0</v>
      </c>
      <c r="L249" s="186">
        <f t="shared" si="248"/>
        <v>0</v>
      </c>
      <c r="M249" s="161" t="s">
        <v>623</v>
      </c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</row>
    <row r="250" ht="15.75" customHeight="1">
      <c r="A250" s="212" t="s">
        <v>854</v>
      </c>
      <c r="B250" s="159">
        <v>40.0</v>
      </c>
      <c r="C250" s="159">
        <v>1.1</v>
      </c>
      <c r="D250" s="159">
        <v>0.1</v>
      </c>
      <c r="E250" s="159">
        <v>9.3</v>
      </c>
      <c r="F250" s="159">
        <v>1.7</v>
      </c>
      <c r="G250" s="214"/>
      <c r="H250" s="186">
        <f t="shared" ref="H250:L250" si="249">$G250/100*B250</f>
        <v>0</v>
      </c>
      <c r="I250" s="186">
        <f t="shared" si="249"/>
        <v>0</v>
      </c>
      <c r="J250" s="186">
        <f t="shared" si="249"/>
        <v>0</v>
      </c>
      <c r="K250" s="186">
        <f t="shared" si="249"/>
        <v>0</v>
      </c>
      <c r="L250" s="186">
        <f t="shared" si="249"/>
        <v>0</v>
      </c>
      <c r="M250" s="161" t="s">
        <v>609</v>
      </c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 ht="15.75" customHeight="1">
      <c r="A251" s="212" t="s">
        <v>855</v>
      </c>
      <c r="B251" s="159">
        <v>46.0</v>
      </c>
      <c r="C251" s="159">
        <v>0.7</v>
      </c>
      <c r="D251" s="159">
        <v>0.2</v>
      </c>
      <c r="E251" s="159">
        <v>11.5</v>
      </c>
      <c r="F251" s="159">
        <v>2.4</v>
      </c>
      <c r="G251" s="214"/>
      <c r="H251" s="186">
        <f t="shared" ref="H251:L251" si="250">$G251/100*B251</f>
        <v>0</v>
      </c>
      <c r="I251" s="186">
        <f t="shared" si="250"/>
        <v>0</v>
      </c>
      <c r="J251" s="186">
        <f t="shared" si="250"/>
        <v>0</v>
      </c>
      <c r="K251" s="186">
        <f t="shared" si="250"/>
        <v>0</v>
      </c>
      <c r="L251" s="186">
        <f t="shared" si="250"/>
        <v>0</v>
      </c>
      <c r="M251" s="161" t="s">
        <v>595</v>
      </c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</row>
    <row r="252" ht="15.75" customHeight="1">
      <c r="A252" s="212" t="s">
        <v>856</v>
      </c>
      <c r="B252" s="159">
        <v>51.0</v>
      </c>
      <c r="C252" s="159">
        <v>5.7</v>
      </c>
      <c r="D252" s="159">
        <v>1.7</v>
      </c>
      <c r="E252" s="159">
        <v>2.7</v>
      </c>
      <c r="F252" s="159">
        <v>0.0</v>
      </c>
      <c r="G252" s="214"/>
      <c r="H252" s="186">
        <f t="shared" ref="H252:L252" si="251">$G252/100*B252</f>
        <v>0</v>
      </c>
      <c r="I252" s="186">
        <f t="shared" si="251"/>
        <v>0</v>
      </c>
      <c r="J252" s="186">
        <f t="shared" si="251"/>
        <v>0</v>
      </c>
      <c r="K252" s="186">
        <f t="shared" si="251"/>
        <v>0</v>
      </c>
      <c r="L252" s="186">
        <f t="shared" si="251"/>
        <v>0</v>
      </c>
      <c r="M252" s="161" t="s">
        <v>593</v>
      </c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</row>
    <row r="253" ht="15.75" customHeight="1">
      <c r="A253" s="212" t="s">
        <v>857</v>
      </c>
      <c r="B253" s="159">
        <v>884.0</v>
      </c>
      <c r="C253" s="159">
        <v>0.0</v>
      </c>
      <c r="D253" s="159">
        <v>100.0</v>
      </c>
      <c r="E253" s="159">
        <v>0.0</v>
      </c>
      <c r="F253" s="159">
        <v>0.0</v>
      </c>
      <c r="G253" s="214"/>
      <c r="H253" s="186">
        <f t="shared" ref="H253:L253" si="252">$G253/100*B253</f>
        <v>0</v>
      </c>
      <c r="I253" s="186">
        <f t="shared" si="252"/>
        <v>0</v>
      </c>
      <c r="J253" s="186">
        <f t="shared" si="252"/>
        <v>0</v>
      </c>
      <c r="K253" s="186">
        <f t="shared" si="252"/>
        <v>0</v>
      </c>
      <c r="L253" s="186">
        <f t="shared" si="252"/>
        <v>0</v>
      </c>
      <c r="M253" s="161" t="s">
        <v>623</v>
      </c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</row>
    <row r="254" ht="15.75" customHeight="1">
      <c r="A254" s="212" t="s">
        <v>858</v>
      </c>
      <c r="B254" s="159">
        <v>43.0</v>
      </c>
      <c r="C254" s="159">
        <v>0.5</v>
      </c>
      <c r="D254" s="159">
        <v>0.3</v>
      </c>
      <c r="E254" s="159">
        <v>10.8</v>
      </c>
      <c r="F254" s="159">
        <v>1.7</v>
      </c>
      <c r="G254" s="214"/>
      <c r="H254" s="186">
        <f t="shared" ref="H254:L254" si="253">$G254/100*B254</f>
        <v>0</v>
      </c>
      <c r="I254" s="186">
        <f t="shared" si="253"/>
        <v>0</v>
      </c>
      <c r="J254" s="186">
        <f t="shared" si="253"/>
        <v>0</v>
      </c>
      <c r="K254" s="186">
        <f t="shared" si="253"/>
        <v>0</v>
      </c>
      <c r="L254" s="186">
        <f t="shared" si="253"/>
        <v>0</v>
      </c>
      <c r="M254" s="161" t="s">
        <v>595</v>
      </c>
      <c r="N254" s="186"/>
      <c r="O254" s="186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</row>
    <row r="255" ht="15.75" customHeight="1">
      <c r="A255" s="212" t="s">
        <v>859</v>
      </c>
      <c r="B255" s="159">
        <v>36.0</v>
      </c>
      <c r="C255" s="159">
        <v>3.0</v>
      </c>
      <c r="D255" s="159">
        <v>0.8</v>
      </c>
      <c r="E255" s="159">
        <v>6.3</v>
      </c>
      <c r="F255" s="159">
        <v>3.3</v>
      </c>
      <c r="G255" s="214"/>
      <c r="H255" s="186">
        <f t="shared" ref="H255:L255" si="254">$G255/100*B255</f>
        <v>0</v>
      </c>
      <c r="I255" s="186">
        <f t="shared" si="254"/>
        <v>0</v>
      </c>
      <c r="J255" s="186">
        <f t="shared" si="254"/>
        <v>0</v>
      </c>
      <c r="K255" s="186">
        <f t="shared" si="254"/>
        <v>0</v>
      </c>
      <c r="L255" s="186">
        <f t="shared" si="254"/>
        <v>0</v>
      </c>
      <c r="M255" s="161" t="s">
        <v>609</v>
      </c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</row>
    <row r="256" ht="15.75" customHeight="1">
      <c r="A256" s="212" t="s">
        <v>860</v>
      </c>
      <c r="B256" s="159">
        <v>75.0</v>
      </c>
      <c r="C256" s="159">
        <v>1.2</v>
      </c>
      <c r="D256" s="159">
        <v>0.3</v>
      </c>
      <c r="E256" s="159">
        <v>18.0</v>
      </c>
      <c r="F256" s="159">
        <v>4.9</v>
      </c>
      <c r="G256" s="214"/>
      <c r="H256" s="186">
        <f t="shared" ref="H256:L256" si="255">$G256/100*B256</f>
        <v>0</v>
      </c>
      <c r="I256" s="186">
        <f t="shared" si="255"/>
        <v>0</v>
      </c>
      <c r="J256" s="186">
        <f t="shared" si="255"/>
        <v>0</v>
      </c>
      <c r="K256" s="186">
        <f t="shared" si="255"/>
        <v>0</v>
      </c>
      <c r="L256" s="186">
        <f t="shared" si="255"/>
        <v>0</v>
      </c>
      <c r="M256" s="161" t="s">
        <v>609</v>
      </c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</row>
    <row r="257" ht="15.75" customHeight="1">
      <c r="A257" s="212" t="s">
        <v>861</v>
      </c>
      <c r="B257" s="159">
        <v>39.0</v>
      </c>
      <c r="C257" s="159">
        <v>0.9</v>
      </c>
      <c r="D257" s="159">
        <v>0.3</v>
      </c>
      <c r="E257" s="159">
        <v>9.5</v>
      </c>
      <c r="F257" s="159">
        <v>1.5</v>
      </c>
      <c r="G257" s="214"/>
      <c r="H257" s="186">
        <f t="shared" ref="H257:L257" si="256">$G257/100*B257</f>
        <v>0</v>
      </c>
      <c r="I257" s="186">
        <f t="shared" si="256"/>
        <v>0</v>
      </c>
      <c r="J257" s="186">
        <f t="shared" si="256"/>
        <v>0</v>
      </c>
      <c r="K257" s="186">
        <f t="shared" si="256"/>
        <v>0</v>
      </c>
      <c r="L257" s="186">
        <f t="shared" si="256"/>
        <v>0</v>
      </c>
      <c r="M257" s="161" t="s">
        <v>595</v>
      </c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</row>
    <row r="258" ht="15.75" customHeight="1">
      <c r="A258" s="212" t="s">
        <v>862</v>
      </c>
      <c r="B258" s="159">
        <v>567.0</v>
      </c>
      <c r="C258" s="159">
        <v>25.8</v>
      </c>
      <c r="D258" s="159">
        <v>49.2</v>
      </c>
      <c r="E258" s="159">
        <v>16.1</v>
      </c>
      <c r="F258" s="159">
        <v>8.5</v>
      </c>
      <c r="G258" s="214"/>
      <c r="H258" s="186">
        <f t="shared" ref="H258:L258" si="257">$G258/100*B258</f>
        <v>0</v>
      </c>
      <c r="I258" s="186">
        <f t="shared" si="257"/>
        <v>0</v>
      </c>
      <c r="J258" s="186">
        <f t="shared" si="257"/>
        <v>0</v>
      </c>
      <c r="K258" s="186">
        <f t="shared" si="257"/>
        <v>0</v>
      </c>
      <c r="L258" s="186">
        <f t="shared" si="257"/>
        <v>0</v>
      </c>
      <c r="M258" s="161" t="s">
        <v>597</v>
      </c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 ht="15.75" customHeight="1">
      <c r="A259" s="212" t="s">
        <v>863</v>
      </c>
      <c r="B259" s="159">
        <v>589.0</v>
      </c>
      <c r="C259" s="159">
        <v>24.1</v>
      </c>
      <c r="D259" s="159">
        <v>50.0</v>
      </c>
      <c r="E259" s="159">
        <v>21.6</v>
      </c>
      <c r="F259" s="159">
        <v>8.0</v>
      </c>
      <c r="G259" s="214"/>
      <c r="H259" s="186">
        <f t="shared" ref="H259:L259" si="258">$G259/100*B259</f>
        <v>0</v>
      </c>
      <c r="I259" s="186">
        <f t="shared" si="258"/>
        <v>0</v>
      </c>
      <c r="J259" s="186">
        <f t="shared" si="258"/>
        <v>0</v>
      </c>
      <c r="K259" s="186">
        <f t="shared" si="258"/>
        <v>0</v>
      </c>
      <c r="L259" s="186">
        <f t="shared" si="258"/>
        <v>0</v>
      </c>
      <c r="M259" s="161" t="s">
        <v>597</v>
      </c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</row>
    <row r="260" ht="15.75" customHeight="1">
      <c r="A260" s="212" t="s">
        <v>864</v>
      </c>
      <c r="B260" s="159">
        <v>58.0</v>
      </c>
      <c r="C260" s="159">
        <v>0.4</v>
      </c>
      <c r="D260" s="159">
        <v>0.1</v>
      </c>
      <c r="E260" s="159">
        <v>15.5</v>
      </c>
      <c r="F260" s="159">
        <v>3.1</v>
      </c>
      <c r="G260" s="214"/>
      <c r="H260" s="186">
        <f t="shared" ref="H260:L260" si="259">$G260/100*B260</f>
        <v>0</v>
      </c>
      <c r="I260" s="186">
        <f t="shared" si="259"/>
        <v>0</v>
      </c>
      <c r="J260" s="186">
        <f t="shared" si="259"/>
        <v>0</v>
      </c>
      <c r="K260" s="186">
        <f t="shared" si="259"/>
        <v>0</v>
      </c>
      <c r="L260" s="186">
        <f t="shared" si="259"/>
        <v>0</v>
      </c>
      <c r="M260" s="161" t="s">
        <v>595</v>
      </c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</row>
    <row r="261" ht="15.75" customHeight="1">
      <c r="A261" s="212" t="s">
        <v>865</v>
      </c>
      <c r="B261" s="159">
        <v>336.0</v>
      </c>
      <c r="C261" s="159">
        <v>23.5</v>
      </c>
      <c r="D261" s="159">
        <v>1.3</v>
      </c>
      <c r="E261" s="159">
        <v>60.0</v>
      </c>
      <c r="F261" s="159">
        <v>10.6</v>
      </c>
      <c r="G261" s="214"/>
      <c r="H261" s="186">
        <f t="shared" ref="H261:L261" si="260">$G261/100*B261</f>
        <v>0</v>
      </c>
      <c r="I261" s="186">
        <f t="shared" si="260"/>
        <v>0</v>
      </c>
      <c r="J261" s="186">
        <f t="shared" si="260"/>
        <v>0</v>
      </c>
      <c r="K261" s="186">
        <f t="shared" si="260"/>
        <v>0</v>
      </c>
      <c r="L261" s="186">
        <f t="shared" si="260"/>
        <v>0</v>
      </c>
      <c r="M261" s="161" t="s">
        <v>603</v>
      </c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</row>
    <row r="262" ht="15.75" customHeight="1">
      <c r="A262" s="212" t="s">
        <v>866</v>
      </c>
      <c r="B262" s="159">
        <v>42.0</v>
      </c>
      <c r="C262" s="159">
        <v>2.8</v>
      </c>
      <c r="D262" s="159">
        <v>0.2</v>
      </c>
      <c r="E262" s="159">
        <v>7.6</v>
      </c>
      <c r="F262" s="159">
        <v>2.6</v>
      </c>
      <c r="G262" s="214"/>
      <c r="H262" s="186">
        <f t="shared" ref="H262:L262" si="261">$G262/100*B262</f>
        <v>0</v>
      </c>
      <c r="I262" s="186">
        <f t="shared" si="261"/>
        <v>0</v>
      </c>
      <c r="J262" s="186">
        <f t="shared" si="261"/>
        <v>0</v>
      </c>
      <c r="K262" s="186">
        <f t="shared" si="261"/>
        <v>0</v>
      </c>
      <c r="L262" s="186">
        <f t="shared" si="261"/>
        <v>0</v>
      </c>
      <c r="M262" s="161" t="s">
        <v>609</v>
      </c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</row>
    <row r="263" ht="15.75" customHeight="1">
      <c r="A263" s="212" t="s">
        <v>867</v>
      </c>
      <c r="B263" s="159">
        <v>81.0</v>
      </c>
      <c r="C263" s="159">
        <v>5.4</v>
      </c>
      <c r="D263" s="159">
        <v>0.4</v>
      </c>
      <c r="E263" s="159">
        <v>14.5</v>
      </c>
      <c r="F263" s="159">
        <v>5.1</v>
      </c>
      <c r="G263" s="214"/>
      <c r="H263" s="186">
        <f t="shared" ref="H263:L263" si="262">$G263/100*B263</f>
        <v>0</v>
      </c>
      <c r="I263" s="186">
        <f t="shared" si="262"/>
        <v>0</v>
      </c>
      <c r="J263" s="186">
        <f t="shared" si="262"/>
        <v>0</v>
      </c>
      <c r="K263" s="186">
        <f t="shared" si="262"/>
        <v>0</v>
      </c>
      <c r="L263" s="186">
        <f t="shared" si="262"/>
        <v>0</v>
      </c>
      <c r="M263" s="161" t="s">
        <v>609</v>
      </c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</row>
    <row r="264" ht="15.75" customHeight="1">
      <c r="A264" s="212" t="s">
        <v>868</v>
      </c>
      <c r="B264" s="159">
        <v>341.0</v>
      </c>
      <c r="C264" s="159">
        <v>24.6</v>
      </c>
      <c r="D264" s="159">
        <v>1.2</v>
      </c>
      <c r="E264" s="159">
        <v>60.4</v>
      </c>
      <c r="F264" s="159">
        <v>25.5</v>
      </c>
      <c r="G264" s="214"/>
      <c r="H264" s="186">
        <f t="shared" ref="H264:L264" si="263">$G264/100*B264</f>
        <v>0</v>
      </c>
      <c r="I264" s="186">
        <f t="shared" si="263"/>
        <v>0</v>
      </c>
      <c r="J264" s="186">
        <f t="shared" si="263"/>
        <v>0</v>
      </c>
      <c r="K264" s="186">
        <f t="shared" si="263"/>
        <v>0</v>
      </c>
      <c r="L264" s="186">
        <f t="shared" si="263"/>
        <v>0</v>
      </c>
      <c r="M264" s="161" t="s">
        <v>603</v>
      </c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</row>
    <row r="265" ht="15.75" customHeight="1">
      <c r="A265" s="212" t="s">
        <v>869</v>
      </c>
      <c r="B265" s="159">
        <v>691.0</v>
      </c>
      <c r="C265" s="159">
        <v>9.1</v>
      </c>
      <c r="D265" s="159">
        <v>71.8</v>
      </c>
      <c r="E265" s="159">
        <v>13.9</v>
      </c>
      <c r="F265" s="159">
        <v>9.6</v>
      </c>
      <c r="G265" s="214"/>
      <c r="H265" s="186">
        <f t="shared" ref="H265:L265" si="264">$G265/100*B265</f>
        <v>0</v>
      </c>
      <c r="I265" s="186">
        <f t="shared" si="264"/>
        <v>0</v>
      </c>
      <c r="J265" s="186">
        <f t="shared" si="264"/>
        <v>0</v>
      </c>
      <c r="K265" s="186">
        <f t="shared" si="264"/>
        <v>0</v>
      </c>
      <c r="L265" s="186">
        <f t="shared" si="264"/>
        <v>0</v>
      </c>
      <c r="M265" s="161" t="s">
        <v>597</v>
      </c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</row>
    <row r="266" ht="15.75" customHeight="1">
      <c r="A266" s="212" t="s">
        <v>870</v>
      </c>
      <c r="B266" s="159">
        <v>251.0</v>
      </c>
      <c r="C266" s="159">
        <v>10.4</v>
      </c>
      <c r="D266" s="159">
        <v>3.3</v>
      </c>
      <c r="E266" s="159">
        <v>64.0</v>
      </c>
      <c r="F266" s="159">
        <v>25.3</v>
      </c>
      <c r="G266" s="214"/>
      <c r="H266" s="186">
        <f t="shared" ref="H266:L266" si="265">$G266/100*B266</f>
        <v>0</v>
      </c>
      <c r="I266" s="186">
        <f t="shared" si="265"/>
        <v>0</v>
      </c>
      <c r="J266" s="186">
        <f t="shared" si="265"/>
        <v>0</v>
      </c>
      <c r="K266" s="186">
        <f t="shared" si="265"/>
        <v>0</v>
      </c>
      <c r="L266" s="186">
        <f t="shared" si="265"/>
        <v>0</v>
      </c>
      <c r="M266" s="161" t="s">
        <v>666</v>
      </c>
      <c r="N266" s="186"/>
      <c r="O266" s="186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</row>
    <row r="267" ht="15.75" customHeight="1">
      <c r="A267" s="212" t="s">
        <v>871</v>
      </c>
      <c r="B267" s="159">
        <v>318.0</v>
      </c>
      <c r="C267" s="159">
        <v>12.0</v>
      </c>
      <c r="D267" s="159">
        <v>17.3</v>
      </c>
      <c r="E267" s="159">
        <v>56.6</v>
      </c>
      <c r="F267" s="159">
        <v>27.2</v>
      </c>
      <c r="G267" s="214"/>
      <c r="H267" s="186">
        <f t="shared" ref="H267:L267" si="266">$G267/100*B267</f>
        <v>0</v>
      </c>
      <c r="I267" s="186">
        <f t="shared" si="266"/>
        <v>0</v>
      </c>
      <c r="J267" s="186">
        <f t="shared" si="266"/>
        <v>0</v>
      </c>
      <c r="K267" s="186">
        <f t="shared" si="266"/>
        <v>0</v>
      </c>
      <c r="L267" s="186">
        <f t="shared" si="266"/>
        <v>0</v>
      </c>
      <c r="M267" s="161" t="s">
        <v>666</v>
      </c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</row>
    <row r="268" ht="15.75" customHeight="1">
      <c r="A268" s="212" t="s">
        <v>872</v>
      </c>
      <c r="B268" s="159">
        <v>296.0</v>
      </c>
      <c r="C268" s="159">
        <v>10.4</v>
      </c>
      <c r="D268" s="159">
        <v>2.1</v>
      </c>
      <c r="E268" s="159">
        <v>68.6</v>
      </c>
      <c r="F268" s="159">
        <v>26.2</v>
      </c>
      <c r="G268" s="214"/>
      <c r="H268" s="186">
        <f t="shared" ref="H268:L268" si="267">$G268/100*B268</f>
        <v>0</v>
      </c>
      <c r="I268" s="186">
        <f t="shared" si="267"/>
        <v>0</v>
      </c>
      <c r="J268" s="186">
        <f t="shared" si="267"/>
        <v>0</v>
      </c>
      <c r="K268" s="186">
        <f t="shared" si="267"/>
        <v>0</v>
      </c>
      <c r="L268" s="186">
        <f t="shared" si="267"/>
        <v>0</v>
      </c>
      <c r="M268" s="161" t="s">
        <v>666</v>
      </c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</row>
    <row r="269" ht="15.75" customHeight="1">
      <c r="A269" s="212" t="s">
        <v>873</v>
      </c>
      <c r="B269" s="159">
        <v>20.0</v>
      </c>
      <c r="C269" s="159">
        <v>0.9</v>
      </c>
      <c r="D269" s="159">
        <v>0.2</v>
      </c>
      <c r="E269" s="159">
        <v>4.6</v>
      </c>
      <c r="F269" s="159">
        <v>1.7</v>
      </c>
      <c r="G269" s="214"/>
      <c r="H269" s="186">
        <f t="shared" ref="H269:L269" si="268">$G269/100*B269</f>
        <v>0</v>
      </c>
      <c r="I269" s="186">
        <f t="shared" si="268"/>
        <v>0</v>
      </c>
      <c r="J269" s="186">
        <f t="shared" si="268"/>
        <v>0</v>
      </c>
      <c r="K269" s="186">
        <f t="shared" si="268"/>
        <v>0</v>
      </c>
      <c r="L269" s="186">
        <f t="shared" si="268"/>
        <v>0</v>
      </c>
      <c r="M269" s="161" t="s">
        <v>609</v>
      </c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</row>
    <row r="270" ht="15.75" customHeight="1">
      <c r="A270" s="212" t="s">
        <v>874</v>
      </c>
      <c r="B270" s="159">
        <v>40.0</v>
      </c>
      <c r="C270" s="159">
        <v>1.9</v>
      </c>
      <c r="D270" s="159">
        <v>0.4</v>
      </c>
      <c r="E270" s="159">
        <v>8.8</v>
      </c>
      <c r="F270" s="159">
        <v>1.5</v>
      </c>
      <c r="G270" s="214"/>
      <c r="H270" s="186">
        <f t="shared" ref="H270:L270" si="269">$G270/100*B270</f>
        <v>0</v>
      </c>
      <c r="I270" s="186">
        <f t="shared" si="269"/>
        <v>0</v>
      </c>
      <c r="J270" s="186">
        <f t="shared" si="269"/>
        <v>0</v>
      </c>
      <c r="K270" s="186">
        <f t="shared" si="269"/>
        <v>0</v>
      </c>
      <c r="L270" s="186">
        <f t="shared" si="269"/>
        <v>0</v>
      </c>
      <c r="M270" s="161" t="s">
        <v>609</v>
      </c>
      <c r="N270" s="186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</row>
    <row r="271" ht="15.75" customHeight="1">
      <c r="A271" s="212" t="s">
        <v>875</v>
      </c>
      <c r="B271" s="159">
        <v>29.0</v>
      </c>
      <c r="C271" s="159">
        <v>0.9</v>
      </c>
      <c r="D271" s="159">
        <v>0.4</v>
      </c>
      <c r="E271" s="159">
        <v>6.5</v>
      </c>
      <c r="F271" s="159">
        <v>2.8</v>
      </c>
      <c r="G271" s="214"/>
      <c r="H271" s="186">
        <f t="shared" ref="H271:L271" si="270">$G271/100*B271</f>
        <v>0</v>
      </c>
      <c r="I271" s="186">
        <f t="shared" si="270"/>
        <v>0</v>
      </c>
      <c r="J271" s="186">
        <f t="shared" si="270"/>
        <v>0</v>
      </c>
      <c r="K271" s="186">
        <f t="shared" si="270"/>
        <v>0</v>
      </c>
      <c r="L271" s="186">
        <f t="shared" si="270"/>
        <v>0</v>
      </c>
      <c r="M271" s="161" t="s">
        <v>609</v>
      </c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</row>
    <row r="272" ht="15.75" customHeight="1">
      <c r="A272" s="212" t="s">
        <v>876</v>
      </c>
      <c r="B272" s="159">
        <v>31.0</v>
      </c>
      <c r="C272" s="159">
        <v>1.0</v>
      </c>
      <c r="D272" s="159">
        <v>0.3</v>
      </c>
      <c r="E272" s="159">
        <v>6.0</v>
      </c>
      <c r="F272" s="159">
        <v>2.1</v>
      </c>
      <c r="G272" s="214"/>
      <c r="H272" s="186">
        <f t="shared" ref="H272:L272" si="271">$G272/100*B272</f>
        <v>0</v>
      </c>
      <c r="I272" s="186">
        <f t="shared" si="271"/>
        <v>0</v>
      </c>
      <c r="J272" s="186">
        <f t="shared" si="271"/>
        <v>0</v>
      </c>
      <c r="K272" s="186">
        <f t="shared" si="271"/>
        <v>0</v>
      </c>
      <c r="L272" s="186">
        <f t="shared" si="271"/>
        <v>0</v>
      </c>
      <c r="M272" s="161" t="s">
        <v>609</v>
      </c>
      <c r="N272" s="186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</row>
    <row r="273" ht="15.75" customHeight="1">
      <c r="A273" s="212" t="s">
        <v>877</v>
      </c>
      <c r="B273" s="159">
        <v>91.0</v>
      </c>
      <c r="C273" s="159">
        <v>19.4</v>
      </c>
      <c r="D273" s="159">
        <v>0.0</v>
      </c>
      <c r="E273" s="159">
        <v>0.0</v>
      </c>
      <c r="F273" s="159">
        <v>0.0</v>
      </c>
      <c r="G273" s="214"/>
      <c r="H273" s="186">
        <f t="shared" ref="H273:L273" si="272">$G273/100*B273</f>
        <v>0</v>
      </c>
      <c r="I273" s="186">
        <f t="shared" si="272"/>
        <v>0</v>
      </c>
      <c r="J273" s="186">
        <f t="shared" si="272"/>
        <v>0</v>
      </c>
      <c r="K273" s="186">
        <f t="shared" si="272"/>
        <v>0</v>
      </c>
      <c r="L273" s="186">
        <f t="shared" si="272"/>
        <v>0</v>
      </c>
      <c r="M273" s="161" t="s">
        <v>630</v>
      </c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 ht="15.75" customHeight="1">
      <c r="A274" s="212" t="s">
        <v>878</v>
      </c>
      <c r="B274" s="159">
        <v>127.0</v>
      </c>
      <c r="C274" s="159">
        <v>0.8</v>
      </c>
      <c r="D274" s="159">
        <v>0.4</v>
      </c>
      <c r="E274" s="159">
        <v>33.5</v>
      </c>
      <c r="F274" s="159">
        <v>0.0</v>
      </c>
      <c r="G274" s="214"/>
      <c r="H274" s="186">
        <f t="shared" ref="H274:L274" si="273">$G274/100*B274</f>
        <v>0</v>
      </c>
      <c r="I274" s="186">
        <f t="shared" si="273"/>
        <v>0</v>
      </c>
      <c r="J274" s="186">
        <f t="shared" si="273"/>
        <v>0</v>
      </c>
      <c r="K274" s="186">
        <f t="shared" si="273"/>
        <v>0</v>
      </c>
      <c r="L274" s="186">
        <f t="shared" si="273"/>
        <v>0</v>
      </c>
      <c r="M274" s="161" t="s">
        <v>595</v>
      </c>
      <c r="N274" s="186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186"/>
      <c r="Z274" s="186"/>
    </row>
    <row r="275" ht="15.75" customHeight="1">
      <c r="A275" s="212" t="s">
        <v>879</v>
      </c>
      <c r="B275" s="159">
        <v>458.0</v>
      </c>
      <c r="C275" s="159">
        <v>11.6</v>
      </c>
      <c r="D275" s="159">
        <v>45.0</v>
      </c>
      <c r="E275" s="159">
        <v>0.7</v>
      </c>
      <c r="F275" s="159">
        <v>0.0</v>
      </c>
      <c r="G275" s="214"/>
      <c r="H275" s="186">
        <f t="shared" ref="H275:L275" si="274">$G275/100*B275</f>
        <v>0</v>
      </c>
      <c r="I275" s="186">
        <f t="shared" si="274"/>
        <v>0</v>
      </c>
      <c r="J275" s="186">
        <f t="shared" si="274"/>
        <v>0</v>
      </c>
      <c r="K275" s="186">
        <f t="shared" si="274"/>
        <v>0</v>
      </c>
      <c r="L275" s="186">
        <f t="shared" si="274"/>
        <v>0</v>
      </c>
      <c r="M275" s="161" t="s">
        <v>632</v>
      </c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</row>
    <row r="276" ht="15.75" customHeight="1">
      <c r="A276" s="212" t="s">
        <v>880</v>
      </c>
      <c r="B276" s="159">
        <v>245.0</v>
      </c>
      <c r="C276" s="159">
        <v>17.4</v>
      </c>
      <c r="D276" s="159">
        <v>18.9</v>
      </c>
      <c r="E276" s="159">
        <v>0.0</v>
      </c>
      <c r="F276" s="159">
        <v>0.0</v>
      </c>
      <c r="G276" s="214"/>
      <c r="H276" s="186">
        <f t="shared" ref="H276:L276" si="275">$G276/100*B276</f>
        <v>0</v>
      </c>
      <c r="I276" s="186">
        <f t="shared" si="275"/>
        <v>0</v>
      </c>
      <c r="J276" s="186">
        <f t="shared" si="275"/>
        <v>0</v>
      </c>
      <c r="K276" s="186">
        <f t="shared" si="275"/>
        <v>0</v>
      </c>
      <c r="L276" s="186">
        <f t="shared" si="275"/>
        <v>0</v>
      </c>
      <c r="M276" s="161" t="s">
        <v>632</v>
      </c>
      <c r="N276" s="186"/>
      <c r="O276" s="186"/>
      <c r="P276" s="186"/>
      <c r="Q276" s="186"/>
      <c r="R276" s="186"/>
      <c r="S276" s="186"/>
      <c r="T276" s="186"/>
      <c r="U276" s="186"/>
      <c r="V276" s="186"/>
      <c r="W276" s="186"/>
      <c r="X276" s="186"/>
      <c r="Y276" s="186"/>
      <c r="Z276" s="186"/>
    </row>
    <row r="277" ht="15.75" customHeight="1">
      <c r="A277" s="212" t="s">
        <v>881</v>
      </c>
      <c r="B277" s="159">
        <v>304.0</v>
      </c>
      <c r="C277" s="159">
        <v>15.1</v>
      </c>
      <c r="D277" s="159">
        <v>26.5</v>
      </c>
      <c r="E277" s="159">
        <v>0.0</v>
      </c>
      <c r="F277" s="159">
        <v>0.0</v>
      </c>
      <c r="G277" s="214"/>
      <c r="H277" s="186">
        <f t="shared" ref="H277:L277" si="276">$G277/100*B277</f>
        <v>0</v>
      </c>
      <c r="I277" s="186">
        <f t="shared" si="276"/>
        <v>0</v>
      </c>
      <c r="J277" s="186">
        <f t="shared" si="276"/>
        <v>0</v>
      </c>
      <c r="K277" s="186">
        <f t="shared" si="276"/>
        <v>0</v>
      </c>
      <c r="L277" s="186">
        <f t="shared" si="276"/>
        <v>0</v>
      </c>
      <c r="M277" s="161" t="s">
        <v>632</v>
      </c>
      <c r="N277" s="186"/>
      <c r="O277" s="186"/>
      <c r="P277" s="186"/>
      <c r="Q277" s="186"/>
      <c r="R277" s="186"/>
      <c r="S277" s="186"/>
      <c r="T277" s="186"/>
      <c r="U277" s="186"/>
      <c r="V277" s="186"/>
      <c r="W277" s="186"/>
      <c r="X277" s="186"/>
      <c r="Y277" s="186"/>
      <c r="Z277" s="186"/>
    </row>
    <row r="278" ht="15.75" customHeight="1">
      <c r="A278" s="212" t="s">
        <v>882</v>
      </c>
      <c r="B278" s="159">
        <v>458.0</v>
      </c>
      <c r="C278" s="159">
        <v>11.6</v>
      </c>
      <c r="D278" s="159">
        <v>45.0</v>
      </c>
      <c r="E278" s="159">
        <v>0.0</v>
      </c>
      <c r="F278" s="159">
        <v>0.0</v>
      </c>
      <c r="G278" s="214"/>
      <c r="H278" s="186">
        <f t="shared" ref="H278:L278" si="277">$G278/100*B278</f>
        <v>0</v>
      </c>
      <c r="I278" s="186">
        <f t="shared" si="277"/>
        <v>0</v>
      </c>
      <c r="J278" s="186">
        <f t="shared" si="277"/>
        <v>0</v>
      </c>
      <c r="K278" s="186">
        <f t="shared" si="277"/>
        <v>0</v>
      </c>
      <c r="L278" s="186">
        <f t="shared" si="277"/>
        <v>0</v>
      </c>
      <c r="M278" s="161" t="s">
        <v>632</v>
      </c>
      <c r="N278" s="186"/>
      <c r="O278" s="186"/>
      <c r="P278" s="186"/>
      <c r="Q278" s="186"/>
      <c r="R278" s="186"/>
      <c r="S278" s="186"/>
      <c r="T278" s="186"/>
      <c r="U278" s="186"/>
      <c r="V278" s="186"/>
      <c r="W278" s="186"/>
      <c r="X278" s="186"/>
      <c r="Y278" s="186"/>
      <c r="Z278" s="186"/>
    </row>
    <row r="279" ht="15.75" customHeight="1">
      <c r="A279" s="212" t="s">
        <v>883</v>
      </c>
      <c r="B279" s="159">
        <v>673.0</v>
      </c>
      <c r="C279" s="159">
        <v>13.7</v>
      </c>
      <c r="D279" s="159">
        <v>68.4</v>
      </c>
      <c r="E279" s="159">
        <v>13.1</v>
      </c>
      <c r="F279" s="159">
        <v>3.7</v>
      </c>
      <c r="G279" s="214"/>
      <c r="H279" s="186">
        <f t="shared" ref="H279:L279" si="278">$G279/100*B279</f>
        <v>0</v>
      </c>
      <c r="I279" s="186">
        <f t="shared" si="278"/>
        <v>0</v>
      </c>
      <c r="J279" s="186">
        <f t="shared" si="278"/>
        <v>0</v>
      </c>
      <c r="K279" s="186">
        <f t="shared" si="278"/>
        <v>0</v>
      </c>
      <c r="L279" s="186">
        <f t="shared" si="278"/>
        <v>0</v>
      </c>
      <c r="M279" s="161" t="s">
        <v>597</v>
      </c>
      <c r="N279" s="186"/>
      <c r="O279" s="186"/>
      <c r="P279" s="186"/>
      <c r="Q279" s="186"/>
      <c r="R279" s="186"/>
      <c r="S279" s="186"/>
      <c r="T279" s="186"/>
      <c r="U279" s="186"/>
      <c r="V279" s="186"/>
      <c r="W279" s="186"/>
      <c r="X279" s="186"/>
      <c r="Y279" s="186"/>
      <c r="Z279" s="186"/>
    </row>
    <row r="280" ht="15.75" customHeight="1">
      <c r="A280" s="212" t="s">
        <v>884</v>
      </c>
      <c r="B280" s="159">
        <v>50.0</v>
      </c>
      <c r="C280" s="159">
        <v>0.5</v>
      </c>
      <c r="D280" s="159">
        <v>0.4</v>
      </c>
      <c r="E280" s="159">
        <v>11.6</v>
      </c>
      <c r="F280" s="159">
        <v>1.4</v>
      </c>
      <c r="G280" s="214"/>
      <c r="H280" s="186">
        <f t="shared" ref="H280:L280" si="279">$G280/100*B280</f>
        <v>0</v>
      </c>
      <c r="I280" s="186">
        <f t="shared" si="279"/>
        <v>0</v>
      </c>
      <c r="J280" s="186">
        <f t="shared" si="279"/>
        <v>0</v>
      </c>
      <c r="K280" s="186">
        <f t="shared" si="279"/>
        <v>0</v>
      </c>
      <c r="L280" s="186">
        <f t="shared" si="279"/>
        <v>0</v>
      </c>
      <c r="M280" s="161" t="s">
        <v>595</v>
      </c>
      <c r="N280" s="186"/>
      <c r="O280" s="186"/>
      <c r="P280" s="186"/>
      <c r="Q280" s="186"/>
      <c r="R280" s="186"/>
      <c r="S280" s="186"/>
      <c r="T280" s="186"/>
      <c r="U280" s="186"/>
      <c r="V280" s="186"/>
      <c r="W280" s="186"/>
      <c r="X280" s="186"/>
      <c r="Y280" s="186"/>
      <c r="Z280" s="186"/>
    </row>
    <row r="281" ht="15.75" customHeight="1">
      <c r="A281" s="212" t="s">
        <v>885</v>
      </c>
      <c r="B281" s="159">
        <v>347.0</v>
      </c>
      <c r="C281" s="159">
        <v>21.4</v>
      </c>
      <c r="D281" s="159">
        <v>1.2</v>
      </c>
      <c r="E281" s="159">
        <v>62.6</v>
      </c>
      <c r="F281" s="159">
        <v>15.5</v>
      </c>
      <c r="G281" s="214"/>
      <c r="H281" s="186">
        <f t="shared" ref="H281:L281" si="280">$G281/100*B281</f>
        <v>0</v>
      </c>
      <c r="I281" s="186">
        <f t="shared" si="280"/>
        <v>0</v>
      </c>
      <c r="J281" s="186">
        <f t="shared" si="280"/>
        <v>0</v>
      </c>
      <c r="K281" s="186">
        <f t="shared" si="280"/>
        <v>0</v>
      </c>
      <c r="L281" s="186">
        <f t="shared" si="280"/>
        <v>0</v>
      </c>
      <c r="M281" s="161" t="s">
        <v>603</v>
      </c>
      <c r="N281" s="186"/>
      <c r="O281" s="186"/>
      <c r="P281" s="186"/>
      <c r="Q281" s="186"/>
      <c r="R281" s="186"/>
      <c r="S281" s="186"/>
      <c r="T281" s="186"/>
      <c r="U281" s="186"/>
      <c r="V281" s="186"/>
      <c r="W281" s="186"/>
      <c r="X281" s="186"/>
      <c r="Y281" s="186"/>
      <c r="Z281" s="186"/>
    </row>
    <row r="282" ht="15.75" customHeight="1">
      <c r="A282" s="212" t="s">
        <v>886</v>
      </c>
      <c r="B282" s="159">
        <v>562.0</v>
      </c>
      <c r="C282" s="159">
        <v>20.3</v>
      </c>
      <c r="D282" s="159">
        <v>45.4</v>
      </c>
      <c r="E282" s="159">
        <v>27.5</v>
      </c>
      <c r="F282" s="159">
        <v>10.3</v>
      </c>
      <c r="G282" s="214"/>
      <c r="H282" s="186">
        <f t="shared" ref="H282:L282" si="281">$G282/100*B282</f>
        <v>0</v>
      </c>
      <c r="I282" s="186">
        <f t="shared" si="281"/>
        <v>0</v>
      </c>
      <c r="J282" s="186">
        <f t="shared" si="281"/>
        <v>0</v>
      </c>
      <c r="K282" s="186">
        <f t="shared" si="281"/>
        <v>0</v>
      </c>
      <c r="L282" s="186">
        <f t="shared" si="281"/>
        <v>0</v>
      </c>
      <c r="M282" s="161" t="s">
        <v>597</v>
      </c>
      <c r="N282" s="186"/>
      <c r="O282" s="186"/>
      <c r="P282" s="186"/>
      <c r="Q282" s="186"/>
      <c r="R282" s="186"/>
      <c r="S282" s="186"/>
      <c r="T282" s="186"/>
      <c r="U282" s="186"/>
      <c r="V282" s="186"/>
      <c r="W282" s="186"/>
      <c r="X282" s="186"/>
      <c r="Y282" s="186"/>
      <c r="Z282" s="186"/>
    </row>
    <row r="283" ht="15.75" customHeight="1">
      <c r="A283" s="212" t="s">
        <v>887</v>
      </c>
      <c r="B283" s="159">
        <v>46.0</v>
      </c>
      <c r="C283" s="159">
        <v>0.7</v>
      </c>
      <c r="D283" s="159">
        <v>0.3</v>
      </c>
      <c r="E283" s="159">
        <v>11.4</v>
      </c>
      <c r="F283" s="159">
        <v>1.4</v>
      </c>
      <c r="G283" s="214"/>
      <c r="H283" s="186">
        <f t="shared" ref="H283:L283" si="282">$G283/100*B283</f>
        <v>0</v>
      </c>
      <c r="I283" s="186">
        <f t="shared" si="282"/>
        <v>0</v>
      </c>
      <c r="J283" s="186">
        <f t="shared" si="282"/>
        <v>0</v>
      </c>
      <c r="K283" s="186">
        <f t="shared" si="282"/>
        <v>0</v>
      </c>
      <c r="L283" s="186">
        <f t="shared" si="282"/>
        <v>0</v>
      </c>
      <c r="M283" s="161" t="s">
        <v>595</v>
      </c>
      <c r="N283" s="186"/>
      <c r="O283" s="186"/>
      <c r="P283" s="186"/>
      <c r="Q283" s="186"/>
      <c r="R283" s="186"/>
      <c r="S283" s="186"/>
      <c r="T283" s="186"/>
      <c r="U283" s="186"/>
      <c r="V283" s="186"/>
      <c r="W283" s="186"/>
      <c r="X283" s="186"/>
      <c r="Y283" s="186"/>
      <c r="Z283" s="186"/>
    </row>
    <row r="284" ht="15.75" customHeight="1">
      <c r="A284" s="212" t="s">
        <v>888</v>
      </c>
      <c r="B284" s="159">
        <v>500.0</v>
      </c>
      <c r="C284" s="159">
        <v>9.0</v>
      </c>
      <c r="D284" s="159">
        <v>28.1</v>
      </c>
      <c r="E284" s="159">
        <v>57.2</v>
      </c>
      <c r="F284" s="159">
        <v>10.0</v>
      </c>
      <c r="G284" s="213"/>
      <c r="H284" s="186">
        <f t="shared" ref="H284:L284" si="283">$G284/100*B284</f>
        <v>0</v>
      </c>
      <c r="I284" s="186">
        <f t="shared" si="283"/>
        <v>0</v>
      </c>
      <c r="J284" s="186">
        <f t="shared" si="283"/>
        <v>0</v>
      </c>
      <c r="K284" s="186">
        <f t="shared" si="283"/>
        <v>0</v>
      </c>
      <c r="L284" s="186">
        <f t="shared" si="283"/>
        <v>0</v>
      </c>
      <c r="M284" s="161" t="s">
        <v>612</v>
      </c>
      <c r="N284" s="186"/>
      <c r="O284" s="186"/>
      <c r="P284" s="186"/>
      <c r="Q284" s="186"/>
      <c r="R284" s="186"/>
      <c r="S284" s="186"/>
      <c r="T284" s="186"/>
      <c r="U284" s="186"/>
      <c r="V284" s="186"/>
      <c r="W284" s="186"/>
      <c r="X284" s="186"/>
      <c r="Y284" s="186"/>
      <c r="Z284" s="186"/>
    </row>
    <row r="285" ht="15.75" customHeight="1">
      <c r="A285" s="212" t="s">
        <v>889</v>
      </c>
      <c r="B285" s="159">
        <v>525.0</v>
      </c>
      <c r="C285" s="159">
        <v>18.0</v>
      </c>
      <c r="D285" s="159">
        <v>41.6</v>
      </c>
      <c r="E285" s="159">
        <v>28.1</v>
      </c>
      <c r="F285" s="159">
        <v>19.5</v>
      </c>
      <c r="G285" s="214"/>
      <c r="H285" s="186">
        <f t="shared" ref="H285:L285" si="284">$G285/100*B285</f>
        <v>0</v>
      </c>
      <c r="I285" s="186">
        <f t="shared" si="284"/>
        <v>0</v>
      </c>
      <c r="J285" s="186">
        <f t="shared" si="284"/>
        <v>0</v>
      </c>
      <c r="K285" s="186">
        <f t="shared" si="284"/>
        <v>0</v>
      </c>
      <c r="L285" s="186">
        <f t="shared" si="284"/>
        <v>0</v>
      </c>
      <c r="M285" s="161" t="s">
        <v>681</v>
      </c>
      <c r="N285" s="186"/>
      <c r="O285" s="186"/>
      <c r="P285" s="186"/>
      <c r="Q285" s="186"/>
      <c r="R285" s="186"/>
      <c r="S285" s="186"/>
      <c r="T285" s="186"/>
      <c r="U285" s="186"/>
      <c r="V285" s="186"/>
      <c r="W285" s="186"/>
      <c r="X285" s="186"/>
      <c r="Y285" s="186"/>
      <c r="Z285" s="186"/>
    </row>
    <row r="286" ht="15.75" customHeight="1">
      <c r="A286" s="212" t="s">
        <v>890</v>
      </c>
      <c r="B286" s="159">
        <v>86.0</v>
      </c>
      <c r="C286" s="159">
        <v>1.6</v>
      </c>
      <c r="D286" s="159">
        <v>0.1</v>
      </c>
      <c r="E286" s="159">
        <v>20.1</v>
      </c>
      <c r="F286" s="159">
        <v>3.0</v>
      </c>
      <c r="G286" s="214"/>
      <c r="H286" s="186">
        <f t="shared" ref="H286:L286" si="285">$G286/100*B286</f>
        <v>0</v>
      </c>
      <c r="I286" s="186">
        <f t="shared" si="285"/>
        <v>0</v>
      </c>
      <c r="J286" s="186">
        <f t="shared" si="285"/>
        <v>0</v>
      </c>
      <c r="K286" s="186">
        <f t="shared" si="285"/>
        <v>0</v>
      </c>
      <c r="L286" s="186">
        <f t="shared" si="285"/>
        <v>0</v>
      </c>
      <c r="M286" s="161" t="s">
        <v>618</v>
      </c>
      <c r="N286" s="186"/>
      <c r="O286" s="186"/>
      <c r="P286" s="186"/>
      <c r="Q286" s="186"/>
      <c r="R286" s="186"/>
      <c r="S286" s="186"/>
      <c r="T286" s="186"/>
      <c r="U286" s="186"/>
      <c r="V286" s="186"/>
      <c r="W286" s="186"/>
      <c r="X286" s="186"/>
      <c r="Y286" s="186"/>
      <c r="Z286" s="186"/>
    </row>
    <row r="287" ht="15.75" customHeight="1">
      <c r="A287" s="212" t="s">
        <v>891</v>
      </c>
      <c r="B287" s="159">
        <v>77.0</v>
      </c>
      <c r="C287" s="159">
        <v>2.0</v>
      </c>
      <c r="D287" s="159">
        <v>0.1</v>
      </c>
      <c r="E287" s="159">
        <v>17.5</v>
      </c>
      <c r="F287" s="159">
        <v>2.2</v>
      </c>
      <c r="G287" s="214"/>
      <c r="H287" s="186">
        <f t="shared" ref="H287:L287" si="286">$G287/100*B287</f>
        <v>0</v>
      </c>
      <c r="I287" s="186">
        <f t="shared" si="286"/>
        <v>0</v>
      </c>
      <c r="J287" s="186">
        <f t="shared" si="286"/>
        <v>0</v>
      </c>
      <c r="K287" s="186">
        <f t="shared" si="286"/>
        <v>0</v>
      </c>
      <c r="L287" s="186">
        <f t="shared" si="286"/>
        <v>0</v>
      </c>
      <c r="M287" s="161" t="s">
        <v>618</v>
      </c>
      <c r="N287" s="186"/>
      <c r="O287" s="186"/>
      <c r="P287" s="186"/>
      <c r="Q287" s="186"/>
      <c r="R287" s="186"/>
      <c r="S287" s="186"/>
      <c r="T287" s="186"/>
      <c r="U287" s="186"/>
      <c r="V287" s="186"/>
      <c r="W287" s="186"/>
      <c r="X287" s="186"/>
      <c r="Y287" s="186"/>
      <c r="Z287" s="186"/>
    </row>
    <row r="288" ht="15.75" customHeight="1">
      <c r="A288" s="212" t="s">
        <v>892</v>
      </c>
      <c r="B288" s="159">
        <v>41.0</v>
      </c>
      <c r="C288" s="159">
        <v>0.7</v>
      </c>
      <c r="D288" s="159">
        <v>0.5</v>
      </c>
      <c r="E288" s="159">
        <v>6.0</v>
      </c>
      <c r="F288" s="159">
        <v>3.6</v>
      </c>
      <c r="G288" s="214"/>
      <c r="H288" s="186">
        <f t="shared" ref="H288:L288" si="287">$G288/100*B288</f>
        <v>0</v>
      </c>
      <c r="I288" s="186">
        <f t="shared" si="287"/>
        <v>0</v>
      </c>
      <c r="J288" s="186">
        <f t="shared" si="287"/>
        <v>0</v>
      </c>
      <c r="K288" s="186">
        <f t="shared" si="287"/>
        <v>0</v>
      </c>
      <c r="L288" s="186">
        <f t="shared" si="287"/>
        <v>0</v>
      </c>
      <c r="M288" s="161" t="s">
        <v>595</v>
      </c>
      <c r="N288" s="186"/>
      <c r="O288" s="186"/>
      <c r="P288" s="186"/>
      <c r="Q288" s="186"/>
      <c r="R288" s="186"/>
      <c r="S288" s="186"/>
      <c r="T288" s="186"/>
      <c r="U288" s="186"/>
      <c r="V288" s="186"/>
      <c r="W288" s="186"/>
      <c r="X288" s="186"/>
      <c r="Y288" s="186"/>
      <c r="Z288" s="186"/>
    </row>
    <row r="289" ht="15.75" customHeight="1">
      <c r="A289" s="212" t="s">
        <v>893</v>
      </c>
      <c r="B289" s="159">
        <v>26.0</v>
      </c>
      <c r="C289" s="159">
        <v>1.0</v>
      </c>
      <c r="D289" s="159">
        <v>0.1</v>
      </c>
      <c r="E289" s="159">
        <v>6.5</v>
      </c>
      <c r="F289" s="159">
        <v>0.5</v>
      </c>
      <c r="G289" s="214"/>
      <c r="H289" s="186">
        <f t="shared" ref="H289:L289" si="288">$G289/100*B289</f>
        <v>0</v>
      </c>
      <c r="I289" s="186">
        <f t="shared" si="288"/>
        <v>0</v>
      </c>
      <c r="J289" s="186">
        <f t="shared" si="288"/>
        <v>0</v>
      </c>
      <c r="K289" s="186">
        <f t="shared" si="288"/>
        <v>0</v>
      </c>
      <c r="L289" s="186">
        <f t="shared" si="288"/>
        <v>0</v>
      </c>
      <c r="M289" s="161" t="s">
        <v>609</v>
      </c>
      <c r="N289" s="186"/>
      <c r="O289" s="186"/>
      <c r="P289" s="186"/>
      <c r="Q289" s="186"/>
      <c r="R289" s="186"/>
      <c r="S289" s="186"/>
      <c r="T289" s="186"/>
      <c r="U289" s="186"/>
      <c r="V289" s="186"/>
      <c r="W289" s="186"/>
      <c r="X289" s="186"/>
      <c r="Y289" s="186"/>
      <c r="Z289" s="186"/>
    </row>
    <row r="290" ht="15.75" customHeight="1">
      <c r="A290" s="212" t="s">
        <v>894</v>
      </c>
      <c r="B290" s="159">
        <v>559.0</v>
      </c>
      <c r="C290" s="159">
        <v>30.2</v>
      </c>
      <c r="D290" s="159">
        <v>49.1</v>
      </c>
      <c r="E290" s="159">
        <v>10.7</v>
      </c>
      <c r="F290" s="159">
        <v>6.0</v>
      </c>
      <c r="G290" s="214"/>
      <c r="H290" s="186">
        <f t="shared" ref="H290:L290" si="289">$G290/100*B290</f>
        <v>0</v>
      </c>
      <c r="I290" s="186">
        <f t="shared" si="289"/>
        <v>0</v>
      </c>
      <c r="J290" s="186">
        <f t="shared" si="289"/>
        <v>0</v>
      </c>
      <c r="K290" s="186">
        <f t="shared" si="289"/>
        <v>0</v>
      </c>
      <c r="L290" s="186">
        <f t="shared" si="289"/>
        <v>0</v>
      </c>
      <c r="M290" s="161" t="s">
        <v>681</v>
      </c>
      <c r="N290" s="186"/>
      <c r="O290" s="186"/>
      <c r="P290" s="186"/>
      <c r="Q290" s="186"/>
      <c r="R290" s="186"/>
      <c r="S290" s="186"/>
      <c r="T290" s="186"/>
      <c r="U290" s="186"/>
      <c r="V290" s="186"/>
      <c r="W290" s="186"/>
      <c r="X290" s="186"/>
      <c r="Y290" s="186"/>
      <c r="Z290" s="186"/>
    </row>
    <row r="291" ht="15.75" customHeight="1">
      <c r="A291" s="212" t="s">
        <v>895</v>
      </c>
      <c r="B291" s="159">
        <v>57.0</v>
      </c>
      <c r="C291" s="159">
        <v>0.4</v>
      </c>
      <c r="D291" s="159">
        <v>0.1</v>
      </c>
      <c r="E291" s="159">
        <v>15.3</v>
      </c>
      <c r="F291" s="159">
        <v>1.9</v>
      </c>
      <c r="G291" s="214"/>
      <c r="H291" s="186">
        <f t="shared" ref="H291:L291" si="290">$G291/100*B291</f>
        <v>0</v>
      </c>
      <c r="I291" s="186">
        <f t="shared" si="290"/>
        <v>0</v>
      </c>
      <c r="J291" s="186">
        <f t="shared" si="290"/>
        <v>0</v>
      </c>
      <c r="K291" s="186">
        <f t="shared" si="290"/>
        <v>0</v>
      </c>
      <c r="L291" s="186">
        <f t="shared" si="290"/>
        <v>0</v>
      </c>
      <c r="M291" s="161" t="s">
        <v>595</v>
      </c>
      <c r="N291" s="186"/>
      <c r="O291" s="186"/>
      <c r="P291" s="186"/>
      <c r="Q291" s="186"/>
      <c r="R291" s="186"/>
      <c r="S291" s="186"/>
      <c r="T291" s="186"/>
      <c r="U291" s="186"/>
      <c r="V291" s="186"/>
      <c r="W291" s="186"/>
      <c r="X291" s="186"/>
      <c r="Y291" s="186"/>
      <c r="Z291" s="186"/>
    </row>
    <row r="292" ht="15.75" customHeight="1">
      <c r="A292" s="212" t="s">
        <v>896</v>
      </c>
      <c r="B292" s="159">
        <v>368.0</v>
      </c>
      <c r="C292" s="159">
        <v>14.1</v>
      </c>
      <c r="D292" s="159">
        <v>6.1</v>
      </c>
      <c r="E292" s="159">
        <v>64.2</v>
      </c>
      <c r="F292" s="159">
        <v>7.0</v>
      </c>
      <c r="G292" s="214"/>
      <c r="H292" s="186">
        <f t="shared" ref="H292:L292" si="291">$G292/100*B292</f>
        <v>0</v>
      </c>
      <c r="I292" s="186">
        <f t="shared" si="291"/>
        <v>0</v>
      </c>
      <c r="J292" s="186">
        <f t="shared" si="291"/>
        <v>0</v>
      </c>
      <c r="K292" s="186">
        <f t="shared" si="291"/>
        <v>0</v>
      </c>
      <c r="L292" s="186">
        <f t="shared" si="291"/>
        <v>0</v>
      </c>
      <c r="M292" s="161" t="s">
        <v>612</v>
      </c>
      <c r="N292" s="186"/>
      <c r="O292" s="186"/>
      <c r="P292" s="186"/>
      <c r="Q292" s="186"/>
      <c r="R292" s="186"/>
      <c r="S292" s="186"/>
      <c r="T292" s="186"/>
      <c r="U292" s="186"/>
      <c r="V292" s="186"/>
      <c r="W292" s="186"/>
      <c r="X292" s="186"/>
      <c r="Y292" s="186"/>
      <c r="Z292" s="186"/>
    </row>
    <row r="293" ht="15.75" customHeight="1">
      <c r="A293" s="212" t="s">
        <v>897</v>
      </c>
      <c r="B293" s="159">
        <v>16.0</v>
      </c>
      <c r="C293" s="159">
        <v>0.7</v>
      </c>
      <c r="D293" s="159">
        <v>0.1</v>
      </c>
      <c r="E293" s="159">
        <v>3.4</v>
      </c>
      <c r="F293" s="159">
        <v>1.6</v>
      </c>
      <c r="G293" s="214"/>
      <c r="H293" s="186">
        <f t="shared" ref="H293:L293" si="292">$G293/100*B293</f>
        <v>0</v>
      </c>
      <c r="I293" s="186">
        <f t="shared" si="292"/>
        <v>0</v>
      </c>
      <c r="J293" s="186">
        <f t="shared" si="292"/>
        <v>0</v>
      </c>
      <c r="K293" s="186">
        <f t="shared" si="292"/>
        <v>0</v>
      </c>
      <c r="L293" s="186">
        <f t="shared" si="292"/>
        <v>0</v>
      </c>
      <c r="M293" s="161" t="s">
        <v>609</v>
      </c>
      <c r="N293" s="186"/>
      <c r="O293" s="186"/>
      <c r="P293" s="186"/>
      <c r="Q293" s="186"/>
      <c r="R293" s="186"/>
      <c r="S293" s="186"/>
      <c r="T293" s="186"/>
      <c r="U293" s="186"/>
      <c r="V293" s="186"/>
      <c r="W293" s="186"/>
      <c r="X293" s="186"/>
      <c r="Y293" s="186"/>
      <c r="Z293" s="186"/>
    </row>
    <row r="294" ht="15.75" customHeight="1">
      <c r="A294" s="212" t="s">
        <v>898</v>
      </c>
      <c r="B294" s="159">
        <v>296.0</v>
      </c>
      <c r="C294" s="159">
        <v>2.5</v>
      </c>
      <c r="D294" s="159">
        <v>0.5</v>
      </c>
      <c r="E294" s="159">
        <v>78.5</v>
      </c>
      <c r="F294" s="159">
        <v>6.8</v>
      </c>
      <c r="G294" s="214"/>
      <c r="H294" s="186">
        <f t="shared" ref="H294:L294" si="293">$G294/100*B294</f>
        <v>0</v>
      </c>
      <c r="I294" s="186">
        <f t="shared" si="293"/>
        <v>0</v>
      </c>
      <c r="J294" s="186">
        <f t="shared" si="293"/>
        <v>0</v>
      </c>
      <c r="K294" s="186">
        <f t="shared" si="293"/>
        <v>0</v>
      </c>
      <c r="L294" s="186">
        <f t="shared" si="293"/>
        <v>0</v>
      </c>
      <c r="M294" s="161" t="s">
        <v>595</v>
      </c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</row>
    <row r="295" ht="15.75" customHeight="1">
      <c r="A295" s="212" t="s">
        <v>899</v>
      </c>
      <c r="B295" s="159">
        <v>52.0</v>
      </c>
      <c r="C295" s="159">
        <v>1.2</v>
      </c>
      <c r="D295" s="159">
        <v>0.7</v>
      </c>
      <c r="E295" s="159">
        <v>11.9</v>
      </c>
      <c r="F295" s="159">
        <v>6.5</v>
      </c>
      <c r="G295" s="214"/>
      <c r="H295" s="186">
        <f t="shared" ref="H295:L295" si="294">$G295/100*B295</f>
        <v>0</v>
      </c>
      <c r="I295" s="186">
        <f t="shared" si="294"/>
        <v>0</v>
      </c>
      <c r="J295" s="186">
        <f t="shared" si="294"/>
        <v>0</v>
      </c>
      <c r="K295" s="186">
        <f t="shared" si="294"/>
        <v>0</v>
      </c>
      <c r="L295" s="186">
        <f t="shared" si="294"/>
        <v>0</v>
      </c>
      <c r="M295" s="161" t="s">
        <v>595</v>
      </c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 ht="15.75" customHeight="1">
      <c r="A296" s="212" t="s">
        <v>900</v>
      </c>
      <c r="B296" s="159">
        <v>21.0</v>
      </c>
      <c r="C296" s="159">
        <v>0.9</v>
      </c>
      <c r="D296" s="159">
        <v>0.2</v>
      </c>
      <c r="E296" s="159">
        <v>4.5</v>
      </c>
      <c r="F296" s="159">
        <v>1.8</v>
      </c>
      <c r="G296" s="214"/>
      <c r="H296" s="186">
        <f t="shared" ref="H296:L296" si="295">$G296/100*B296</f>
        <v>0</v>
      </c>
      <c r="I296" s="186">
        <f t="shared" si="295"/>
        <v>0</v>
      </c>
      <c r="J296" s="186">
        <f t="shared" si="295"/>
        <v>0</v>
      </c>
      <c r="K296" s="186">
        <f t="shared" si="295"/>
        <v>0</v>
      </c>
      <c r="L296" s="186">
        <f t="shared" si="295"/>
        <v>0</v>
      </c>
      <c r="M296" s="161" t="s">
        <v>595</v>
      </c>
      <c r="N296" s="186"/>
      <c r="O296" s="186"/>
      <c r="P296" s="186"/>
      <c r="Q296" s="186"/>
      <c r="R296" s="186"/>
      <c r="S296" s="186"/>
      <c r="T296" s="186"/>
      <c r="U296" s="186"/>
      <c r="V296" s="186"/>
      <c r="W296" s="186"/>
      <c r="X296" s="186"/>
      <c r="Y296" s="186"/>
      <c r="Z296" s="186"/>
    </row>
    <row r="297" ht="15.75" customHeight="1">
      <c r="A297" s="212" t="s">
        <v>901</v>
      </c>
      <c r="B297" s="159">
        <v>364.0</v>
      </c>
      <c r="C297" s="159">
        <v>3.4</v>
      </c>
      <c r="D297" s="159">
        <v>0.6</v>
      </c>
      <c r="E297" s="159">
        <v>83.2</v>
      </c>
      <c r="F297" s="159">
        <v>1.6</v>
      </c>
      <c r="G297" s="214"/>
      <c r="H297" s="186">
        <f t="shared" ref="H297:L297" si="296">$G297/100*B297</f>
        <v>0</v>
      </c>
      <c r="I297" s="186">
        <f t="shared" si="296"/>
        <v>0</v>
      </c>
      <c r="J297" s="186">
        <f t="shared" si="296"/>
        <v>0</v>
      </c>
      <c r="K297" s="186">
        <f t="shared" si="296"/>
        <v>0</v>
      </c>
      <c r="L297" s="186">
        <f t="shared" si="296"/>
        <v>0</v>
      </c>
      <c r="M297" s="161" t="s">
        <v>612</v>
      </c>
      <c r="N297" s="186"/>
      <c r="O297" s="186"/>
      <c r="P297" s="186"/>
      <c r="Q297" s="186"/>
      <c r="R297" s="186"/>
      <c r="S297" s="186"/>
      <c r="T297" s="186"/>
      <c r="U297" s="186"/>
      <c r="V297" s="186"/>
      <c r="W297" s="186"/>
      <c r="X297" s="186"/>
      <c r="Y297" s="186"/>
      <c r="Z297" s="186"/>
    </row>
    <row r="298" ht="15.75" customHeight="1">
      <c r="A298" s="212" t="s">
        <v>902</v>
      </c>
      <c r="B298" s="159">
        <v>362.0</v>
      </c>
      <c r="C298" s="159">
        <v>7.5</v>
      </c>
      <c r="D298" s="159">
        <v>2.7</v>
      </c>
      <c r="E298" s="159">
        <v>76.2</v>
      </c>
      <c r="F298" s="159">
        <v>3.4</v>
      </c>
      <c r="G298" s="214"/>
      <c r="H298" s="186">
        <f t="shared" ref="H298:L298" si="297">$G298/100*B298</f>
        <v>0</v>
      </c>
      <c r="I298" s="186">
        <f t="shared" si="297"/>
        <v>0</v>
      </c>
      <c r="J298" s="186">
        <f t="shared" si="297"/>
        <v>0</v>
      </c>
      <c r="K298" s="186">
        <f t="shared" si="297"/>
        <v>0</v>
      </c>
      <c r="L298" s="186">
        <f t="shared" si="297"/>
        <v>0</v>
      </c>
      <c r="M298" s="161" t="s">
        <v>612</v>
      </c>
      <c r="N298" s="186"/>
      <c r="O298" s="186"/>
      <c r="P298" s="186"/>
      <c r="Q298" s="186"/>
      <c r="R298" s="186"/>
      <c r="S298" s="186"/>
      <c r="T298" s="186"/>
      <c r="U298" s="186"/>
      <c r="V298" s="186"/>
      <c r="W298" s="186"/>
      <c r="X298" s="186"/>
      <c r="Y298" s="186"/>
      <c r="Z298" s="186"/>
    </row>
    <row r="299" ht="15.75" customHeight="1">
      <c r="A299" s="212" t="s">
        <v>903</v>
      </c>
      <c r="B299" s="159">
        <v>365.0</v>
      </c>
      <c r="C299" s="159">
        <v>7.1</v>
      </c>
      <c r="D299" s="159">
        <v>0.7</v>
      </c>
      <c r="E299" s="159">
        <v>80.0</v>
      </c>
      <c r="F299" s="159">
        <v>1.3</v>
      </c>
      <c r="G299" s="214"/>
      <c r="H299" s="186">
        <f t="shared" ref="H299:L299" si="298">$G299/100*B299</f>
        <v>0</v>
      </c>
      <c r="I299" s="186">
        <f t="shared" si="298"/>
        <v>0</v>
      </c>
      <c r="J299" s="186">
        <f t="shared" si="298"/>
        <v>0</v>
      </c>
      <c r="K299" s="186">
        <f t="shared" si="298"/>
        <v>0</v>
      </c>
      <c r="L299" s="186">
        <f t="shared" si="298"/>
        <v>0</v>
      </c>
      <c r="M299" s="161" t="s">
        <v>612</v>
      </c>
      <c r="N299" s="186"/>
      <c r="O299" s="186"/>
      <c r="P299" s="186"/>
      <c r="Q299" s="186"/>
      <c r="R299" s="186"/>
      <c r="S299" s="186"/>
      <c r="T299" s="186"/>
      <c r="U299" s="186"/>
      <c r="V299" s="186"/>
      <c r="W299" s="186"/>
      <c r="X299" s="186"/>
      <c r="Y299" s="186"/>
      <c r="Z299" s="186"/>
    </row>
    <row r="300" ht="15.75" customHeight="1">
      <c r="A300" s="212" t="s">
        <v>904</v>
      </c>
      <c r="B300" s="159">
        <v>321.0</v>
      </c>
      <c r="C300" s="159">
        <v>0.0</v>
      </c>
      <c r="D300" s="159">
        <v>0.0</v>
      </c>
      <c r="E300" s="159">
        <v>83.0</v>
      </c>
      <c r="F300" s="159">
        <v>0.0</v>
      </c>
      <c r="G300" s="214"/>
      <c r="H300" s="186">
        <f t="shared" ref="H300:L300" si="299">$G300/100*B300</f>
        <v>0</v>
      </c>
      <c r="I300" s="186">
        <f t="shared" si="299"/>
        <v>0</v>
      </c>
      <c r="J300" s="186">
        <f t="shared" si="299"/>
        <v>0</v>
      </c>
      <c r="K300" s="186">
        <f t="shared" si="299"/>
        <v>0</v>
      </c>
      <c r="L300" s="186">
        <f t="shared" si="299"/>
        <v>0</v>
      </c>
      <c r="M300" s="161" t="s">
        <v>601</v>
      </c>
      <c r="N300" s="186"/>
      <c r="O300" s="186"/>
      <c r="P300" s="186"/>
      <c r="Q300" s="186"/>
      <c r="R300" s="186"/>
      <c r="S300" s="186"/>
      <c r="T300" s="186"/>
      <c r="U300" s="186"/>
      <c r="V300" s="186"/>
      <c r="W300" s="186"/>
      <c r="X300" s="186"/>
      <c r="Y300" s="186"/>
      <c r="Z300" s="186"/>
    </row>
    <row r="301" ht="15.75" customHeight="1">
      <c r="A301" s="212" t="s">
        <v>905</v>
      </c>
      <c r="B301" s="159">
        <v>162.0</v>
      </c>
      <c r="C301" s="159">
        <v>0.6</v>
      </c>
      <c r="D301" s="159">
        <v>0.5</v>
      </c>
      <c r="E301" s="159">
        <v>8.6</v>
      </c>
      <c r="F301" s="159">
        <v>6.1</v>
      </c>
      <c r="G301" s="214"/>
      <c r="H301" s="186">
        <f t="shared" ref="H301:L301" si="300">$G301/100*B301</f>
        <v>0</v>
      </c>
      <c r="I301" s="186">
        <f t="shared" si="300"/>
        <v>0</v>
      </c>
      <c r="J301" s="186">
        <f t="shared" si="300"/>
        <v>0</v>
      </c>
      <c r="K301" s="186">
        <f t="shared" si="300"/>
        <v>0</v>
      </c>
      <c r="L301" s="186">
        <f t="shared" si="300"/>
        <v>0</v>
      </c>
      <c r="M301" s="161" t="s">
        <v>595</v>
      </c>
      <c r="N301" s="186"/>
      <c r="O301" s="186"/>
      <c r="P301" s="186"/>
      <c r="Q301" s="186"/>
      <c r="R301" s="186"/>
      <c r="S301" s="186"/>
      <c r="T301" s="186"/>
      <c r="U301" s="186"/>
      <c r="V301" s="186"/>
      <c r="W301" s="186"/>
      <c r="X301" s="186"/>
      <c r="Y301" s="186"/>
      <c r="Z301" s="186"/>
    </row>
    <row r="302" ht="15.75" customHeight="1">
      <c r="A302" s="212" t="s">
        <v>906</v>
      </c>
      <c r="B302" s="159">
        <v>36.0</v>
      </c>
      <c r="C302" s="159">
        <v>1.2</v>
      </c>
      <c r="D302" s="159">
        <v>0.2</v>
      </c>
      <c r="E302" s="159">
        <v>8.1</v>
      </c>
      <c r="F302" s="159">
        <v>2.5</v>
      </c>
      <c r="G302" s="214"/>
      <c r="H302" s="186">
        <f t="shared" ref="H302:L302" si="301">$G302/100*B302</f>
        <v>0</v>
      </c>
      <c r="I302" s="186">
        <f t="shared" si="301"/>
        <v>0</v>
      </c>
      <c r="J302" s="186">
        <f t="shared" si="301"/>
        <v>0</v>
      </c>
      <c r="K302" s="186">
        <f t="shared" si="301"/>
        <v>0</v>
      </c>
      <c r="L302" s="186">
        <f t="shared" si="301"/>
        <v>0</v>
      </c>
      <c r="M302" s="161" t="s">
        <v>609</v>
      </c>
      <c r="N302" s="186"/>
      <c r="O302" s="186"/>
      <c r="P302" s="186"/>
      <c r="Q302" s="186"/>
      <c r="R302" s="186"/>
      <c r="S302" s="186"/>
      <c r="T302" s="186"/>
      <c r="U302" s="186"/>
      <c r="V302" s="186"/>
      <c r="W302" s="186"/>
      <c r="X302" s="186"/>
      <c r="Y302" s="186"/>
      <c r="Z302" s="186"/>
    </row>
    <row r="303" ht="15.75" customHeight="1">
      <c r="A303" s="212" t="s">
        <v>907</v>
      </c>
      <c r="B303" s="159">
        <v>338.0</v>
      </c>
      <c r="C303" s="159">
        <v>10.3</v>
      </c>
      <c r="D303" s="159">
        <v>1.6</v>
      </c>
      <c r="E303" s="159">
        <v>75.9</v>
      </c>
      <c r="F303" s="159">
        <v>15.1</v>
      </c>
      <c r="G303" s="214"/>
      <c r="H303" s="186">
        <f t="shared" ref="H303:L303" si="302">$G303/100*B303</f>
        <v>0</v>
      </c>
      <c r="I303" s="186">
        <f t="shared" si="302"/>
        <v>0</v>
      </c>
      <c r="J303" s="186">
        <f t="shared" si="302"/>
        <v>0</v>
      </c>
      <c r="K303" s="186">
        <f t="shared" si="302"/>
        <v>0</v>
      </c>
      <c r="L303" s="186">
        <f t="shared" si="302"/>
        <v>0</v>
      </c>
      <c r="M303" s="161" t="s">
        <v>612</v>
      </c>
      <c r="N303" s="186"/>
      <c r="O303" s="186"/>
      <c r="P303" s="186"/>
      <c r="Q303" s="186"/>
      <c r="R303" s="186"/>
      <c r="S303" s="186"/>
      <c r="T303" s="186"/>
      <c r="U303" s="186"/>
      <c r="V303" s="186"/>
      <c r="W303" s="186"/>
      <c r="X303" s="186"/>
      <c r="Y303" s="186"/>
      <c r="Z303" s="186"/>
    </row>
    <row r="304" ht="15.75" customHeight="1">
      <c r="A304" s="212" t="s">
        <v>908</v>
      </c>
      <c r="B304" s="159">
        <v>325.0</v>
      </c>
      <c r="C304" s="159">
        <v>15.9</v>
      </c>
      <c r="D304" s="159">
        <v>2.2</v>
      </c>
      <c r="E304" s="159">
        <v>68.6</v>
      </c>
      <c r="F304" s="159">
        <v>23.8</v>
      </c>
      <c r="G304" s="214"/>
      <c r="H304" s="186">
        <f t="shared" ref="H304:L304" si="303">$G304/100*B304</f>
        <v>0</v>
      </c>
      <c r="I304" s="186">
        <f t="shared" si="303"/>
        <v>0</v>
      </c>
      <c r="J304" s="186">
        <f t="shared" si="303"/>
        <v>0</v>
      </c>
      <c r="K304" s="186">
        <f t="shared" si="303"/>
        <v>0</v>
      </c>
      <c r="L304" s="186">
        <f t="shared" si="303"/>
        <v>0</v>
      </c>
      <c r="M304" s="161" t="s">
        <v>612</v>
      </c>
      <c r="N304" s="186"/>
      <c r="O304" s="186"/>
      <c r="P304" s="186"/>
      <c r="Q304" s="186"/>
      <c r="R304" s="186"/>
      <c r="S304" s="186"/>
      <c r="T304" s="186"/>
      <c r="U304" s="186"/>
      <c r="V304" s="186"/>
      <c r="W304" s="186"/>
      <c r="X304" s="186"/>
      <c r="Y304" s="186"/>
      <c r="Z304" s="186"/>
    </row>
    <row r="305" ht="15.75" customHeight="1">
      <c r="A305" s="212" t="s">
        <v>909</v>
      </c>
      <c r="B305" s="159">
        <v>32.0</v>
      </c>
      <c r="C305" s="159">
        <v>0.7</v>
      </c>
      <c r="D305" s="159">
        <v>0.3</v>
      </c>
      <c r="E305" s="159">
        <v>7.7</v>
      </c>
      <c r="F305" s="159">
        <v>2.0</v>
      </c>
      <c r="G305" s="214"/>
      <c r="H305" s="186">
        <f t="shared" ref="H305:L305" si="304">$G305/100*B305</f>
        <v>0</v>
      </c>
      <c r="I305" s="186">
        <f t="shared" si="304"/>
        <v>0</v>
      </c>
      <c r="J305" s="186">
        <f t="shared" si="304"/>
        <v>0</v>
      </c>
      <c r="K305" s="186">
        <f t="shared" si="304"/>
        <v>0</v>
      </c>
      <c r="L305" s="186">
        <f t="shared" si="304"/>
        <v>0</v>
      </c>
      <c r="M305" s="161" t="s">
        <v>595</v>
      </c>
      <c r="N305" s="186"/>
      <c r="O305" s="186"/>
      <c r="P305" s="186"/>
      <c r="Q305" s="186"/>
      <c r="R305" s="186"/>
      <c r="S305" s="186"/>
      <c r="T305" s="186"/>
      <c r="U305" s="186"/>
      <c r="V305" s="186"/>
      <c r="W305" s="186"/>
      <c r="X305" s="186"/>
      <c r="Y305" s="186"/>
      <c r="Z305" s="186"/>
    </row>
    <row r="306" ht="15.75" customHeight="1">
      <c r="A306" s="212" t="s">
        <v>910</v>
      </c>
      <c r="B306" s="159">
        <v>884.0</v>
      </c>
      <c r="C306" s="159">
        <v>0.0</v>
      </c>
      <c r="D306" s="159">
        <v>100.0</v>
      </c>
      <c r="E306" s="159">
        <v>0.0</v>
      </c>
      <c r="F306" s="159">
        <v>0.0</v>
      </c>
      <c r="G306" s="214"/>
      <c r="H306" s="186">
        <f t="shared" ref="H306:L306" si="305">$G306/100*B306</f>
        <v>0</v>
      </c>
      <c r="I306" s="186">
        <f t="shared" si="305"/>
        <v>0</v>
      </c>
      <c r="J306" s="186">
        <f t="shared" si="305"/>
        <v>0</v>
      </c>
      <c r="K306" s="186">
        <f t="shared" si="305"/>
        <v>0</v>
      </c>
      <c r="L306" s="186">
        <f t="shared" si="305"/>
        <v>0</v>
      </c>
      <c r="M306" s="161" t="s">
        <v>623</v>
      </c>
      <c r="N306" s="186"/>
      <c r="O306" s="186"/>
      <c r="P306" s="186"/>
      <c r="Q306" s="186"/>
      <c r="R306" s="186"/>
      <c r="S306" s="186"/>
      <c r="T306" s="186"/>
      <c r="U306" s="186"/>
      <c r="V306" s="186"/>
      <c r="W306" s="186"/>
      <c r="X306" s="186"/>
      <c r="Y306" s="186"/>
      <c r="Z306" s="186"/>
    </row>
    <row r="307" ht="15.75" customHeight="1">
      <c r="A307" s="212" t="s">
        <v>911</v>
      </c>
      <c r="B307" s="159">
        <v>127.0</v>
      </c>
      <c r="C307" s="159">
        <v>20.5</v>
      </c>
      <c r="D307" s="159">
        <v>4.4</v>
      </c>
      <c r="E307" s="159">
        <v>0.0</v>
      </c>
      <c r="F307" s="159">
        <v>0.0</v>
      </c>
      <c r="G307" s="214"/>
      <c r="H307" s="186">
        <f t="shared" ref="H307:L307" si="306">$G307/100*B307</f>
        <v>0</v>
      </c>
      <c r="I307" s="186">
        <f t="shared" si="306"/>
        <v>0</v>
      </c>
      <c r="J307" s="186">
        <f t="shared" si="306"/>
        <v>0</v>
      </c>
      <c r="K307" s="186">
        <f t="shared" si="306"/>
        <v>0</v>
      </c>
      <c r="L307" s="186">
        <f t="shared" si="306"/>
        <v>0</v>
      </c>
      <c r="M307" s="161" t="s">
        <v>630</v>
      </c>
      <c r="N307" s="186"/>
      <c r="O307" s="186"/>
      <c r="P307" s="186"/>
      <c r="Q307" s="186"/>
      <c r="R307" s="186"/>
      <c r="S307" s="186"/>
      <c r="T307" s="186"/>
      <c r="U307" s="186"/>
      <c r="V307" s="186"/>
      <c r="W307" s="186"/>
      <c r="X307" s="186"/>
      <c r="Y307" s="186"/>
      <c r="Z307" s="186"/>
    </row>
    <row r="308" ht="15.75" customHeight="1">
      <c r="A308" s="212" t="s">
        <v>912</v>
      </c>
      <c r="B308" s="159">
        <v>83.0</v>
      </c>
      <c r="C308" s="159">
        <v>3.3</v>
      </c>
      <c r="D308" s="159">
        <v>0.2</v>
      </c>
      <c r="E308" s="159">
        <v>18.6</v>
      </c>
      <c r="F308" s="159">
        <v>3.3</v>
      </c>
      <c r="G308" s="214"/>
      <c r="H308" s="186">
        <f t="shared" ref="H308:L308" si="307">$G308/100*B308</f>
        <v>0</v>
      </c>
      <c r="I308" s="186">
        <f t="shared" si="307"/>
        <v>0</v>
      </c>
      <c r="J308" s="186">
        <f t="shared" si="307"/>
        <v>0</v>
      </c>
      <c r="K308" s="186">
        <f t="shared" si="307"/>
        <v>0</v>
      </c>
      <c r="L308" s="186">
        <f t="shared" si="307"/>
        <v>0</v>
      </c>
      <c r="M308" s="161" t="s">
        <v>609</v>
      </c>
      <c r="N308" s="186"/>
      <c r="O308" s="186"/>
      <c r="P308" s="186"/>
      <c r="Q308" s="186"/>
      <c r="R308" s="186"/>
      <c r="S308" s="186"/>
      <c r="T308" s="186"/>
      <c r="U308" s="186"/>
      <c r="V308" s="186"/>
      <c r="W308" s="186"/>
      <c r="X308" s="186"/>
      <c r="Y308" s="186"/>
      <c r="Z308" s="186"/>
    </row>
    <row r="309" ht="15.75" customHeight="1">
      <c r="A309" s="212" t="s">
        <v>913</v>
      </c>
      <c r="B309" s="159">
        <v>0.0</v>
      </c>
      <c r="C309" s="159">
        <v>0.0</v>
      </c>
      <c r="D309" s="159">
        <v>0.0</v>
      </c>
      <c r="E309" s="159">
        <v>0.0</v>
      </c>
      <c r="F309" s="159">
        <v>0.0</v>
      </c>
      <c r="G309" s="214"/>
      <c r="H309" s="186">
        <f t="shared" ref="H309:L309" si="308">$G309/100*B309</f>
        <v>0</v>
      </c>
      <c r="I309" s="186">
        <f t="shared" si="308"/>
        <v>0</v>
      </c>
      <c r="J309" s="186">
        <f t="shared" si="308"/>
        <v>0</v>
      </c>
      <c r="K309" s="186">
        <f t="shared" si="308"/>
        <v>0</v>
      </c>
      <c r="L309" s="186">
        <f t="shared" si="308"/>
        <v>0</v>
      </c>
      <c r="M309" s="161" t="s">
        <v>666</v>
      </c>
      <c r="N309" s="186"/>
      <c r="O309" s="186"/>
      <c r="P309" s="186"/>
      <c r="Q309" s="186"/>
      <c r="R309" s="186"/>
      <c r="S309" s="186"/>
      <c r="T309" s="186"/>
      <c r="U309" s="186"/>
      <c r="V309" s="186"/>
      <c r="W309" s="186"/>
      <c r="X309" s="186"/>
      <c r="Y309" s="186"/>
      <c r="Z309" s="186"/>
    </row>
    <row r="310" ht="15.75" customHeight="1">
      <c r="A310" s="212" t="s">
        <v>914</v>
      </c>
      <c r="B310" s="159">
        <v>0.0</v>
      </c>
      <c r="C310" s="159">
        <v>0.0</v>
      </c>
      <c r="D310" s="159">
        <v>0.0</v>
      </c>
      <c r="E310" s="159">
        <v>0.0</v>
      </c>
      <c r="F310" s="159">
        <v>0.0</v>
      </c>
      <c r="G310" s="214"/>
      <c r="H310" s="186">
        <f t="shared" ref="H310:L310" si="309">$G310/100*B310</f>
        <v>0</v>
      </c>
      <c r="I310" s="186">
        <f t="shared" si="309"/>
        <v>0</v>
      </c>
      <c r="J310" s="186">
        <f t="shared" si="309"/>
        <v>0</v>
      </c>
      <c r="K310" s="186">
        <f t="shared" si="309"/>
        <v>0</v>
      </c>
      <c r="L310" s="186">
        <f t="shared" si="309"/>
        <v>0</v>
      </c>
      <c r="M310" s="161" t="s">
        <v>666</v>
      </c>
      <c r="N310" s="186"/>
      <c r="O310" s="186"/>
      <c r="P310" s="186"/>
      <c r="Q310" s="186"/>
      <c r="R310" s="186"/>
      <c r="S310" s="186"/>
      <c r="T310" s="186"/>
      <c r="U310" s="186"/>
      <c r="V310" s="186"/>
      <c r="W310" s="186"/>
      <c r="X310" s="186"/>
      <c r="Y310" s="186"/>
      <c r="Z310" s="186"/>
    </row>
    <row r="311" ht="15.75" customHeight="1">
      <c r="A311" s="212" t="s">
        <v>915</v>
      </c>
      <c r="B311" s="159">
        <v>0.0</v>
      </c>
      <c r="C311" s="159">
        <v>0.0</v>
      </c>
      <c r="D311" s="159">
        <v>0.0</v>
      </c>
      <c r="E311" s="159">
        <v>0.0</v>
      </c>
      <c r="F311" s="159">
        <v>0.0</v>
      </c>
      <c r="G311" s="214"/>
      <c r="H311" s="186">
        <f t="shared" ref="H311:L311" si="310">$G311/100*B311</f>
        <v>0</v>
      </c>
      <c r="I311" s="186">
        <f t="shared" si="310"/>
        <v>0</v>
      </c>
      <c r="J311" s="186">
        <f t="shared" si="310"/>
        <v>0</v>
      </c>
      <c r="K311" s="186">
        <f t="shared" si="310"/>
        <v>0</v>
      </c>
      <c r="L311" s="186">
        <f t="shared" si="310"/>
        <v>0</v>
      </c>
      <c r="M311" s="161" t="s">
        <v>666</v>
      </c>
      <c r="N311" s="186"/>
      <c r="O311" s="186"/>
      <c r="P311" s="186"/>
      <c r="Q311" s="186"/>
      <c r="R311" s="186"/>
      <c r="S311" s="186"/>
      <c r="T311" s="186"/>
      <c r="U311" s="186"/>
      <c r="V311" s="186"/>
      <c r="W311" s="186"/>
      <c r="X311" s="186"/>
      <c r="Y311" s="186"/>
      <c r="Z311" s="186"/>
    </row>
    <row r="312" ht="15.75" customHeight="1">
      <c r="A312" s="212" t="s">
        <v>916</v>
      </c>
      <c r="B312" s="159">
        <v>208.0</v>
      </c>
      <c r="C312" s="159">
        <v>24.6</v>
      </c>
      <c r="D312" s="159">
        <v>11.5</v>
      </c>
      <c r="E312" s="159">
        <v>0.0</v>
      </c>
      <c r="F312" s="159">
        <v>0.0</v>
      </c>
      <c r="G312" s="214"/>
      <c r="H312" s="186">
        <f t="shared" ref="H312:L312" si="311">$G312/100*B312</f>
        <v>0</v>
      </c>
      <c r="I312" s="186">
        <f t="shared" si="311"/>
        <v>0</v>
      </c>
      <c r="J312" s="186">
        <f t="shared" si="311"/>
        <v>0</v>
      </c>
      <c r="K312" s="186">
        <f t="shared" si="311"/>
        <v>0</v>
      </c>
      <c r="L312" s="186">
        <f t="shared" si="311"/>
        <v>0</v>
      </c>
      <c r="M312" s="161" t="s">
        <v>630</v>
      </c>
      <c r="N312" s="186"/>
      <c r="O312" s="186"/>
      <c r="P312" s="186"/>
      <c r="Q312" s="186"/>
      <c r="R312" s="186"/>
      <c r="S312" s="186"/>
      <c r="T312" s="186"/>
      <c r="U312" s="186"/>
      <c r="V312" s="186"/>
      <c r="W312" s="186"/>
      <c r="X312" s="186"/>
      <c r="Y312" s="186"/>
      <c r="Z312" s="186"/>
    </row>
    <row r="313" ht="15.75" customHeight="1">
      <c r="A313" s="212" t="s">
        <v>917</v>
      </c>
      <c r="B313" s="159">
        <v>32.0</v>
      </c>
      <c r="C313" s="159">
        <v>1.8</v>
      </c>
      <c r="D313" s="159">
        <v>0.2</v>
      </c>
      <c r="E313" s="159">
        <v>7.3</v>
      </c>
      <c r="F313" s="159">
        <v>2.6</v>
      </c>
      <c r="G313" s="214"/>
      <c r="H313" s="186">
        <f t="shared" ref="H313:L313" si="312">$G313/100*B313</f>
        <v>0</v>
      </c>
      <c r="I313" s="186">
        <f t="shared" si="312"/>
        <v>0</v>
      </c>
      <c r="J313" s="186">
        <f t="shared" si="312"/>
        <v>0</v>
      </c>
      <c r="K313" s="186">
        <f t="shared" si="312"/>
        <v>0</v>
      </c>
      <c r="L313" s="186">
        <f t="shared" si="312"/>
        <v>0</v>
      </c>
      <c r="M313" s="161" t="s">
        <v>609</v>
      </c>
      <c r="N313" s="186"/>
      <c r="O313" s="186"/>
      <c r="P313" s="186"/>
      <c r="Q313" s="186"/>
      <c r="R313" s="186"/>
      <c r="S313" s="186"/>
      <c r="T313" s="186"/>
      <c r="U313" s="186"/>
      <c r="V313" s="186"/>
      <c r="W313" s="186"/>
      <c r="X313" s="186"/>
      <c r="Y313" s="186"/>
      <c r="Z313" s="186"/>
    </row>
    <row r="314" ht="15.75" customHeight="1">
      <c r="A314" s="212" t="s">
        <v>918</v>
      </c>
      <c r="B314" s="159">
        <v>69.0</v>
      </c>
      <c r="C314" s="159">
        <v>12.1</v>
      </c>
      <c r="D314" s="159">
        <v>0.5</v>
      </c>
      <c r="E314" s="159">
        <v>3.2</v>
      </c>
      <c r="F314" s="159">
        <v>0.0</v>
      </c>
      <c r="G314" s="214"/>
      <c r="H314" s="186">
        <f t="shared" ref="H314:L314" si="313">$G314/100*B314</f>
        <v>0</v>
      </c>
      <c r="I314" s="186">
        <f t="shared" si="313"/>
        <v>0</v>
      </c>
      <c r="J314" s="186">
        <f t="shared" si="313"/>
        <v>0</v>
      </c>
      <c r="K314" s="186">
        <f t="shared" si="313"/>
        <v>0</v>
      </c>
      <c r="L314" s="186">
        <f t="shared" si="313"/>
        <v>0</v>
      </c>
      <c r="M314" s="161" t="s">
        <v>593</v>
      </c>
      <c r="N314" s="186"/>
      <c r="O314" s="186"/>
      <c r="P314" s="186"/>
      <c r="Q314" s="186"/>
      <c r="R314" s="186"/>
      <c r="S314" s="186"/>
      <c r="T314" s="186"/>
      <c r="U314" s="186"/>
      <c r="V314" s="186"/>
      <c r="W314" s="186"/>
      <c r="X314" s="186"/>
      <c r="Y314" s="186"/>
      <c r="Z314" s="186"/>
    </row>
    <row r="315" ht="15.75" customHeight="1">
      <c r="A315" s="212" t="s">
        <v>919</v>
      </c>
      <c r="B315" s="159">
        <v>257.0</v>
      </c>
      <c r="C315" s="159">
        <v>10.5</v>
      </c>
      <c r="D315" s="159">
        <v>0.0</v>
      </c>
      <c r="E315" s="159">
        <v>57.1</v>
      </c>
      <c r="F315" s="159">
        <v>10.5</v>
      </c>
      <c r="G315" s="214"/>
      <c r="H315" s="186">
        <f t="shared" ref="H315:L315" si="314">$G315/100*B315</f>
        <v>0</v>
      </c>
      <c r="I315" s="186">
        <f t="shared" si="314"/>
        <v>0</v>
      </c>
      <c r="J315" s="186">
        <f t="shared" si="314"/>
        <v>0</v>
      </c>
      <c r="K315" s="186">
        <f t="shared" si="314"/>
        <v>0</v>
      </c>
      <c r="L315" s="186">
        <f t="shared" si="314"/>
        <v>0</v>
      </c>
      <c r="M315" s="161" t="s">
        <v>599</v>
      </c>
      <c r="N315" s="186"/>
      <c r="O315" s="186"/>
      <c r="P315" s="186"/>
      <c r="Q315" s="186"/>
      <c r="R315" s="186"/>
      <c r="S315" s="186"/>
      <c r="T315" s="186"/>
      <c r="U315" s="186"/>
      <c r="V315" s="186"/>
      <c r="W315" s="186"/>
      <c r="X315" s="186"/>
      <c r="Y315" s="186"/>
      <c r="Z315" s="186"/>
    </row>
    <row r="316" ht="15.75" customHeight="1">
      <c r="A316" s="212" t="s">
        <v>920</v>
      </c>
      <c r="B316" s="159">
        <v>464.0</v>
      </c>
      <c r="C316" s="159">
        <v>20.0</v>
      </c>
      <c r="D316" s="159">
        <v>2.0</v>
      </c>
      <c r="E316" s="159">
        <v>1.8</v>
      </c>
      <c r="F316" s="159">
        <v>0.4</v>
      </c>
      <c r="G316" s="214"/>
      <c r="H316" s="186">
        <f t="shared" ref="H316:L316" si="315">$G316/100*B316</f>
        <v>0</v>
      </c>
      <c r="I316" s="186">
        <f t="shared" si="315"/>
        <v>0</v>
      </c>
      <c r="J316" s="186">
        <f t="shared" si="315"/>
        <v>0</v>
      </c>
      <c r="K316" s="186">
        <f t="shared" si="315"/>
        <v>0</v>
      </c>
      <c r="L316" s="186">
        <f t="shared" si="315"/>
        <v>0</v>
      </c>
      <c r="M316" s="161" t="s">
        <v>612</v>
      </c>
      <c r="N316" s="186"/>
      <c r="O316" s="186"/>
      <c r="P316" s="186"/>
      <c r="Q316" s="186"/>
      <c r="R316" s="186"/>
      <c r="S316" s="186"/>
      <c r="T316" s="186"/>
      <c r="U316" s="186"/>
      <c r="V316" s="186"/>
      <c r="W316" s="186"/>
      <c r="X316" s="186"/>
      <c r="Y316" s="186"/>
      <c r="Z316" s="186"/>
    </row>
    <row r="317" ht="15.75" customHeight="1">
      <c r="A317" s="212" t="s">
        <v>921</v>
      </c>
      <c r="B317" s="159">
        <v>360.0</v>
      </c>
      <c r="C317" s="159">
        <v>9.2</v>
      </c>
      <c r="D317" s="159">
        <v>1.2</v>
      </c>
      <c r="E317" s="159">
        <v>75.0</v>
      </c>
      <c r="F317" s="159">
        <v>2.7</v>
      </c>
      <c r="G317" s="214"/>
      <c r="H317" s="186">
        <f t="shared" ref="H317:L317" si="316">$G317/100*B317</f>
        <v>0</v>
      </c>
      <c r="I317" s="186">
        <f t="shared" si="316"/>
        <v>0</v>
      </c>
      <c r="J317" s="186">
        <f t="shared" si="316"/>
        <v>0</v>
      </c>
      <c r="K317" s="186">
        <f t="shared" si="316"/>
        <v>0</v>
      </c>
      <c r="L317" s="186">
        <f t="shared" si="316"/>
        <v>0</v>
      </c>
      <c r="M317" s="161" t="s">
        <v>612</v>
      </c>
      <c r="N317" s="186"/>
      <c r="O317" s="186"/>
      <c r="P317" s="186"/>
      <c r="Q317" s="186"/>
      <c r="R317" s="186"/>
      <c r="S317" s="186"/>
      <c r="T317" s="186"/>
      <c r="U317" s="186"/>
      <c r="V317" s="186"/>
      <c r="W317" s="186"/>
      <c r="X317" s="186"/>
      <c r="Y317" s="186"/>
      <c r="Z317" s="186"/>
    </row>
    <row r="318" ht="15.75" customHeight="1">
      <c r="A318" s="212" t="s">
        <v>922</v>
      </c>
      <c r="B318" s="159">
        <v>586.0</v>
      </c>
      <c r="C318" s="159">
        <v>18.1</v>
      </c>
      <c r="D318" s="159">
        <v>50.9</v>
      </c>
      <c r="E318" s="159">
        <v>24.1</v>
      </c>
      <c r="F318" s="159">
        <v>5.5</v>
      </c>
      <c r="G318" s="214"/>
      <c r="H318" s="186">
        <f t="shared" ref="H318:L318" si="317">$G318/100*B318</f>
        <v>0</v>
      </c>
      <c r="I318" s="186">
        <f t="shared" si="317"/>
        <v>0</v>
      </c>
      <c r="J318" s="186">
        <f t="shared" si="317"/>
        <v>0</v>
      </c>
      <c r="K318" s="186">
        <f t="shared" si="317"/>
        <v>0</v>
      </c>
      <c r="L318" s="186">
        <f t="shared" si="317"/>
        <v>0</v>
      </c>
      <c r="M318" s="161" t="s">
        <v>681</v>
      </c>
      <c r="N318" s="186"/>
      <c r="O318" s="186"/>
      <c r="P318" s="186"/>
      <c r="Q318" s="186"/>
      <c r="R318" s="186"/>
      <c r="S318" s="186"/>
      <c r="T318" s="186"/>
      <c r="U318" s="186"/>
      <c r="V318" s="186"/>
      <c r="W318" s="186"/>
      <c r="X318" s="186"/>
      <c r="Y318" s="186"/>
      <c r="Z318" s="186"/>
    </row>
    <row r="319" ht="15.75" customHeight="1">
      <c r="A319" s="212" t="s">
        <v>923</v>
      </c>
      <c r="B319" s="159">
        <v>884.0</v>
      </c>
      <c r="C319" s="159">
        <v>0.0</v>
      </c>
      <c r="D319" s="159">
        <v>100.0</v>
      </c>
      <c r="E319" s="159">
        <v>0.0</v>
      </c>
      <c r="F319" s="159">
        <v>0.0</v>
      </c>
      <c r="G319" s="214"/>
      <c r="H319" s="186">
        <f t="shared" ref="H319:L319" si="318">$G319/100*B319</f>
        <v>0</v>
      </c>
      <c r="I319" s="186">
        <f t="shared" si="318"/>
        <v>0</v>
      </c>
      <c r="J319" s="186">
        <f t="shared" si="318"/>
        <v>0</v>
      </c>
      <c r="K319" s="186">
        <f t="shared" si="318"/>
        <v>0</v>
      </c>
      <c r="L319" s="186">
        <f t="shared" si="318"/>
        <v>0</v>
      </c>
      <c r="M319" s="161" t="s">
        <v>623</v>
      </c>
      <c r="N319" s="186"/>
      <c r="O319" s="186"/>
      <c r="P319" s="186"/>
      <c r="Q319" s="186"/>
      <c r="R319" s="186"/>
      <c r="S319" s="186"/>
      <c r="T319" s="186"/>
      <c r="U319" s="186"/>
      <c r="V319" s="186"/>
      <c r="W319" s="186"/>
      <c r="X319" s="186"/>
      <c r="Y319" s="186"/>
      <c r="Z319" s="186"/>
    </row>
    <row r="320" ht="15.75" customHeight="1">
      <c r="A320" s="212" t="s">
        <v>924</v>
      </c>
      <c r="B320" s="159">
        <v>573.0</v>
      </c>
      <c r="C320" s="159">
        <v>17.7</v>
      </c>
      <c r="D320" s="159">
        <v>49.7</v>
      </c>
      <c r="E320" s="159">
        <v>23.5</v>
      </c>
      <c r="F320" s="159">
        <v>11.8</v>
      </c>
      <c r="G320" s="214"/>
      <c r="H320" s="186">
        <f t="shared" ref="H320:L320" si="319">$G320/100*B320</f>
        <v>0</v>
      </c>
      <c r="I320" s="186">
        <f t="shared" si="319"/>
        <v>0</v>
      </c>
      <c r="J320" s="186">
        <f t="shared" si="319"/>
        <v>0</v>
      </c>
      <c r="K320" s="186">
        <f t="shared" si="319"/>
        <v>0</v>
      </c>
      <c r="L320" s="186">
        <f t="shared" si="319"/>
        <v>0</v>
      </c>
      <c r="M320" s="161" t="s">
        <v>681</v>
      </c>
      <c r="N320" s="186"/>
      <c r="O320" s="186"/>
      <c r="P320" s="186"/>
      <c r="Q320" s="186"/>
      <c r="R320" s="186"/>
      <c r="S320" s="186"/>
      <c r="T320" s="186"/>
      <c r="U320" s="186"/>
      <c r="V320" s="186"/>
      <c r="W320" s="186"/>
      <c r="X320" s="186"/>
      <c r="Y320" s="186"/>
      <c r="Z320" s="186"/>
    </row>
    <row r="321" ht="15.75" customHeight="1">
      <c r="A321" s="212" t="s">
        <v>925</v>
      </c>
      <c r="B321" s="159">
        <v>53.0</v>
      </c>
      <c r="C321" s="159">
        <v>5.2</v>
      </c>
      <c r="D321" s="159">
        <v>0.1</v>
      </c>
      <c r="E321" s="159">
        <v>8.5</v>
      </c>
      <c r="F321" s="159">
        <v>0.8</v>
      </c>
      <c r="G321" s="214"/>
      <c r="H321" s="186">
        <f t="shared" ref="H321:L321" si="320">$G321/100*B321</f>
        <v>0</v>
      </c>
      <c r="I321" s="186">
        <f t="shared" si="320"/>
        <v>0</v>
      </c>
      <c r="J321" s="186">
        <f t="shared" si="320"/>
        <v>0</v>
      </c>
      <c r="K321" s="186">
        <f t="shared" si="320"/>
        <v>0</v>
      </c>
      <c r="L321" s="186">
        <f t="shared" si="320"/>
        <v>0</v>
      </c>
      <c r="M321" s="161" t="s">
        <v>666</v>
      </c>
      <c r="N321" s="186"/>
      <c r="O321" s="186"/>
      <c r="P321" s="186"/>
      <c r="Q321" s="186"/>
      <c r="R321" s="186"/>
      <c r="S321" s="186"/>
      <c r="T321" s="186"/>
      <c r="U321" s="186"/>
      <c r="V321" s="186"/>
      <c r="W321" s="186"/>
      <c r="X321" s="186"/>
      <c r="Y321" s="186"/>
      <c r="Z321" s="186"/>
    </row>
    <row r="322" ht="15.75" customHeight="1">
      <c r="A322" s="212" t="s">
        <v>926</v>
      </c>
      <c r="B322" s="159">
        <v>53.0</v>
      </c>
      <c r="C322" s="159">
        <v>6.3</v>
      </c>
      <c r="D322" s="159">
        <v>4.0</v>
      </c>
      <c r="E322" s="159">
        <v>7.6</v>
      </c>
      <c r="F322" s="159">
        <v>0.8</v>
      </c>
      <c r="G322" s="214"/>
      <c r="H322" s="186">
        <f t="shared" ref="H322:L322" si="321">$G322/100*B322</f>
        <v>0</v>
      </c>
      <c r="I322" s="186">
        <f t="shared" si="321"/>
        <v>0</v>
      </c>
      <c r="J322" s="186">
        <f t="shared" si="321"/>
        <v>0</v>
      </c>
      <c r="K322" s="186">
        <f t="shared" si="321"/>
        <v>0</v>
      </c>
      <c r="L322" s="186">
        <f t="shared" si="321"/>
        <v>0</v>
      </c>
      <c r="M322" s="161" t="s">
        <v>666</v>
      </c>
      <c r="N322" s="186"/>
      <c r="O322" s="186"/>
      <c r="P322" s="186"/>
      <c r="Q322" s="186"/>
      <c r="R322" s="186"/>
      <c r="S322" s="186"/>
      <c r="T322" s="186"/>
      <c r="U322" s="186"/>
      <c r="V322" s="186"/>
      <c r="W322" s="186"/>
      <c r="X322" s="186"/>
      <c r="Y322" s="186"/>
      <c r="Z322" s="186"/>
    </row>
    <row r="323" ht="15.75" customHeight="1">
      <c r="A323" s="212" t="s">
        <v>927</v>
      </c>
      <c r="B323" s="159">
        <v>71.0</v>
      </c>
      <c r="C323" s="159">
        <v>13.6</v>
      </c>
      <c r="D323" s="159">
        <v>1.0</v>
      </c>
      <c r="E323" s="159">
        <v>0.9</v>
      </c>
      <c r="F323" s="159">
        <v>0.0</v>
      </c>
      <c r="G323" s="214"/>
      <c r="H323" s="186">
        <f t="shared" ref="H323:L323" si="322">$G323/100*B323</f>
        <v>0</v>
      </c>
      <c r="I323" s="186">
        <f t="shared" si="322"/>
        <v>0</v>
      </c>
      <c r="J323" s="186">
        <f t="shared" si="322"/>
        <v>0</v>
      </c>
      <c r="K323" s="186">
        <f t="shared" si="322"/>
        <v>0</v>
      </c>
      <c r="L323" s="186">
        <f t="shared" si="322"/>
        <v>0</v>
      </c>
      <c r="M323" s="161" t="s">
        <v>593</v>
      </c>
      <c r="N323" s="186"/>
      <c r="O323" s="186"/>
      <c r="P323" s="186"/>
      <c r="Q323" s="186"/>
      <c r="R323" s="186"/>
      <c r="S323" s="186"/>
      <c r="T323" s="186"/>
      <c r="U323" s="186"/>
      <c r="V323" s="186"/>
      <c r="W323" s="186"/>
      <c r="X323" s="186"/>
      <c r="Y323" s="186"/>
      <c r="Z323" s="186"/>
    </row>
    <row r="324" ht="15.75" customHeight="1">
      <c r="A324" s="212" t="s">
        <v>928</v>
      </c>
      <c r="B324" s="159">
        <v>97.0</v>
      </c>
      <c r="C324" s="159">
        <v>17.6</v>
      </c>
      <c r="D324" s="159">
        <v>2.4</v>
      </c>
      <c r="E324" s="159">
        <v>0.0</v>
      </c>
      <c r="F324" s="159">
        <v>0.0</v>
      </c>
      <c r="G324" s="214"/>
      <c r="H324" s="186">
        <f t="shared" ref="H324:L324" si="323">$G324/100*B324</f>
        <v>0</v>
      </c>
      <c r="I324" s="186">
        <f t="shared" si="323"/>
        <v>0</v>
      </c>
      <c r="J324" s="186">
        <f t="shared" si="323"/>
        <v>0</v>
      </c>
      <c r="K324" s="186">
        <f t="shared" si="323"/>
        <v>0</v>
      </c>
      <c r="L324" s="186">
        <f t="shared" si="323"/>
        <v>0</v>
      </c>
      <c r="M324" s="161" t="s">
        <v>630</v>
      </c>
      <c r="N324" s="186"/>
      <c r="O324" s="186"/>
      <c r="P324" s="186"/>
      <c r="Q324" s="186"/>
      <c r="R324" s="186"/>
      <c r="S324" s="186"/>
      <c r="T324" s="186"/>
      <c r="U324" s="186"/>
      <c r="V324" s="186"/>
      <c r="W324" s="186"/>
      <c r="X324" s="186"/>
      <c r="Y324" s="186"/>
      <c r="Z324" s="186"/>
    </row>
    <row r="325" ht="15.75" customHeight="1">
      <c r="A325" s="212" t="s">
        <v>929</v>
      </c>
      <c r="B325" s="159">
        <v>100.0</v>
      </c>
      <c r="C325" s="159">
        <v>20.5</v>
      </c>
      <c r="D325" s="159">
        <v>1.3</v>
      </c>
      <c r="E325" s="159">
        <v>0.0</v>
      </c>
      <c r="F325" s="159">
        <v>0.0</v>
      </c>
      <c r="G325" s="214"/>
      <c r="H325" s="186">
        <f t="shared" ref="H325:L325" si="324">$G325/100*B325</f>
        <v>0</v>
      </c>
      <c r="I325" s="186">
        <f t="shared" si="324"/>
        <v>0</v>
      </c>
      <c r="J325" s="186">
        <f t="shared" si="324"/>
        <v>0</v>
      </c>
      <c r="K325" s="186">
        <f t="shared" si="324"/>
        <v>0</v>
      </c>
      <c r="L325" s="186">
        <f t="shared" si="324"/>
        <v>0</v>
      </c>
      <c r="M325" s="161" t="s">
        <v>630</v>
      </c>
      <c r="N325" s="186"/>
      <c r="O325" s="186"/>
      <c r="P325" s="186"/>
      <c r="Q325" s="186"/>
      <c r="R325" s="186"/>
      <c r="S325" s="186"/>
      <c r="T325" s="186"/>
      <c r="U325" s="186"/>
      <c r="V325" s="186"/>
      <c r="W325" s="186"/>
      <c r="X325" s="186"/>
      <c r="Y325" s="186"/>
      <c r="Z325" s="186"/>
    </row>
    <row r="326" ht="15.75" customHeight="1">
      <c r="A326" s="212" t="s">
        <v>930</v>
      </c>
      <c r="B326" s="159">
        <v>70.0</v>
      </c>
      <c r="C326" s="159">
        <v>12.4</v>
      </c>
      <c r="D326" s="159">
        <v>1.9</v>
      </c>
      <c r="E326" s="159">
        <v>0.0</v>
      </c>
      <c r="F326" s="159">
        <v>0.0</v>
      </c>
      <c r="G326" s="214"/>
      <c r="H326" s="186">
        <f t="shared" ref="H326:L326" si="325">$G326/100*B326</f>
        <v>0</v>
      </c>
      <c r="I326" s="186">
        <f t="shared" si="325"/>
        <v>0</v>
      </c>
      <c r="J326" s="186">
        <f t="shared" si="325"/>
        <v>0</v>
      </c>
      <c r="K326" s="186">
        <f t="shared" si="325"/>
        <v>0</v>
      </c>
      <c r="L326" s="186">
        <f t="shared" si="325"/>
        <v>0</v>
      </c>
      <c r="M326" s="161" t="s">
        <v>630</v>
      </c>
      <c r="N326" s="186"/>
      <c r="O326" s="186"/>
      <c r="P326" s="186"/>
      <c r="Q326" s="186"/>
      <c r="R326" s="186"/>
      <c r="S326" s="186"/>
      <c r="T326" s="186"/>
      <c r="U326" s="186"/>
      <c r="V326" s="186"/>
      <c r="W326" s="186"/>
      <c r="X326" s="186"/>
      <c r="Y326" s="186"/>
      <c r="Z326" s="186"/>
    </row>
    <row r="327" ht="15.75" customHeight="1">
      <c r="A327" s="212" t="s">
        <v>931</v>
      </c>
      <c r="B327" s="159">
        <v>339.0</v>
      </c>
      <c r="C327" s="159">
        <v>11.3</v>
      </c>
      <c r="D327" s="159">
        <v>3.3</v>
      </c>
      <c r="E327" s="159">
        <v>74.6</v>
      </c>
      <c r="F327" s="159">
        <v>6.3</v>
      </c>
      <c r="G327" s="214"/>
      <c r="H327" s="186">
        <f t="shared" ref="H327:L327" si="326">$G327/100*B327</f>
        <v>0</v>
      </c>
      <c r="I327" s="186">
        <f t="shared" si="326"/>
        <v>0</v>
      </c>
      <c r="J327" s="186">
        <f t="shared" si="326"/>
        <v>0</v>
      </c>
      <c r="K327" s="186">
        <f t="shared" si="326"/>
        <v>0</v>
      </c>
      <c r="L327" s="186">
        <f t="shared" si="326"/>
        <v>0</v>
      </c>
      <c r="M327" s="161" t="s">
        <v>612</v>
      </c>
      <c r="N327" s="186"/>
      <c r="O327" s="186"/>
      <c r="P327" s="186"/>
      <c r="Q327" s="186"/>
      <c r="R327" s="186"/>
      <c r="S327" s="186"/>
      <c r="T327" s="186"/>
      <c r="U327" s="186"/>
      <c r="V327" s="186"/>
      <c r="W327" s="186"/>
      <c r="X327" s="186"/>
      <c r="Y327" s="186"/>
      <c r="Z327" s="186"/>
    </row>
    <row r="328" ht="15.75" customHeight="1">
      <c r="A328" s="212" t="s">
        <v>932</v>
      </c>
      <c r="B328" s="159">
        <v>436.0</v>
      </c>
      <c r="C328" s="159">
        <v>34.5</v>
      </c>
      <c r="D328" s="159">
        <v>20.7</v>
      </c>
      <c r="E328" s="159">
        <v>35.2</v>
      </c>
      <c r="F328" s="159">
        <v>9.6</v>
      </c>
      <c r="G328" s="214"/>
      <c r="H328" s="186">
        <f t="shared" ref="H328:L328" si="327">$G328/100*B328</f>
        <v>0</v>
      </c>
      <c r="I328" s="186">
        <f t="shared" si="327"/>
        <v>0</v>
      </c>
      <c r="J328" s="186">
        <f t="shared" si="327"/>
        <v>0</v>
      </c>
      <c r="K328" s="186">
        <f t="shared" si="327"/>
        <v>0</v>
      </c>
      <c r="L328" s="186">
        <f t="shared" si="327"/>
        <v>0</v>
      </c>
      <c r="M328" s="161" t="s">
        <v>603</v>
      </c>
      <c r="N328" s="186"/>
      <c r="O328" s="186"/>
      <c r="P328" s="186"/>
      <c r="Q328" s="186"/>
      <c r="R328" s="186"/>
      <c r="S328" s="186"/>
      <c r="T328" s="186"/>
      <c r="U328" s="186"/>
      <c r="V328" s="186"/>
      <c r="W328" s="186"/>
      <c r="X328" s="186"/>
      <c r="Y328" s="186"/>
      <c r="Z328" s="186"/>
    </row>
    <row r="329" ht="15.75" customHeight="1">
      <c r="A329" s="212" t="s">
        <v>933</v>
      </c>
      <c r="B329" s="159">
        <v>322.0</v>
      </c>
      <c r="C329" s="159">
        <v>6.0</v>
      </c>
      <c r="D329" s="159">
        <v>31.8</v>
      </c>
      <c r="E329" s="159">
        <v>3.1</v>
      </c>
      <c r="F329" s="159">
        <v>1.1</v>
      </c>
      <c r="G329" s="214"/>
      <c r="H329" s="186">
        <f t="shared" ref="H329:L329" si="328">$G329/100*B329</f>
        <v>0</v>
      </c>
      <c r="I329" s="186">
        <f t="shared" si="328"/>
        <v>0</v>
      </c>
      <c r="J329" s="186">
        <f t="shared" si="328"/>
        <v>0</v>
      </c>
      <c r="K329" s="186">
        <f t="shared" si="328"/>
        <v>0</v>
      </c>
      <c r="L329" s="186">
        <f t="shared" si="328"/>
        <v>0</v>
      </c>
      <c r="M329" s="161" t="s">
        <v>666</v>
      </c>
      <c r="N329" s="186"/>
      <c r="O329" s="186"/>
      <c r="P329" s="186"/>
      <c r="Q329" s="186"/>
      <c r="R329" s="186"/>
      <c r="S329" s="186"/>
      <c r="T329" s="186"/>
      <c r="U329" s="186"/>
      <c r="V329" s="186"/>
      <c r="W329" s="186"/>
      <c r="X329" s="186"/>
      <c r="Y329" s="186"/>
      <c r="Z329" s="186"/>
    </row>
    <row r="330" ht="15.75" customHeight="1">
      <c r="A330" s="212" t="s">
        <v>934</v>
      </c>
      <c r="B330" s="159">
        <v>884.0</v>
      </c>
      <c r="C330" s="159">
        <v>0.0</v>
      </c>
      <c r="D330" s="159">
        <v>100.0</v>
      </c>
      <c r="E330" s="159">
        <v>0.0</v>
      </c>
      <c r="F330" s="159">
        <v>0.0</v>
      </c>
      <c r="G330" s="214"/>
      <c r="H330" s="186">
        <f t="shared" ref="H330:L330" si="329">$G330/100*B330</f>
        <v>0</v>
      </c>
      <c r="I330" s="186">
        <f t="shared" si="329"/>
        <v>0</v>
      </c>
      <c r="J330" s="186">
        <f t="shared" si="329"/>
        <v>0</v>
      </c>
      <c r="K330" s="186">
        <f t="shared" si="329"/>
        <v>0</v>
      </c>
      <c r="L330" s="186">
        <f t="shared" si="329"/>
        <v>0</v>
      </c>
      <c r="M330" s="161" t="s">
        <v>623</v>
      </c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</row>
    <row r="331" ht="15.75" customHeight="1">
      <c r="A331" s="212" t="s">
        <v>935</v>
      </c>
      <c r="B331" s="159">
        <v>240.0</v>
      </c>
      <c r="C331" s="159">
        <v>6.2</v>
      </c>
      <c r="D331" s="159">
        <v>1.4</v>
      </c>
      <c r="E331" s="159">
        <v>4.5</v>
      </c>
      <c r="F331" s="159">
        <v>0.8</v>
      </c>
      <c r="G331" s="214"/>
      <c r="H331" s="186">
        <f t="shared" ref="H331:L331" si="330">$G331/100*B331</f>
        <v>0</v>
      </c>
      <c r="I331" s="186">
        <f t="shared" si="330"/>
        <v>0</v>
      </c>
      <c r="J331" s="186">
        <f t="shared" si="330"/>
        <v>0</v>
      </c>
      <c r="K331" s="186">
        <f t="shared" si="330"/>
        <v>0</v>
      </c>
      <c r="L331" s="186">
        <f t="shared" si="330"/>
        <v>0</v>
      </c>
      <c r="M331" s="161" t="s">
        <v>609</v>
      </c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</row>
    <row r="332" ht="15.75" customHeight="1">
      <c r="A332" s="212" t="s">
        <v>936</v>
      </c>
      <c r="B332" s="159">
        <v>446.0</v>
      </c>
      <c r="C332" s="159">
        <v>36.5</v>
      </c>
      <c r="D332" s="159">
        <v>19.9</v>
      </c>
      <c r="E332" s="159">
        <v>30.2</v>
      </c>
      <c r="F332" s="159">
        <v>9.3</v>
      </c>
      <c r="G332" s="214"/>
      <c r="H332" s="186">
        <f t="shared" ref="H332:L332" si="331">$G332/100*B332</f>
        <v>0</v>
      </c>
      <c r="I332" s="186">
        <f t="shared" si="331"/>
        <v>0</v>
      </c>
      <c r="J332" s="186">
        <f t="shared" si="331"/>
        <v>0</v>
      </c>
      <c r="K332" s="186">
        <f t="shared" si="331"/>
        <v>0</v>
      </c>
      <c r="L332" s="186">
        <f t="shared" si="331"/>
        <v>0</v>
      </c>
      <c r="M332" s="161" t="s">
        <v>603</v>
      </c>
      <c r="N332" s="186"/>
      <c r="O332" s="186"/>
      <c r="P332" s="186"/>
      <c r="Q332" s="186"/>
      <c r="R332" s="186"/>
      <c r="S332" s="186"/>
      <c r="T332" s="186"/>
      <c r="U332" s="186"/>
      <c r="V332" s="186"/>
      <c r="W332" s="186"/>
      <c r="X332" s="186"/>
      <c r="Y332" s="186"/>
      <c r="Z332" s="186"/>
    </row>
    <row r="333" ht="15.75" customHeight="1">
      <c r="A333" s="212" t="s">
        <v>937</v>
      </c>
      <c r="B333" s="159">
        <v>54.0</v>
      </c>
      <c r="C333" s="159">
        <v>3.3</v>
      </c>
      <c r="D333" s="159">
        <v>1.8</v>
      </c>
      <c r="E333" s="159">
        <v>6.3</v>
      </c>
      <c r="F333" s="159">
        <v>0.6</v>
      </c>
      <c r="G333" s="214"/>
      <c r="H333" s="186">
        <f t="shared" ref="H333:L333" si="332">$G333/100*B333</f>
        <v>0</v>
      </c>
      <c r="I333" s="186">
        <f t="shared" si="332"/>
        <v>0</v>
      </c>
      <c r="J333" s="186">
        <f t="shared" si="332"/>
        <v>0</v>
      </c>
      <c r="K333" s="186">
        <f t="shared" si="332"/>
        <v>0</v>
      </c>
      <c r="L333" s="186">
        <f t="shared" si="332"/>
        <v>0</v>
      </c>
      <c r="M333" s="161" t="s">
        <v>603</v>
      </c>
      <c r="N333" s="186"/>
      <c r="O333" s="186"/>
      <c r="P333" s="186"/>
      <c r="Q333" s="186"/>
      <c r="R333" s="186"/>
      <c r="S333" s="186"/>
      <c r="T333" s="186"/>
      <c r="U333" s="186"/>
      <c r="V333" s="186"/>
      <c r="W333" s="186"/>
      <c r="X333" s="186"/>
      <c r="Y333" s="186"/>
      <c r="Z333" s="186"/>
    </row>
    <row r="334" ht="15.75" customHeight="1">
      <c r="A334" s="212" t="s">
        <v>938</v>
      </c>
      <c r="B334" s="159">
        <v>348.0</v>
      </c>
      <c r="C334" s="159">
        <v>14.6</v>
      </c>
      <c r="D334" s="159">
        <v>1.4</v>
      </c>
      <c r="E334" s="159">
        <v>75.0</v>
      </c>
      <c r="F334" s="159">
        <v>1.6</v>
      </c>
      <c r="G334" s="214"/>
      <c r="H334" s="186">
        <f t="shared" ref="H334:L334" si="333">$G334/100*B334</f>
        <v>0</v>
      </c>
      <c r="I334" s="186">
        <f t="shared" si="333"/>
        <v>0</v>
      </c>
      <c r="J334" s="186">
        <f t="shared" si="333"/>
        <v>0</v>
      </c>
      <c r="K334" s="186">
        <f t="shared" si="333"/>
        <v>0</v>
      </c>
      <c r="L334" s="186">
        <f t="shared" si="333"/>
        <v>0</v>
      </c>
      <c r="M334" s="161" t="s">
        <v>612</v>
      </c>
      <c r="N334" s="186"/>
      <c r="O334" s="186"/>
      <c r="P334" s="186"/>
      <c r="Q334" s="186"/>
      <c r="R334" s="186"/>
      <c r="S334" s="186"/>
      <c r="T334" s="186"/>
      <c r="U334" s="186"/>
      <c r="V334" s="186"/>
      <c r="W334" s="186"/>
      <c r="X334" s="186"/>
      <c r="Y334" s="186"/>
      <c r="Z334" s="186"/>
    </row>
    <row r="335" ht="15.75" customHeight="1">
      <c r="A335" s="212" t="s">
        <v>939</v>
      </c>
      <c r="B335" s="159">
        <v>23.0</v>
      </c>
      <c r="C335" s="159">
        <v>2.9</v>
      </c>
      <c r="D335" s="159">
        <v>0.4</v>
      </c>
      <c r="E335" s="159">
        <v>3.6</v>
      </c>
      <c r="F335" s="159">
        <v>2.2</v>
      </c>
      <c r="G335" s="214"/>
      <c r="H335" s="186">
        <f t="shared" ref="H335:L335" si="334">$G335/100*B335</f>
        <v>0</v>
      </c>
      <c r="I335" s="186">
        <f t="shared" si="334"/>
        <v>0</v>
      </c>
      <c r="J335" s="186">
        <f t="shared" si="334"/>
        <v>0</v>
      </c>
      <c r="K335" s="186">
        <f t="shared" si="334"/>
        <v>0</v>
      </c>
      <c r="L335" s="186">
        <f t="shared" si="334"/>
        <v>0</v>
      </c>
      <c r="M335" s="161" t="s">
        <v>609</v>
      </c>
      <c r="N335" s="186"/>
      <c r="O335" s="186"/>
      <c r="P335" s="186"/>
      <c r="Q335" s="186"/>
      <c r="R335" s="186"/>
      <c r="S335" s="186"/>
      <c r="T335" s="186"/>
      <c r="U335" s="186"/>
      <c r="V335" s="186"/>
      <c r="W335" s="186"/>
      <c r="X335" s="186"/>
      <c r="Y335" s="186"/>
      <c r="Z335" s="186"/>
    </row>
    <row r="336" ht="15.75" customHeight="1">
      <c r="A336" s="212" t="s">
        <v>940</v>
      </c>
      <c r="B336" s="159">
        <v>26.0</v>
      </c>
      <c r="C336" s="159">
        <v>5.9</v>
      </c>
      <c r="D336" s="159">
        <v>0.4</v>
      </c>
      <c r="E336" s="159">
        <v>2.4</v>
      </c>
      <c r="F336" s="159">
        <v>0.0</v>
      </c>
      <c r="G336" s="214"/>
      <c r="H336" s="186">
        <f t="shared" ref="H336:L336" si="335">$G336/100*B336</f>
        <v>0</v>
      </c>
      <c r="I336" s="186">
        <f t="shared" si="335"/>
        <v>0</v>
      </c>
      <c r="J336" s="186">
        <f t="shared" si="335"/>
        <v>0</v>
      </c>
      <c r="K336" s="186">
        <f t="shared" si="335"/>
        <v>0</v>
      </c>
      <c r="L336" s="186">
        <f t="shared" si="335"/>
        <v>0</v>
      </c>
      <c r="M336" s="161" t="s">
        <v>599</v>
      </c>
      <c r="N336" s="186"/>
      <c r="O336" s="186"/>
      <c r="P336" s="186"/>
      <c r="Q336" s="186"/>
      <c r="R336" s="186"/>
      <c r="S336" s="186"/>
      <c r="T336" s="186"/>
      <c r="U336" s="186"/>
      <c r="V336" s="186"/>
      <c r="W336" s="186"/>
      <c r="X336" s="186"/>
      <c r="Y336" s="186"/>
      <c r="Z336" s="186"/>
    </row>
    <row r="337" ht="15.75" customHeight="1">
      <c r="A337" s="212" t="s">
        <v>941</v>
      </c>
      <c r="B337" s="159">
        <v>40.0</v>
      </c>
      <c r="C337" s="159">
        <v>0.8</v>
      </c>
      <c r="D337" s="159">
        <v>0.1</v>
      </c>
      <c r="E337" s="159">
        <v>10.4</v>
      </c>
      <c r="F337" s="159">
        <v>1.5</v>
      </c>
      <c r="G337" s="214"/>
      <c r="H337" s="186">
        <f t="shared" ref="H337:L337" si="336">$G337/100*B337</f>
        <v>0</v>
      </c>
      <c r="I337" s="186">
        <f t="shared" si="336"/>
        <v>0</v>
      </c>
      <c r="J337" s="186">
        <f t="shared" si="336"/>
        <v>0</v>
      </c>
      <c r="K337" s="186">
        <f t="shared" si="336"/>
        <v>0</v>
      </c>
      <c r="L337" s="186">
        <f t="shared" si="336"/>
        <v>0</v>
      </c>
      <c r="M337" s="161" t="s">
        <v>609</v>
      </c>
      <c r="N337" s="186"/>
      <c r="O337" s="186"/>
      <c r="P337" s="186"/>
      <c r="Q337" s="186"/>
      <c r="R337" s="186"/>
      <c r="S337" s="186"/>
      <c r="T337" s="186"/>
      <c r="U337" s="186"/>
      <c r="V337" s="186"/>
      <c r="W337" s="186"/>
      <c r="X337" s="186"/>
      <c r="Y337" s="186"/>
      <c r="Z337" s="186"/>
    </row>
    <row r="338" ht="15.75" customHeight="1">
      <c r="A338" s="212" t="s">
        <v>942</v>
      </c>
      <c r="B338" s="159">
        <v>45.0</v>
      </c>
      <c r="C338" s="159">
        <v>1.0</v>
      </c>
      <c r="D338" s="159">
        <v>0.1</v>
      </c>
      <c r="E338" s="159">
        <v>11.7</v>
      </c>
      <c r="F338" s="159">
        <v>2.0</v>
      </c>
      <c r="G338" s="214"/>
      <c r="H338" s="186">
        <f t="shared" ref="H338:L338" si="337">$G338/100*B338</f>
        <v>0</v>
      </c>
      <c r="I338" s="186">
        <f t="shared" si="337"/>
        <v>0</v>
      </c>
      <c r="J338" s="186">
        <f t="shared" si="337"/>
        <v>0</v>
      </c>
      <c r="K338" s="186">
        <f t="shared" si="337"/>
        <v>0</v>
      </c>
      <c r="L338" s="186">
        <f t="shared" si="337"/>
        <v>0</v>
      </c>
      <c r="M338" s="161" t="s">
        <v>609</v>
      </c>
      <c r="N338" s="186"/>
      <c r="O338" s="186"/>
      <c r="P338" s="186"/>
      <c r="Q338" s="186"/>
      <c r="R338" s="186"/>
      <c r="S338" s="186"/>
      <c r="T338" s="186"/>
      <c r="U338" s="186"/>
      <c r="V338" s="186"/>
      <c r="W338" s="186"/>
      <c r="X338" s="186"/>
      <c r="Y338" s="186"/>
      <c r="Z338" s="186"/>
    </row>
    <row r="339" ht="15.75" customHeight="1">
      <c r="A339" s="212" t="s">
        <v>943</v>
      </c>
      <c r="B339" s="159">
        <v>381.0</v>
      </c>
      <c r="C339" s="159">
        <v>1.9</v>
      </c>
      <c r="D339" s="159">
        <v>0.3</v>
      </c>
      <c r="E339" s="159">
        <v>20.6</v>
      </c>
      <c r="F339" s="159">
        <v>3.5</v>
      </c>
      <c r="G339" s="214"/>
      <c r="H339" s="186">
        <f t="shared" ref="H339:L339" si="338">$G339/100*B339</f>
        <v>0</v>
      </c>
      <c r="I339" s="186">
        <f t="shared" si="338"/>
        <v>0</v>
      </c>
      <c r="J339" s="186">
        <f t="shared" si="338"/>
        <v>0</v>
      </c>
      <c r="K339" s="186">
        <f t="shared" si="338"/>
        <v>0</v>
      </c>
      <c r="L339" s="186">
        <f t="shared" si="338"/>
        <v>0</v>
      </c>
      <c r="M339" s="161" t="s">
        <v>609</v>
      </c>
      <c r="N339" s="186"/>
      <c r="O339" s="186"/>
      <c r="P339" s="186"/>
      <c r="Q339" s="186"/>
      <c r="R339" s="186"/>
      <c r="S339" s="186"/>
      <c r="T339" s="186"/>
      <c r="U339" s="186"/>
      <c r="V339" s="186"/>
      <c r="W339" s="186"/>
      <c r="X339" s="186"/>
      <c r="Y339" s="186"/>
      <c r="Z339" s="186"/>
    </row>
    <row r="340" ht="15.75" customHeight="1">
      <c r="A340" s="212" t="s">
        <v>944</v>
      </c>
      <c r="B340" s="159">
        <v>40.0</v>
      </c>
      <c r="C340" s="159">
        <v>2.0</v>
      </c>
      <c r="D340" s="159">
        <v>0.5</v>
      </c>
      <c r="E340" s="159">
        <v>8.7</v>
      </c>
      <c r="F340" s="159">
        <v>0.0</v>
      </c>
      <c r="G340" s="214"/>
      <c r="H340" s="186">
        <f t="shared" ref="H340:L340" si="339">$G340/100*B340</f>
        <v>0</v>
      </c>
      <c r="I340" s="186">
        <f t="shared" si="339"/>
        <v>0</v>
      </c>
      <c r="J340" s="186">
        <f t="shared" si="339"/>
        <v>0</v>
      </c>
      <c r="K340" s="186">
        <f t="shared" si="339"/>
        <v>0</v>
      </c>
      <c r="L340" s="186">
        <f t="shared" si="339"/>
        <v>0</v>
      </c>
      <c r="M340" s="161" t="s">
        <v>609</v>
      </c>
      <c r="N340" s="186"/>
      <c r="O340" s="186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</row>
    <row r="341" ht="15.75" customHeight="1">
      <c r="A341" s="212" t="s">
        <v>945</v>
      </c>
      <c r="B341" s="159">
        <v>31.0</v>
      </c>
      <c r="C341" s="159">
        <v>0.6</v>
      </c>
      <c r="D341" s="159">
        <v>0.6</v>
      </c>
      <c r="E341" s="159">
        <v>6.9</v>
      </c>
      <c r="F341" s="159">
        <v>0.0</v>
      </c>
      <c r="G341" s="214"/>
      <c r="H341" s="186">
        <f t="shared" ref="H341:L341" si="340">$G341/100*B341</f>
        <v>0</v>
      </c>
      <c r="I341" s="186">
        <f t="shared" si="340"/>
        <v>0</v>
      </c>
      <c r="J341" s="186">
        <f t="shared" si="340"/>
        <v>0</v>
      </c>
      <c r="K341" s="186">
        <f t="shared" si="340"/>
        <v>0</v>
      </c>
      <c r="L341" s="186">
        <f t="shared" si="340"/>
        <v>0</v>
      </c>
      <c r="M341" s="161" t="s">
        <v>609</v>
      </c>
      <c r="N341" s="186"/>
      <c r="O341" s="186"/>
      <c r="P341" s="186"/>
      <c r="Q341" s="186"/>
      <c r="R341" s="186"/>
      <c r="S341" s="186"/>
      <c r="T341" s="186"/>
      <c r="U341" s="186"/>
      <c r="V341" s="186"/>
      <c r="W341" s="186"/>
      <c r="X341" s="186"/>
      <c r="Y341" s="186"/>
      <c r="Z341" s="186"/>
    </row>
    <row r="342" ht="15.75" customHeight="1">
      <c r="A342" s="212" t="s">
        <v>946</v>
      </c>
      <c r="B342" s="159">
        <v>16.0</v>
      </c>
      <c r="C342" s="159">
        <v>1.2</v>
      </c>
      <c r="D342" s="159">
        <v>0.2</v>
      </c>
      <c r="E342" s="159">
        <v>3.4</v>
      </c>
      <c r="F342" s="159">
        <v>1.1</v>
      </c>
      <c r="G342" s="214"/>
      <c r="H342" s="186">
        <f t="shared" ref="H342:L342" si="341">$G342/100*B342</f>
        <v>0</v>
      </c>
      <c r="I342" s="186">
        <f t="shared" si="341"/>
        <v>0</v>
      </c>
      <c r="J342" s="186">
        <f t="shared" si="341"/>
        <v>0</v>
      </c>
      <c r="K342" s="186">
        <f t="shared" si="341"/>
        <v>0</v>
      </c>
      <c r="L342" s="186">
        <f t="shared" si="341"/>
        <v>0</v>
      </c>
      <c r="M342" s="161" t="s">
        <v>609</v>
      </c>
      <c r="N342" s="186"/>
      <c r="O342" s="186"/>
      <c r="P342" s="186"/>
      <c r="Q342" s="186"/>
      <c r="R342" s="186"/>
      <c r="S342" s="186"/>
      <c r="T342" s="186"/>
      <c r="U342" s="186"/>
      <c r="V342" s="186"/>
      <c r="W342" s="186"/>
      <c r="X342" s="186"/>
      <c r="Y342" s="186"/>
      <c r="Z342" s="186"/>
    </row>
    <row r="343" ht="15.75" customHeight="1">
      <c r="A343" s="212" t="s">
        <v>947</v>
      </c>
      <c r="B343" s="159">
        <v>92.0</v>
      </c>
      <c r="C343" s="159">
        <v>15.6</v>
      </c>
      <c r="D343" s="159">
        <v>1.4</v>
      </c>
      <c r="E343" s="159">
        <v>3.1</v>
      </c>
      <c r="F343" s="159">
        <v>0.0</v>
      </c>
      <c r="G343" s="214"/>
      <c r="H343" s="186">
        <f t="shared" ref="H343:L343" si="342">$G343/100*B343</f>
        <v>0</v>
      </c>
      <c r="I343" s="186">
        <f t="shared" si="342"/>
        <v>0</v>
      </c>
      <c r="J343" s="186">
        <f t="shared" si="342"/>
        <v>0</v>
      </c>
      <c r="K343" s="186">
        <f t="shared" si="342"/>
        <v>0</v>
      </c>
      <c r="L343" s="186">
        <f t="shared" si="342"/>
        <v>0</v>
      </c>
      <c r="M343" s="161" t="s">
        <v>593</v>
      </c>
      <c r="N343" s="186"/>
      <c r="O343" s="186"/>
      <c r="P343" s="186"/>
      <c r="Q343" s="186"/>
      <c r="R343" s="186"/>
      <c r="S343" s="186"/>
      <c r="T343" s="186"/>
      <c r="U343" s="186"/>
      <c r="V343" s="186"/>
      <c r="W343" s="186"/>
      <c r="X343" s="186"/>
      <c r="Y343" s="186"/>
      <c r="Z343" s="186"/>
    </row>
    <row r="344" ht="15.75" customHeight="1">
      <c r="A344" s="212" t="s">
        <v>948</v>
      </c>
      <c r="B344" s="159">
        <v>100.0</v>
      </c>
      <c r="C344" s="159">
        <v>0.0</v>
      </c>
      <c r="D344" s="159">
        <v>0.0</v>
      </c>
      <c r="E344" s="159">
        <v>46.0</v>
      </c>
      <c r="F344" s="159">
        <v>0.0</v>
      </c>
      <c r="G344" s="214"/>
      <c r="H344" s="186">
        <f t="shared" ref="H344:L344" si="343">$G344/100*B344</f>
        <v>0</v>
      </c>
      <c r="I344" s="186">
        <f t="shared" si="343"/>
        <v>0</v>
      </c>
      <c r="J344" s="186">
        <f t="shared" si="343"/>
        <v>0</v>
      </c>
      <c r="K344" s="186">
        <f t="shared" si="343"/>
        <v>0</v>
      </c>
      <c r="L344" s="186">
        <f t="shared" si="343"/>
        <v>0</v>
      </c>
      <c r="M344" s="161" t="s">
        <v>601</v>
      </c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</row>
    <row r="345" ht="15.75" customHeight="1">
      <c r="A345" s="212" t="s">
        <v>949</v>
      </c>
      <c r="B345" s="159">
        <v>380.0</v>
      </c>
      <c r="C345" s="159">
        <v>0.1</v>
      </c>
      <c r="D345" s="159">
        <v>0.0</v>
      </c>
      <c r="E345" s="159">
        <v>98.1</v>
      </c>
      <c r="F345" s="159">
        <v>0.0</v>
      </c>
      <c r="G345" s="214"/>
      <c r="H345" s="186">
        <f t="shared" ref="H345:L345" si="344">$G345/100*B345</f>
        <v>0</v>
      </c>
      <c r="I345" s="186">
        <f t="shared" si="344"/>
        <v>0</v>
      </c>
      <c r="J345" s="186">
        <f t="shared" si="344"/>
        <v>0</v>
      </c>
      <c r="K345" s="186">
        <f t="shared" si="344"/>
        <v>0</v>
      </c>
      <c r="L345" s="186">
        <f t="shared" si="344"/>
        <v>0</v>
      </c>
      <c r="M345" s="161" t="s">
        <v>601</v>
      </c>
      <c r="N345" s="186"/>
      <c r="O345" s="186"/>
      <c r="P345" s="186"/>
      <c r="Q345" s="186"/>
      <c r="R345" s="186"/>
      <c r="S345" s="186"/>
      <c r="T345" s="186"/>
      <c r="U345" s="186"/>
      <c r="V345" s="186"/>
      <c r="W345" s="186"/>
      <c r="X345" s="186"/>
      <c r="Y345" s="186"/>
      <c r="Z345" s="186"/>
    </row>
    <row r="346" ht="15.75" customHeight="1">
      <c r="A346" s="212" t="s">
        <v>950</v>
      </c>
      <c r="B346" s="159">
        <v>387.0</v>
      </c>
      <c r="C346" s="159">
        <v>0.0</v>
      </c>
      <c r="D346" s="159">
        <v>0.0</v>
      </c>
      <c r="E346" s="159">
        <v>99.9</v>
      </c>
      <c r="F346" s="159">
        <v>0.0</v>
      </c>
      <c r="G346" s="214"/>
      <c r="H346" s="186">
        <f t="shared" ref="H346:L346" si="345">$G346/100*B346</f>
        <v>0</v>
      </c>
      <c r="I346" s="186">
        <f t="shared" si="345"/>
        <v>0</v>
      </c>
      <c r="J346" s="186">
        <f t="shared" si="345"/>
        <v>0</v>
      </c>
      <c r="K346" s="186">
        <f t="shared" si="345"/>
        <v>0</v>
      </c>
      <c r="L346" s="186">
        <f t="shared" si="345"/>
        <v>0</v>
      </c>
      <c r="M346" s="161" t="s">
        <v>601</v>
      </c>
      <c r="N346" s="186"/>
      <c r="O346" s="186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</row>
    <row r="347" ht="15.75" customHeight="1">
      <c r="A347" s="212" t="s">
        <v>951</v>
      </c>
      <c r="B347" s="159">
        <v>617.0</v>
      </c>
      <c r="C347" s="159">
        <v>17.3</v>
      </c>
      <c r="D347" s="159">
        <v>55.2</v>
      </c>
      <c r="E347" s="159">
        <v>23.2</v>
      </c>
      <c r="F347" s="159">
        <v>5.7</v>
      </c>
      <c r="G347" s="214"/>
      <c r="H347" s="186">
        <f t="shared" ref="H347:L347" si="346">$G347/100*B347</f>
        <v>0</v>
      </c>
      <c r="I347" s="186">
        <f t="shared" si="346"/>
        <v>0</v>
      </c>
      <c r="J347" s="186">
        <f t="shared" si="346"/>
        <v>0</v>
      </c>
      <c r="K347" s="186">
        <f t="shared" si="346"/>
        <v>0</v>
      </c>
      <c r="L347" s="186">
        <f t="shared" si="346"/>
        <v>0</v>
      </c>
      <c r="M347" s="161" t="s">
        <v>681</v>
      </c>
      <c r="N347" s="186"/>
      <c r="O347" s="186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</row>
    <row r="348" ht="15.75" customHeight="1">
      <c r="A348" s="212" t="s">
        <v>952</v>
      </c>
      <c r="B348" s="159">
        <v>884.0</v>
      </c>
      <c r="C348" s="159">
        <v>0.0</v>
      </c>
      <c r="D348" s="159">
        <v>100.0</v>
      </c>
      <c r="E348" s="159">
        <v>0.0</v>
      </c>
      <c r="F348" s="159">
        <v>0.0</v>
      </c>
      <c r="G348" s="214"/>
      <c r="H348" s="186">
        <f t="shared" ref="H348:L348" si="347">$G348/100*B348</f>
        <v>0</v>
      </c>
      <c r="I348" s="186">
        <f t="shared" si="347"/>
        <v>0</v>
      </c>
      <c r="J348" s="186">
        <f t="shared" si="347"/>
        <v>0</v>
      </c>
      <c r="K348" s="186">
        <f t="shared" si="347"/>
        <v>0</v>
      </c>
      <c r="L348" s="186">
        <f t="shared" si="347"/>
        <v>0</v>
      </c>
      <c r="M348" s="161" t="s">
        <v>623</v>
      </c>
      <c r="N348" s="186"/>
      <c r="O348" s="186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</row>
    <row r="349" ht="15.75" customHeight="1">
      <c r="A349" s="212" t="s">
        <v>953</v>
      </c>
      <c r="B349" s="159">
        <v>564.0</v>
      </c>
      <c r="C349" s="159">
        <v>20.8</v>
      </c>
      <c r="D349" s="159">
        <v>51.5</v>
      </c>
      <c r="E349" s="159">
        <v>20.0</v>
      </c>
      <c r="F349" s="159">
        <v>6.6</v>
      </c>
      <c r="G349" s="214"/>
      <c r="H349" s="186">
        <f t="shared" ref="H349:L349" si="348">$G349/100*B349</f>
        <v>0</v>
      </c>
      <c r="I349" s="186">
        <f t="shared" si="348"/>
        <v>0</v>
      </c>
      <c r="J349" s="186">
        <f t="shared" si="348"/>
        <v>0</v>
      </c>
      <c r="K349" s="186">
        <f t="shared" si="348"/>
        <v>0</v>
      </c>
      <c r="L349" s="186">
        <f t="shared" si="348"/>
        <v>0</v>
      </c>
      <c r="M349" s="161" t="s">
        <v>681</v>
      </c>
      <c r="N349" s="186"/>
      <c r="O349" s="186"/>
      <c r="P349" s="186"/>
      <c r="Q349" s="186"/>
      <c r="R349" s="186"/>
      <c r="S349" s="186"/>
      <c r="T349" s="186"/>
      <c r="U349" s="186"/>
      <c r="V349" s="186"/>
      <c r="W349" s="186"/>
      <c r="X349" s="186"/>
      <c r="Y349" s="186"/>
      <c r="Z349" s="186"/>
    </row>
    <row r="350" ht="15.75" customHeight="1">
      <c r="A350" s="212" t="s">
        <v>954</v>
      </c>
      <c r="B350" s="159">
        <v>377.0</v>
      </c>
      <c r="C350" s="159">
        <v>7.0</v>
      </c>
      <c r="D350" s="159">
        <v>1.6</v>
      </c>
      <c r="E350" s="159">
        <v>79.9</v>
      </c>
      <c r="F350" s="159">
        <v>0.9</v>
      </c>
      <c r="G350" s="214"/>
      <c r="H350" s="186">
        <f t="shared" ref="H350:L350" si="349">$G350/100*B350</f>
        <v>0</v>
      </c>
      <c r="I350" s="186">
        <f t="shared" si="349"/>
        <v>0</v>
      </c>
      <c r="J350" s="186">
        <f t="shared" si="349"/>
        <v>0</v>
      </c>
      <c r="K350" s="186">
        <f t="shared" si="349"/>
        <v>0</v>
      </c>
      <c r="L350" s="186">
        <f t="shared" si="349"/>
        <v>0</v>
      </c>
      <c r="M350" s="161" t="s">
        <v>612</v>
      </c>
      <c r="N350" s="186"/>
      <c r="O350" s="186"/>
      <c r="P350" s="186"/>
      <c r="Q350" s="186"/>
      <c r="R350" s="186"/>
      <c r="S350" s="186"/>
      <c r="T350" s="186"/>
      <c r="U350" s="186"/>
      <c r="V350" s="186"/>
      <c r="W350" s="186"/>
      <c r="X350" s="186"/>
      <c r="Y350" s="186"/>
      <c r="Z350" s="186"/>
    </row>
    <row r="351" ht="15.75" customHeight="1">
      <c r="A351" s="212" t="s">
        <v>955</v>
      </c>
      <c r="B351" s="159">
        <v>19.0</v>
      </c>
      <c r="C351" s="159">
        <v>1.8</v>
      </c>
      <c r="D351" s="159">
        <v>0.2</v>
      </c>
      <c r="E351" s="159">
        <v>3.7</v>
      </c>
      <c r="F351" s="159">
        <v>1.6</v>
      </c>
      <c r="G351" s="214"/>
      <c r="H351" s="186">
        <f t="shared" ref="H351:L351" si="350">$G351/100*B351</f>
        <v>0</v>
      </c>
      <c r="I351" s="186">
        <f t="shared" si="350"/>
        <v>0</v>
      </c>
      <c r="J351" s="186">
        <f t="shared" si="350"/>
        <v>0</v>
      </c>
      <c r="K351" s="186">
        <f t="shared" si="350"/>
        <v>0</v>
      </c>
      <c r="L351" s="186">
        <f t="shared" si="350"/>
        <v>0</v>
      </c>
      <c r="M351" s="161" t="s">
        <v>609</v>
      </c>
      <c r="N351" s="186"/>
      <c r="O351" s="186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</row>
    <row r="352" ht="15.75" customHeight="1">
      <c r="A352" s="212" t="s">
        <v>956</v>
      </c>
      <c r="B352" s="159">
        <v>144.0</v>
      </c>
      <c r="C352" s="159">
        <v>19.7</v>
      </c>
      <c r="D352" s="159">
        <v>6.7</v>
      </c>
      <c r="E352" s="159">
        <v>0.0</v>
      </c>
      <c r="F352" s="159">
        <v>0.0</v>
      </c>
      <c r="G352" s="214"/>
      <c r="H352" s="186">
        <f t="shared" ref="H352:L352" si="351">$G352/100*B352</f>
        <v>0</v>
      </c>
      <c r="I352" s="186">
        <f t="shared" si="351"/>
        <v>0</v>
      </c>
      <c r="J352" s="186">
        <f t="shared" si="351"/>
        <v>0</v>
      </c>
      <c r="K352" s="186">
        <f t="shared" si="351"/>
        <v>0</v>
      </c>
      <c r="L352" s="186">
        <f t="shared" si="351"/>
        <v>0</v>
      </c>
      <c r="M352" s="161" t="s">
        <v>630</v>
      </c>
      <c r="N352" s="186"/>
      <c r="O352" s="186"/>
      <c r="P352" s="186"/>
      <c r="Q352" s="186"/>
      <c r="R352" s="186"/>
      <c r="S352" s="186"/>
      <c r="T352" s="186"/>
      <c r="U352" s="186"/>
      <c r="V352" s="186"/>
      <c r="W352" s="186"/>
      <c r="X352" s="186"/>
      <c r="Y352" s="186"/>
      <c r="Z352" s="186"/>
    </row>
    <row r="353" ht="15.75" customHeight="1">
      <c r="A353" s="212" t="s">
        <v>957</v>
      </c>
      <c r="B353" s="159">
        <v>595.0</v>
      </c>
      <c r="C353" s="159">
        <v>17.0</v>
      </c>
      <c r="D353" s="159">
        <v>53.7</v>
      </c>
      <c r="E353" s="159">
        <v>21.2</v>
      </c>
      <c r="F353" s="159">
        <v>9.3</v>
      </c>
      <c r="G353" s="214"/>
      <c r="H353" s="186">
        <f t="shared" ref="H353:L353" si="352">$G353/100*B353</f>
        <v>0</v>
      </c>
      <c r="I353" s="186">
        <f t="shared" si="352"/>
        <v>0</v>
      </c>
      <c r="J353" s="186">
        <f t="shared" si="352"/>
        <v>0</v>
      </c>
      <c r="K353" s="186">
        <f t="shared" si="352"/>
        <v>0</v>
      </c>
      <c r="L353" s="186">
        <f t="shared" si="352"/>
        <v>0</v>
      </c>
      <c r="M353" s="161" t="s">
        <v>681</v>
      </c>
      <c r="N353" s="186"/>
      <c r="O353" s="186"/>
      <c r="P353" s="186"/>
      <c r="Q353" s="186"/>
      <c r="R353" s="186"/>
      <c r="S353" s="186"/>
      <c r="T353" s="186"/>
      <c r="U353" s="186"/>
      <c r="V353" s="186"/>
      <c r="W353" s="186"/>
      <c r="X353" s="186"/>
      <c r="Y353" s="186"/>
      <c r="Z353" s="186"/>
    </row>
    <row r="354" ht="15.75" customHeight="1">
      <c r="A354" s="212" t="s">
        <v>958</v>
      </c>
      <c r="B354" s="159">
        <v>33.0</v>
      </c>
      <c r="C354" s="159">
        <v>2.8</v>
      </c>
      <c r="D354" s="159">
        <v>0.2</v>
      </c>
      <c r="E354" s="159">
        <v>7.0</v>
      </c>
      <c r="F354" s="159">
        <v>4.4</v>
      </c>
      <c r="G354" s="214"/>
      <c r="H354" s="186">
        <f t="shared" ref="H354:L354" si="353">$G354/100*B354</f>
        <v>0</v>
      </c>
      <c r="I354" s="186">
        <f t="shared" si="353"/>
        <v>0</v>
      </c>
      <c r="J354" s="186">
        <f t="shared" si="353"/>
        <v>0</v>
      </c>
      <c r="K354" s="186">
        <f t="shared" si="353"/>
        <v>0</v>
      </c>
      <c r="L354" s="186">
        <f t="shared" si="353"/>
        <v>0</v>
      </c>
      <c r="M354" s="161" t="s">
        <v>609</v>
      </c>
      <c r="N354" s="186"/>
      <c r="O354" s="186"/>
      <c r="P354" s="186"/>
      <c r="Q354" s="186"/>
      <c r="R354" s="186"/>
      <c r="S354" s="186"/>
      <c r="T354" s="186"/>
      <c r="U354" s="186"/>
      <c r="V354" s="186"/>
      <c r="W354" s="186"/>
      <c r="X354" s="186"/>
      <c r="Y354" s="186"/>
      <c r="Z354" s="186"/>
    </row>
    <row r="355" ht="15.75" customHeight="1">
      <c r="A355" s="212" t="s">
        <v>959</v>
      </c>
      <c r="B355" s="159">
        <v>60.0</v>
      </c>
      <c r="C355" s="159">
        <v>10.5</v>
      </c>
      <c r="D355" s="159">
        <v>0.1</v>
      </c>
      <c r="E355" s="159">
        <v>5.6</v>
      </c>
      <c r="F355" s="159">
        <v>0.8</v>
      </c>
      <c r="G355" s="214"/>
      <c r="H355" s="186">
        <f t="shared" ref="H355:L355" si="354">$G355/100*B355</f>
        <v>0</v>
      </c>
      <c r="I355" s="186">
        <f t="shared" si="354"/>
        <v>0</v>
      </c>
      <c r="J355" s="186">
        <f t="shared" si="354"/>
        <v>0</v>
      </c>
      <c r="K355" s="186">
        <f t="shared" si="354"/>
        <v>0</v>
      </c>
      <c r="L355" s="186">
        <f t="shared" si="354"/>
        <v>0</v>
      </c>
      <c r="M355" s="161" t="s">
        <v>666</v>
      </c>
      <c r="N355" s="186"/>
      <c r="O355" s="186"/>
      <c r="P355" s="186"/>
      <c r="Q355" s="186"/>
      <c r="R355" s="186"/>
      <c r="S355" s="186"/>
      <c r="T355" s="186"/>
      <c r="U355" s="186"/>
      <c r="V355" s="186"/>
      <c r="W355" s="186"/>
      <c r="X355" s="186"/>
      <c r="Y355" s="186"/>
      <c r="Z355" s="186"/>
    </row>
    <row r="356" ht="15.75" customHeight="1">
      <c r="A356" s="212" t="s">
        <v>960</v>
      </c>
      <c r="B356" s="159">
        <v>53.0</v>
      </c>
      <c r="C356" s="159">
        <v>0.8</v>
      </c>
      <c r="D356" s="159">
        <v>0.3</v>
      </c>
      <c r="E356" s="159">
        <v>13.3</v>
      </c>
      <c r="F356" s="159">
        <v>1.8</v>
      </c>
      <c r="G356" s="214"/>
      <c r="H356" s="186">
        <f t="shared" ref="H356:L356" si="355">$G356/100*B356</f>
        <v>0</v>
      </c>
      <c r="I356" s="186">
        <f t="shared" si="355"/>
        <v>0</v>
      </c>
      <c r="J356" s="186">
        <f t="shared" si="355"/>
        <v>0</v>
      </c>
      <c r="K356" s="186">
        <f t="shared" si="355"/>
        <v>0</v>
      </c>
      <c r="L356" s="186">
        <f t="shared" si="355"/>
        <v>0</v>
      </c>
      <c r="M356" s="161" t="s">
        <v>595</v>
      </c>
      <c r="N356" s="186"/>
      <c r="O356" s="186"/>
      <c r="P356" s="186"/>
      <c r="Q356" s="186"/>
      <c r="R356" s="186"/>
      <c r="S356" s="186"/>
      <c r="T356" s="186"/>
      <c r="U356" s="186"/>
      <c r="V356" s="186"/>
      <c r="W356" s="186"/>
      <c r="X356" s="186"/>
      <c r="Y356" s="186"/>
      <c r="Z356" s="186"/>
    </row>
    <row r="357" ht="15.75" customHeight="1">
      <c r="A357" s="212" t="s">
        <v>961</v>
      </c>
      <c r="B357" s="159">
        <v>67.0</v>
      </c>
      <c r="C357" s="159">
        <v>1.3</v>
      </c>
      <c r="D357" s="159">
        <v>0.1</v>
      </c>
      <c r="E357" s="159">
        <v>16.3</v>
      </c>
      <c r="F357" s="159">
        <v>0.0</v>
      </c>
      <c r="G357" s="214"/>
      <c r="H357" s="186">
        <f t="shared" ref="H357:L357" si="356">$G357/100*B357</f>
        <v>0</v>
      </c>
      <c r="I357" s="186">
        <f t="shared" si="356"/>
        <v>0</v>
      </c>
      <c r="J357" s="186">
        <f t="shared" si="356"/>
        <v>0</v>
      </c>
      <c r="K357" s="186">
        <f t="shared" si="356"/>
        <v>0</v>
      </c>
      <c r="L357" s="186">
        <f t="shared" si="356"/>
        <v>0</v>
      </c>
      <c r="M357" s="161" t="s">
        <v>618</v>
      </c>
      <c r="N357" s="186"/>
      <c r="O357" s="186"/>
      <c r="P357" s="186"/>
      <c r="Q357" s="186"/>
      <c r="R357" s="186"/>
      <c r="S357" s="186"/>
      <c r="T357" s="186"/>
      <c r="U357" s="186"/>
      <c r="V357" s="186"/>
      <c r="W357" s="186"/>
      <c r="X357" s="186"/>
      <c r="Y357" s="186"/>
      <c r="Z357" s="186"/>
    </row>
    <row r="358" ht="15.75" customHeight="1">
      <c r="A358" s="212" t="s">
        <v>962</v>
      </c>
      <c r="B358" s="159">
        <v>0.0</v>
      </c>
      <c r="C358" s="159">
        <v>0.0</v>
      </c>
      <c r="D358" s="159">
        <v>0.0</v>
      </c>
      <c r="E358" s="159">
        <v>0.0</v>
      </c>
      <c r="F358" s="159">
        <v>0.0</v>
      </c>
      <c r="G358" s="214"/>
      <c r="H358" s="186">
        <f t="shared" ref="H358:L358" si="357">$G358/100*B358</f>
        <v>0</v>
      </c>
      <c r="I358" s="186">
        <f t="shared" si="357"/>
        <v>0</v>
      </c>
      <c r="J358" s="186">
        <f t="shared" si="357"/>
        <v>0</v>
      </c>
      <c r="K358" s="186">
        <f t="shared" si="357"/>
        <v>0</v>
      </c>
      <c r="L358" s="186">
        <f t="shared" si="357"/>
        <v>0</v>
      </c>
      <c r="M358" s="161" t="s">
        <v>605</v>
      </c>
      <c r="N358" s="186"/>
      <c r="O358" s="186"/>
      <c r="P358" s="186"/>
      <c r="Q358" s="186"/>
      <c r="R358" s="186"/>
      <c r="S358" s="186"/>
      <c r="T358" s="186"/>
      <c r="U358" s="186"/>
      <c r="V358" s="186"/>
      <c r="W358" s="186"/>
      <c r="X358" s="186"/>
      <c r="Y358" s="186"/>
      <c r="Z358" s="186"/>
    </row>
    <row r="359" ht="15.75" customHeight="1">
      <c r="A359" s="212" t="s">
        <v>963</v>
      </c>
      <c r="B359" s="159">
        <v>0.0</v>
      </c>
      <c r="C359" s="159">
        <v>22.6</v>
      </c>
      <c r="D359" s="159">
        <v>2.4</v>
      </c>
      <c r="E359" s="159">
        <v>58.2</v>
      </c>
      <c r="F359" s="159">
        <v>10.7</v>
      </c>
      <c r="G359" s="214"/>
      <c r="H359" s="186">
        <f t="shared" ref="H359:L359" si="358">$G359/100*B359</f>
        <v>0</v>
      </c>
      <c r="I359" s="186">
        <f t="shared" si="358"/>
        <v>0</v>
      </c>
      <c r="J359" s="186">
        <f t="shared" si="358"/>
        <v>0</v>
      </c>
      <c r="K359" s="186">
        <f t="shared" si="358"/>
        <v>0</v>
      </c>
      <c r="L359" s="186">
        <f t="shared" si="358"/>
        <v>0</v>
      </c>
      <c r="M359" s="161" t="s">
        <v>605</v>
      </c>
      <c r="N359" s="186"/>
      <c r="O359" s="186"/>
      <c r="P359" s="186"/>
      <c r="Q359" s="186"/>
      <c r="R359" s="186"/>
      <c r="S359" s="186"/>
      <c r="T359" s="186"/>
      <c r="U359" s="186"/>
      <c r="V359" s="186"/>
      <c r="W359" s="186"/>
      <c r="X359" s="186"/>
      <c r="Y359" s="186"/>
      <c r="Z359" s="186"/>
    </row>
    <row r="360" ht="15.75" customHeight="1">
      <c r="A360" s="212" t="s">
        <v>964</v>
      </c>
      <c r="B360" s="159">
        <v>1.0</v>
      </c>
      <c r="C360" s="159">
        <v>0.0</v>
      </c>
      <c r="D360" s="159">
        <v>0.0</v>
      </c>
      <c r="E360" s="159">
        <v>0.2</v>
      </c>
      <c r="F360" s="159">
        <v>0.0</v>
      </c>
      <c r="G360" s="214"/>
      <c r="H360" s="186">
        <f t="shared" ref="H360:L360" si="359">$G360/100*B360</f>
        <v>0</v>
      </c>
      <c r="I360" s="186">
        <f t="shared" si="359"/>
        <v>0</v>
      </c>
      <c r="J360" s="186">
        <f t="shared" si="359"/>
        <v>0</v>
      </c>
      <c r="K360" s="186">
        <f t="shared" si="359"/>
        <v>0</v>
      </c>
      <c r="L360" s="186">
        <f t="shared" si="359"/>
        <v>0</v>
      </c>
      <c r="M360" s="161" t="s">
        <v>605</v>
      </c>
      <c r="N360" s="186"/>
      <c r="O360" s="186"/>
      <c r="P360" s="186"/>
      <c r="Q360" s="186"/>
      <c r="R360" s="186"/>
      <c r="S360" s="186"/>
      <c r="T360" s="186"/>
      <c r="U360" s="186"/>
      <c r="V360" s="186"/>
      <c r="W360" s="186"/>
      <c r="X360" s="186"/>
      <c r="Y360" s="186"/>
      <c r="Z360" s="186"/>
    </row>
    <row r="361" ht="15.75" customHeight="1">
      <c r="A361" s="212" t="s">
        <v>965</v>
      </c>
      <c r="B361" s="159">
        <v>0.0</v>
      </c>
      <c r="C361" s="159">
        <v>31.6</v>
      </c>
      <c r="D361" s="159">
        <v>4.6</v>
      </c>
      <c r="E361" s="159">
        <v>49.6</v>
      </c>
      <c r="F361" s="159">
        <v>10.6</v>
      </c>
      <c r="G361" s="214"/>
      <c r="H361" s="186">
        <f t="shared" ref="H361:L361" si="360">$G361/100*B361</f>
        <v>0</v>
      </c>
      <c r="I361" s="186">
        <f t="shared" si="360"/>
        <v>0</v>
      </c>
      <c r="J361" s="186">
        <f t="shared" si="360"/>
        <v>0</v>
      </c>
      <c r="K361" s="186">
        <f t="shared" si="360"/>
        <v>0</v>
      </c>
      <c r="L361" s="186">
        <f t="shared" si="360"/>
        <v>0</v>
      </c>
      <c r="M361" s="161" t="s">
        <v>605</v>
      </c>
      <c r="N361" s="186"/>
      <c r="O361" s="186"/>
      <c r="P361" s="186"/>
      <c r="Q361" s="186"/>
      <c r="R361" s="186"/>
      <c r="S361" s="186"/>
      <c r="T361" s="186"/>
      <c r="U361" s="186"/>
      <c r="V361" s="186"/>
      <c r="W361" s="186"/>
      <c r="X361" s="186"/>
      <c r="Y361" s="186"/>
      <c r="Z361" s="186"/>
    </row>
    <row r="362" ht="15.75" customHeight="1">
      <c r="A362" s="212" t="s">
        <v>966</v>
      </c>
      <c r="B362" s="159">
        <v>0.0</v>
      </c>
      <c r="C362" s="159">
        <v>20.3</v>
      </c>
      <c r="D362" s="159">
        <v>4.3</v>
      </c>
      <c r="E362" s="159">
        <v>61.0</v>
      </c>
      <c r="F362" s="159">
        <v>19.0</v>
      </c>
      <c r="G362" s="214"/>
      <c r="H362" s="186">
        <f t="shared" ref="H362:L362" si="361">$G362/100*B362</f>
        <v>0</v>
      </c>
      <c r="I362" s="186">
        <f t="shared" si="361"/>
        <v>0</v>
      </c>
      <c r="J362" s="186">
        <f t="shared" si="361"/>
        <v>0</v>
      </c>
      <c r="K362" s="186">
        <f t="shared" si="361"/>
        <v>0</v>
      </c>
      <c r="L362" s="186">
        <f t="shared" si="361"/>
        <v>0</v>
      </c>
      <c r="M362" s="161" t="s">
        <v>605</v>
      </c>
      <c r="N362" s="186"/>
      <c r="O362" s="186"/>
      <c r="P362" s="186"/>
      <c r="Q362" s="186"/>
      <c r="R362" s="186"/>
      <c r="S362" s="186"/>
      <c r="T362" s="186"/>
      <c r="U362" s="186"/>
      <c r="V362" s="186"/>
      <c r="W362" s="186"/>
      <c r="X362" s="186"/>
      <c r="Y362" s="186"/>
      <c r="Z362" s="186"/>
    </row>
    <row r="363" ht="15.75" customHeight="1">
      <c r="A363" s="212" t="s">
        <v>967</v>
      </c>
      <c r="B363" s="159">
        <v>367.0</v>
      </c>
      <c r="C363" s="159">
        <v>13.3</v>
      </c>
      <c r="D363" s="159">
        <v>2.4</v>
      </c>
      <c r="E363" s="159">
        <v>73.1</v>
      </c>
      <c r="F363" s="159">
        <v>8.0</v>
      </c>
      <c r="G363" s="214"/>
      <c r="H363" s="186">
        <f t="shared" ref="H363:L363" si="362">$G363/100*B363</f>
        <v>0</v>
      </c>
      <c r="I363" s="186">
        <f t="shared" si="362"/>
        <v>0</v>
      </c>
      <c r="J363" s="186">
        <f t="shared" si="362"/>
        <v>0</v>
      </c>
      <c r="K363" s="186">
        <f t="shared" si="362"/>
        <v>0</v>
      </c>
      <c r="L363" s="186">
        <f t="shared" si="362"/>
        <v>0</v>
      </c>
      <c r="M363" s="161" t="s">
        <v>612</v>
      </c>
      <c r="N363" s="186"/>
      <c r="O363" s="186"/>
      <c r="P363" s="186"/>
      <c r="Q363" s="186"/>
      <c r="R363" s="186"/>
      <c r="S363" s="186"/>
      <c r="T363" s="186"/>
      <c r="U363" s="186"/>
      <c r="V363" s="186"/>
      <c r="W363" s="186"/>
      <c r="X363" s="186"/>
      <c r="Y363" s="186"/>
      <c r="Z363" s="186"/>
    </row>
    <row r="364" ht="15.75" customHeight="1">
      <c r="A364" s="212" t="s">
        <v>968</v>
      </c>
      <c r="B364" s="159">
        <v>249.0</v>
      </c>
      <c r="C364" s="159">
        <v>9.0</v>
      </c>
      <c r="D364" s="159">
        <v>5.2</v>
      </c>
      <c r="E364" s="159">
        <v>42.8</v>
      </c>
      <c r="F364" s="159">
        <v>2.0</v>
      </c>
      <c r="G364" s="214"/>
      <c r="H364" s="186">
        <f t="shared" ref="H364:L364" si="363">$G364/100*B364</f>
        <v>0</v>
      </c>
      <c r="I364" s="186">
        <f t="shared" si="363"/>
        <v>0</v>
      </c>
      <c r="J364" s="186">
        <f t="shared" si="363"/>
        <v>0</v>
      </c>
      <c r="K364" s="186">
        <f t="shared" si="363"/>
        <v>0</v>
      </c>
      <c r="L364" s="186">
        <f t="shared" si="363"/>
        <v>0</v>
      </c>
      <c r="M364" s="161" t="s">
        <v>666</v>
      </c>
      <c r="N364" s="186"/>
      <c r="O364" s="186"/>
      <c r="P364" s="186"/>
      <c r="Q364" s="186"/>
      <c r="R364" s="186"/>
      <c r="S364" s="186"/>
      <c r="T364" s="186"/>
      <c r="U364" s="186"/>
      <c r="V364" s="186"/>
      <c r="W364" s="186"/>
      <c r="X364" s="186"/>
      <c r="Y364" s="186"/>
      <c r="Z364" s="186"/>
    </row>
    <row r="365" ht="15.75" customHeight="1">
      <c r="A365" s="212" t="s">
        <v>969</v>
      </c>
      <c r="B365" s="159">
        <v>193.0</v>
      </c>
      <c r="C365" s="159">
        <v>18.5</v>
      </c>
      <c r="D365" s="159">
        <v>10.8</v>
      </c>
      <c r="E365" s="159">
        <v>9.4</v>
      </c>
      <c r="F365" s="159">
        <v>0.0</v>
      </c>
      <c r="G365" s="214"/>
      <c r="H365" s="186">
        <f t="shared" ref="H365:L365" si="364">$G365/100*B365</f>
        <v>0</v>
      </c>
      <c r="I365" s="186">
        <f t="shared" si="364"/>
        <v>0</v>
      </c>
      <c r="J365" s="186">
        <f t="shared" si="364"/>
        <v>0</v>
      </c>
      <c r="K365" s="186">
        <f t="shared" si="364"/>
        <v>0</v>
      </c>
      <c r="L365" s="186">
        <f t="shared" si="364"/>
        <v>0</v>
      </c>
      <c r="M365" s="161" t="s">
        <v>603</v>
      </c>
      <c r="N365" s="186"/>
      <c r="O365" s="186"/>
      <c r="P365" s="186"/>
      <c r="Q365" s="186"/>
      <c r="R365" s="186"/>
      <c r="S365" s="186"/>
      <c r="T365" s="186"/>
      <c r="U365" s="186"/>
      <c r="V365" s="186"/>
      <c r="W365" s="186"/>
      <c r="X365" s="186"/>
      <c r="Y365" s="186"/>
      <c r="Z365" s="186"/>
    </row>
    <row r="366" ht="15.75" customHeight="1">
      <c r="A366" s="212" t="s">
        <v>970</v>
      </c>
      <c r="B366" s="159">
        <v>96.0</v>
      </c>
      <c r="C366" s="159">
        <v>20.1</v>
      </c>
      <c r="D366" s="159">
        <v>1.7</v>
      </c>
      <c r="E366" s="159">
        <v>0.0</v>
      </c>
      <c r="F366" s="159">
        <v>0.0</v>
      </c>
      <c r="G366" s="214"/>
      <c r="H366" s="186">
        <f t="shared" ref="H366:L366" si="365">$G366/100*B366</f>
        <v>0</v>
      </c>
      <c r="I366" s="186">
        <f t="shared" si="365"/>
        <v>0</v>
      </c>
      <c r="J366" s="186">
        <f t="shared" si="365"/>
        <v>0</v>
      </c>
      <c r="K366" s="186">
        <f t="shared" si="365"/>
        <v>0</v>
      </c>
      <c r="L366" s="186">
        <f t="shared" si="365"/>
        <v>0</v>
      </c>
      <c r="M366" s="161" t="s">
        <v>630</v>
      </c>
      <c r="N366" s="186"/>
      <c r="O366" s="186"/>
      <c r="P366" s="186"/>
      <c r="Q366" s="186"/>
      <c r="R366" s="186"/>
      <c r="S366" s="186"/>
      <c r="T366" s="186"/>
      <c r="U366" s="186"/>
      <c r="V366" s="186"/>
      <c r="W366" s="186"/>
      <c r="X366" s="186"/>
      <c r="Y366" s="186"/>
      <c r="Z366" s="186"/>
    </row>
    <row r="367" ht="15.75" customHeight="1">
      <c r="A367" s="212" t="s">
        <v>971</v>
      </c>
      <c r="B367" s="159">
        <v>436.0</v>
      </c>
      <c r="C367" s="159">
        <v>53.4</v>
      </c>
      <c r="D367" s="159">
        <v>26.4</v>
      </c>
      <c r="E367" s="159">
        <v>7.2</v>
      </c>
      <c r="F367" s="159">
        <v>0.2</v>
      </c>
      <c r="G367" s="214"/>
      <c r="H367" s="186">
        <f t="shared" ref="H367:L367" si="366">$G367/100*B367</f>
        <v>0</v>
      </c>
      <c r="I367" s="186">
        <f t="shared" si="366"/>
        <v>0</v>
      </c>
      <c r="J367" s="186">
        <f t="shared" si="366"/>
        <v>0</v>
      </c>
      <c r="K367" s="186">
        <f t="shared" si="366"/>
        <v>0</v>
      </c>
      <c r="L367" s="186">
        <f t="shared" si="366"/>
        <v>0</v>
      </c>
      <c r="M367" s="161" t="s">
        <v>603</v>
      </c>
      <c r="N367" s="186"/>
      <c r="O367" s="186"/>
      <c r="P367" s="186"/>
      <c r="Q367" s="186"/>
      <c r="R367" s="186"/>
      <c r="S367" s="186"/>
      <c r="T367" s="186"/>
      <c r="U367" s="186"/>
      <c r="V367" s="186"/>
      <c r="W367" s="186"/>
      <c r="X367" s="186"/>
      <c r="Y367" s="186"/>
      <c r="Z367" s="186"/>
    </row>
    <row r="368" ht="15.75" customHeight="1">
      <c r="A368" s="212" t="s">
        <v>972</v>
      </c>
      <c r="B368" s="159">
        <v>116.0</v>
      </c>
      <c r="C368" s="159">
        <v>8.2</v>
      </c>
      <c r="D368" s="159">
        <v>8.0</v>
      </c>
      <c r="E368" s="159">
        <v>5.2</v>
      </c>
      <c r="F368" s="159">
        <v>0.0</v>
      </c>
      <c r="G368" s="213"/>
      <c r="H368" s="186">
        <f t="shared" ref="H368:L368" si="367">$G368/100*B368</f>
        <v>0</v>
      </c>
      <c r="I368" s="186">
        <f t="shared" si="367"/>
        <v>0</v>
      </c>
      <c r="J368" s="186">
        <f t="shared" si="367"/>
        <v>0</v>
      </c>
      <c r="K368" s="186">
        <f t="shared" si="367"/>
        <v>0</v>
      </c>
      <c r="L368" s="186">
        <f t="shared" si="367"/>
        <v>0</v>
      </c>
      <c r="M368" s="161" t="s">
        <v>603</v>
      </c>
      <c r="N368" s="186"/>
      <c r="O368" s="186"/>
      <c r="P368" s="186"/>
      <c r="Q368" s="186"/>
      <c r="R368" s="186"/>
      <c r="S368" s="186"/>
      <c r="T368" s="186"/>
      <c r="U368" s="186"/>
      <c r="V368" s="186"/>
      <c r="W368" s="186"/>
      <c r="X368" s="186"/>
      <c r="Y368" s="186"/>
      <c r="Z368" s="186"/>
    </row>
    <row r="369" ht="15.75" customHeight="1">
      <c r="A369" s="212" t="s">
        <v>973</v>
      </c>
      <c r="B369" s="159">
        <v>146.0</v>
      </c>
      <c r="C369" s="159">
        <v>12.7</v>
      </c>
      <c r="D369" s="159">
        <v>10.0</v>
      </c>
      <c r="E369" s="159">
        <v>4.4</v>
      </c>
      <c r="F369" s="159">
        <v>0.6</v>
      </c>
      <c r="G369" s="214"/>
      <c r="H369" s="186">
        <f t="shared" ref="H369:L369" si="368">$G369/100*B369</f>
        <v>0</v>
      </c>
      <c r="I369" s="186">
        <f t="shared" si="368"/>
        <v>0</v>
      </c>
      <c r="J369" s="186">
        <f t="shared" si="368"/>
        <v>0</v>
      </c>
      <c r="K369" s="186">
        <f t="shared" si="368"/>
        <v>0</v>
      </c>
      <c r="L369" s="186">
        <f t="shared" si="368"/>
        <v>0</v>
      </c>
      <c r="M369" s="161" t="s">
        <v>603</v>
      </c>
      <c r="N369" s="186"/>
      <c r="O369" s="186"/>
      <c r="P369" s="186"/>
      <c r="Q369" s="186"/>
      <c r="R369" s="186"/>
      <c r="S369" s="186"/>
      <c r="T369" s="186"/>
      <c r="U369" s="186"/>
      <c r="V369" s="186"/>
      <c r="W369" s="186"/>
      <c r="X369" s="186"/>
      <c r="Y369" s="186"/>
      <c r="Z369" s="186"/>
    </row>
    <row r="370" ht="15.75" customHeight="1">
      <c r="A370" s="212" t="s">
        <v>974</v>
      </c>
      <c r="B370" s="159">
        <v>18.0</v>
      </c>
      <c r="C370" s="159">
        <v>0.9</v>
      </c>
      <c r="D370" s="159">
        <v>0.2</v>
      </c>
      <c r="E370" s="159">
        <v>3.9</v>
      </c>
      <c r="F370" s="159">
        <v>1.2</v>
      </c>
      <c r="G370" s="214"/>
      <c r="H370" s="186">
        <f t="shared" ref="H370:L370" si="369">$G370/100*B370</f>
        <v>0</v>
      </c>
      <c r="I370" s="186">
        <f t="shared" si="369"/>
        <v>0</v>
      </c>
      <c r="J370" s="186">
        <f t="shared" si="369"/>
        <v>0</v>
      </c>
      <c r="K370" s="186">
        <f t="shared" si="369"/>
        <v>0</v>
      </c>
      <c r="L370" s="186">
        <f t="shared" si="369"/>
        <v>0</v>
      </c>
      <c r="M370" s="161" t="s">
        <v>609</v>
      </c>
      <c r="N370" s="186"/>
      <c r="O370" s="186"/>
      <c r="P370" s="186"/>
      <c r="Q370" s="186"/>
      <c r="R370" s="186"/>
      <c r="S370" s="186"/>
      <c r="T370" s="186"/>
      <c r="U370" s="186"/>
      <c r="V370" s="186"/>
      <c r="W370" s="186"/>
      <c r="X370" s="186"/>
      <c r="Y370" s="186"/>
      <c r="Z370" s="186"/>
    </row>
    <row r="371" ht="15.75" customHeight="1">
      <c r="A371" s="212" t="s">
        <v>975</v>
      </c>
      <c r="B371" s="159">
        <v>258.0</v>
      </c>
      <c r="C371" s="159">
        <v>14.1</v>
      </c>
      <c r="D371" s="159">
        <v>3.0</v>
      </c>
      <c r="E371" s="159">
        <v>55.8</v>
      </c>
      <c r="F371" s="159">
        <v>12.3</v>
      </c>
      <c r="G371" s="214"/>
      <c r="H371" s="186">
        <f t="shared" ref="H371:L371" si="370">$G371/100*B371</f>
        <v>0</v>
      </c>
      <c r="I371" s="186">
        <f t="shared" si="370"/>
        <v>0</v>
      </c>
      <c r="J371" s="186">
        <f t="shared" si="370"/>
        <v>0</v>
      </c>
      <c r="K371" s="186">
        <f t="shared" si="370"/>
        <v>0</v>
      </c>
      <c r="L371" s="186">
        <f t="shared" si="370"/>
        <v>0</v>
      </c>
      <c r="M371" s="161" t="s">
        <v>609</v>
      </c>
      <c r="N371" s="186"/>
      <c r="O371" s="186"/>
      <c r="P371" s="186"/>
      <c r="Q371" s="186"/>
      <c r="R371" s="186"/>
      <c r="S371" s="186"/>
      <c r="T371" s="186"/>
      <c r="U371" s="186"/>
      <c r="V371" s="186"/>
      <c r="W371" s="186"/>
      <c r="X371" s="186"/>
      <c r="Y371" s="186"/>
      <c r="Z371" s="186"/>
    </row>
    <row r="372" ht="15.75" customHeight="1">
      <c r="A372" s="212" t="s">
        <v>976</v>
      </c>
      <c r="B372" s="159">
        <v>119.0</v>
      </c>
      <c r="C372" s="159">
        <v>20.5</v>
      </c>
      <c r="D372" s="159">
        <v>3.5</v>
      </c>
      <c r="E372" s="159">
        <v>0.0</v>
      </c>
      <c r="F372" s="159">
        <v>0.0</v>
      </c>
      <c r="G372" s="214"/>
      <c r="H372" s="186">
        <f t="shared" ref="H372:L372" si="371">$G372/100*B372</f>
        <v>0</v>
      </c>
      <c r="I372" s="186">
        <f t="shared" si="371"/>
        <v>0</v>
      </c>
      <c r="J372" s="186">
        <f t="shared" si="371"/>
        <v>0</v>
      </c>
      <c r="K372" s="186">
        <f t="shared" si="371"/>
        <v>0</v>
      </c>
      <c r="L372" s="186">
        <f t="shared" si="371"/>
        <v>0</v>
      </c>
      <c r="M372" s="161" t="s">
        <v>630</v>
      </c>
      <c r="N372" s="186"/>
      <c r="O372" s="186"/>
      <c r="P372" s="186"/>
      <c r="Q372" s="186"/>
      <c r="R372" s="186"/>
      <c r="S372" s="186"/>
      <c r="T372" s="186"/>
      <c r="U372" s="186"/>
      <c r="V372" s="186"/>
      <c r="W372" s="186"/>
      <c r="X372" s="186"/>
      <c r="Y372" s="186"/>
      <c r="Z372" s="186"/>
    </row>
    <row r="373" ht="15.75" customHeight="1">
      <c r="A373" s="212" t="s">
        <v>977</v>
      </c>
      <c r="B373" s="159">
        <v>109.0</v>
      </c>
      <c r="C373" s="159">
        <v>24.4</v>
      </c>
      <c r="D373" s="159">
        <v>0.5</v>
      </c>
      <c r="E373" s="159">
        <v>0.0</v>
      </c>
      <c r="F373" s="159">
        <v>0.0</v>
      </c>
      <c r="G373" s="214"/>
      <c r="H373" s="186">
        <f t="shared" ref="H373:L373" si="372">$G373/100*B373</f>
        <v>0</v>
      </c>
      <c r="I373" s="186">
        <f t="shared" si="372"/>
        <v>0</v>
      </c>
      <c r="J373" s="186">
        <f t="shared" si="372"/>
        <v>0</v>
      </c>
      <c r="K373" s="186">
        <f t="shared" si="372"/>
        <v>0</v>
      </c>
      <c r="L373" s="186">
        <f t="shared" si="372"/>
        <v>0</v>
      </c>
      <c r="M373" s="161" t="s">
        <v>630</v>
      </c>
      <c r="N373" s="186"/>
      <c r="O373" s="186"/>
      <c r="P373" s="186"/>
      <c r="Q373" s="186"/>
      <c r="R373" s="186"/>
      <c r="S373" s="186"/>
      <c r="T373" s="186"/>
      <c r="U373" s="186"/>
      <c r="V373" s="186"/>
      <c r="W373" s="186"/>
      <c r="X373" s="186"/>
      <c r="Y373" s="186"/>
      <c r="Z373" s="186"/>
    </row>
    <row r="374" ht="15.75" customHeight="1">
      <c r="A374" s="212" t="s">
        <v>978</v>
      </c>
      <c r="B374" s="159">
        <v>134.0</v>
      </c>
      <c r="C374" s="159">
        <v>22.8</v>
      </c>
      <c r="D374" s="159">
        <v>4.3</v>
      </c>
      <c r="E374" s="159">
        <v>0.0</v>
      </c>
      <c r="F374" s="159">
        <v>0.0</v>
      </c>
      <c r="G374" s="214"/>
      <c r="H374" s="186">
        <f t="shared" ref="H374:L374" si="373">$G374/100*B374</f>
        <v>0</v>
      </c>
      <c r="I374" s="186">
        <f t="shared" si="373"/>
        <v>0</v>
      </c>
      <c r="J374" s="186">
        <f t="shared" si="373"/>
        <v>0</v>
      </c>
      <c r="K374" s="186">
        <f t="shared" si="373"/>
        <v>0</v>
      </c>
      <c r="L374" s="186">
        <f t="shared" si="373"/>
        <v>0</v>
      </c>
      <c r="M374" s="161" t="s">
        <v>683</v>
      </c>
      <c r="N374" s="186"/>
      <c r="O374" s="186"/>
      <c r="P374" s="186"/>
      <c r="Q374" s="186"/>
      <c r="R374" s="186"/>
      <c r="S374" s="186"/>
      <c r="T374" s="186"/>
      <c r="U374" s="186"/>
      <c r="V374" s="186"/>
      <c r="W374" s="186"/>
      <c r="X374" s="186"/>
      <c r="Y374" s="186"/>
      <c r="Z374" s="186"/>
    </row>
    <row r="375" ht="15.75" customHeight="1">
      <c r="A375" s="212" t="s">
        <v>979</v>
      </c>
      <c r="B375" s="159">
        <v>32.0</v>
      </c>
      <c r="C375" s="159">
        <v>1.5</v>
      </c>
      <c r="D375" s="159">
        <v>0.3</v>
      </c>
      <c r="E375" s="159">
        <v>7.1</v>
      </c>
      <c r="F375" s="159">
        <v>3.2</v>
      </c>
      <c r="G375" s="214"/>
      <c r="H375" s="186">
        <f t="shared" ref="H375:L375" si="374">$G375/100*B375</f>
        <v>0</v>
      </c>
      <c r="I375" s="186">
        <f t="shared" si="374"/>
        <v>0</v>
      </c>
      <c r="J375" s="186">
        <f t="shared" si="374"/>
        <v>0</v>
      </c>
      <c r="K375" s="186">
        <f t="shared" si="374"/>
        <v>0</v>
      </c>
      <c r="L375" s="186">
        <f t="shared" si="374"/>
        <v>0</v>
      </c>
      <c r="M375" s="161" t="s">
        <v>609</v>
      </c>
      <c r="N375" s="186"/>
      <c r="O375" s="186"/>
      <c r="P375" s="186"/>
      <c r="Q375" s="186"/>
      <c r="R375" s="186"/>
      <c r="S375" s="186"/>
      <c r="T375" s="186"/>
      <c r="U375" s="186"/>
      <c r="V375" s="186"/>
      <c r="W375" s="186"/>
      <c r="X375" s="186"/>
      <c r="Y375" s="186"/>
      <c r="Z375" s="186"/>
    </row>
    <row r="376" ht="15.75" customHeight="1">
      <c r="A376" s="212" t="s">
        <v>980</v>
      </c>
      <c r="B376" s="159">
        <v>28.0</v>
      </c>
      <c r="C376" s="159">
        <v>0.9</v>
      </c>
      <c r="D376" s="159">
        <v>0.1</v>
      </c>
      <c r="E376" s="159">
        <v>6.4</v>
      </c>
      <c r="F376" s="159">
        <v>1.8</v>
      </c>
      <c r="G376" s="214"/>
      <c r="H376" s="186">
        <f t="shared" ref="H376:L376" si="375">$G376/100*B376</f>
        <v>0</v>
      </c>
      <c r="I376" s="186">
        <f t="shared" si="375"/>
        <v>0</v>
      </c>
      <c r="J376" s="186">
        <f t="shared" si="375"/>
        <v>0</v>
      </c>
      <c r="K376" s="186">
        <f t="shared" si="375"/>
        <v>0</v>
      </c>
      <c r="L376" s="186">
        <f t="shared" si="375"/>
        <v>0</v>
      </c>
      <c r="M376" s="161" t="s">
        <v>609</v>
      </c>
      <c r="N376" s="186"/>
      <c r="O376" s="186"/>
      <c r="P376" s="186"/>
      <c r="Q376" s="186"/>
      <c r="R376" s="186"/>
      <c r="S376" s="186"/>
      <c r="T376" s="186"/>
      <c r="U376" s="186"/>
      <c r="V376" s="186"/>
      <c r="W376" s="186"/>
      <c r="X376" s="186"/>
      <c r="Y376" s="186"/>
      <c r="Z376" s="186"/>
    </row>
    <row r="377" ht="15.75" customHeight="1">
      <c r="A377" s="212" t="s">
        <v>981</v>
      </c>
      <c r="B377" s="159">
        <v>138.0</v>
      </c>
      <c r="C377" s="159">
        <v>0.9</v>
      </c>
      <c r="D377" s="159">
        <v>0.2</v>
      </c>
      <c r="E377" s="159">
        <v>10.5</v>
      </c>
      <c r="F377" s="159">
        <v>3.6</v>
      </c>
      <c r="G377" s="214"/>
      <c r="H377" s="186">
        <f t="shared" ref="H377:L377" si="376">$G377/100*B377</f>
        <v>0</v>
      </c>
      <c r="I377" s="186">
        <f t="shared" si="376"/>
        <v>0</v>
      </c>
      <c r="J377" s="186">
        <f t="shared" si="376"/>
        <v>0</v>
      </c>
      <c r="K377" s="186">
        <f t="shared" si="376"/>
        <v>0</v>
      </c>
      <c r="L377" s="186">
        <f t="shared" si="376"/>
        <v>0</v>
      </c>
      <c r="M377" s="161" t="s">
        <v>666</v>
      </c>
      <c r="N377" s="186"/>
      <c r="O377" s="186"/>
      <c r="P377" s="186"/>
      <c r="Q377" s="186"/>
      <c r="R377" s="186"/>
      <c r="S377" s="186"/>
      <c r="T377" s="186"/>
      <c r="U377" s="186"/>
      <c r="V377" s="186"/>
      <c r="W377" s="186"/>
      <c r="X377" s="186"/>
      <c r="Y377" s="186"/>
      <c r="Z377" s="186"/>
    </row>
    <row r="378" ht="15.75" customHeight="1">
      <c r="A378" s="212" t="s">
        <v>982</v>
      </c>
      <c r="B378" s="159">
        <v>144.0</v>
      </c>
      <c r="C378" s="159">
        <v>19.4</v>
      </c>
      <c r="D378" s="159">
        <v>6.8</v>
      </c>
      <c r="E378" s="159">
        <v>0.0</v>
      </c>
      <c r="F378" s="159">
        <v>0.0</v>
      </c>
      <c r="G378" s="214"/>
      <c r="H378" s="186">
        <f t="shared" ref="H378:L378" si="377">$G378/100*B378</f>
        <v>0</v>
      </c>
      <c r="I378" s="186">
        <f t="shared" si="377"/>
        <v>0</v>
      </c>
      <c r="J378" s="186">
        <f t="shared" si="377"/>
        <v>0</v>
      </c>
      <c r="K378" s="186">
        <f t="shared" si="377"/>
        <v>0</v>
      </c>
      <c r="L378" s="186">
        <f t="shared" si="377"/>
        <v>0</v>
      </c>
      <c r="M378" s="161" t="s">
        <v>632</v>
      </c>
      <c r="N378" s="186"/>
      <c r="O378" s="186"/>
      <c r="P378" s="186"/>
      <c r="Q378" s="186"/>
      <c r="R378" s="186"/>
      <c r="S378" s="186"/>
      <c r="T378" s="186"/>
      <c r="U378" s="186"/>
      <c r="V378" s="186"/>
      <c r="W378" s="186"/>
      <c r="X378" s="186"/>
      <c r="Y378" s="186"/>
      <c r="Z378" s="186"/>
    </row>
    <row r="379" ht="15.75" customHeight="1">
      <c r="A379" s="212" t="s">
        <v>983</v>
      </c>
      <c r="B379" s="159">
        <v>21.0</v>
      </c>
      <c r="C379" s="159">
        <v>0.0</v>
      </c>
      <c r="D379" s="159">
        <v>0.0</v>
      </c>
      <c r="E379" s="159">
        <v>0.0</v>
      </c>
      <c r="F379" s="159">
        <v>0.0</v>
      </c>
      <c r="G379" s="214"/>
      <c r="H379" s="186">
        <f t="shared" ref="H379:L379" si="378">$G379/100*B379</f>
        <v>0</v>
      </c>
      <c r="I379" s="186">
        <f t="shared" si="378"/>
        <v>0</v>
      </c>
      <c r="J379" s="186">
        <f t="shared" si="378"/>
        <v>0</v>
      </c>
      <c r="K379" s="186">
        <f t="shared" si="378"/>
        <v>0</v>
      </c>
      <c r="L379" s="186">
        <f t="shared" si="378"/>
        <v>0</v>
      </c>
      <c r="M379" s="161" t="s">
        <v>666</v>
      </c>
      <c r="N379" s="186"/>
      <c r="O379" s="186"/>
      <c r="P379" s="186"/>
      <c r="Q379" s="186"/>
      <c r="R379" s="186"/>
      <c r="S379" s="186"/>
      <c r="T379" s="186"/>
      <c r="U379" s="186"/>
      <c r="V379" s="186"/>
      <c r="W379" s="186"/>
      <c r="X379" s="186"/>
      <c r="Y379" s="186"/>
      <c r="Z379" s="186"/>
    </row>
    <row r="380" ht="15.75" customHeight="1">
      <c r="A380" s="212" t="s">
        <v>984</v>
      </c>
      <c r="B380" s="159">
        <v>88.0</v>
      </c>
      <c r="C380" s="159">
        <v>0.5</v>
      </c>
      <c r="D380" s="159">
        <v>0.0</v>
      </c>
      <c r="E380" s="159">
        <v>17.0</v>
      </c>
      <c r="F380" s="159">
        <v>0.0</v>
      </c>
      <c r="G380" s="214"/>
      <c r="H380" s="186">
        <f t="shared" ref="H380:L380" si="379">$G380/100*B380</f>
        <v>0</v>
      </c>
      <c r="I380" s="186">
        <f t="shared" si="379"/>
        <v>0</v>
      </c>
      <c r="J380" s="186">
        <f t="shared" si="379"/>
        <v>0</v>
      </c>
      <c r="K380" s="186">
        <f t="shared" si="379"/>
        <v>0</v>
      </c>
      <c r="L380" s="186">
        <f t="shared" si="379"/>
        <v>0</v>
      </c>
      <c r="M380" s="161" t="s">
        <v>666</v>
      </c>
      <c r="N380" s="186"/>
      <c r="O380" s="186"/>
      <c r="P380" s="186"/>
      <c r="Q380" s="186"/>
      <c r="R380" s="186"/>
      <c r="S380" s="186"/>
      <c r="T380" s="186"/>
      <c r="U380" s="186"/>
      <c r="V380" s="186"/>
      <c r="W380" s="186"/>
      <c r="X380" s="186"/>
      <c r="Y380" s="186"/>
      <c r="Z380" s="186"/>
    </row>
    <row r="381" ht="15.75" customHeight="1">
      <c r="A381" s="212" t="s">
        <v>985</v>
      </c>
      <c r="B381" s="159">
        <v>19.0</v>
      </c>
      <c r="C381" s="159">
        <v>4.0</v>
      </c>
      <c r="D381" s="159">
        <v>0.0</v>
      </c>
      <c r="E381" s="159">
        <v>0.3</v>
      </c>
      <c r="F381" s="159">
        <v>0.0</v>
      </c>
      <c r="G381" s="214"/>
      <c r="H381" s="186">
        <f t="shared" ref="H381:L381" si="380">$G381/100*B381</f>
        <v>0</v>
      </c>
      <c r="I381" s="186">
        <f t="shared" si="380"/>
        <v>0</v>
      </c>
      <c r="J381" s="186">
        <f t="shared" si="380"/>
        <v>0</v>
      </c>
      <c r="K381" s="186">
        <f t="shared" si="380"/>
        <v>0</v>
      </c>
      <c r="L381" s="186">
        <f t="shared" si="380"/>
        <v>0</v>
      </c>
      <c r="M381" s="161" t="s">
        <v>666</v>
      </c>
      <c r="N381" s="186"/>
      <c r="O381" s="186"/>
      <c r="P381" s="186"/>
      <c r="Q381" s="186"/>
      <c r="R381" s="186"/>
      <c r="S381" s="186"/>
      <c r="T381" s="186"/>
      <c r="U381" s="186"/>
      <c r="V381" s="186"/>
      <c r="W381" s="186"/>
      <c r="X381" s="186"/>
      <c r="Y381" s="186"/>
      <c r="Z381" s="186"/>
    </row>
    <row r="382" ht="15.75" customHeight="1">
      <c r="A382" s="212" t="s">
        <v>986</v>
      </c>
      <c r="B382" s="159">
        <v>45.0</v>
      </c>
      <c r="C382" s="159">
        <v>3.0</v>
      </c>
      <c r="D382" s="159">
        <v>0.6</v>
      </c>
      <c r="E382" s="159">
        <v>9.1</v>
      </c>
      <c r="F382" s="159">
        <v>0.5</v>
      </c>
      <c r="G382" s="214"/>
      <c r="H382" s="186">
        <f t="shared" ref="H382:L382" si="381">$G382/100*B382</f>
        <v>0</v>
      </c>
      <c r="I382" s="186">
        <f t="shared" si="381"/>
        <v>0</v>
      </c>
      <c r="J382" s="186">
        <f t="shared" si="381"/>
        <v>0</v>
      </c>
      <c r="K382" s="186">
        <f t="shared" si="381"/>
        <v>0</v>
      </c>
      <c r="L382" s="186">
        <f t="shared" si="381"/>
        <v>0</v>
      </c>
      <c r="M382" s="161" t="s">
        <v>599</v>
      </c>
      <c r="N382" s="186"/>
      <c r="O382" s="186"/>
      <c r="P382" s="186"/>
      <c r="Q382" s="186"/>
      <c r="R382" s="186"/>
      <c r="S382" s="186"/>
      <c r="T382" s="186"/>
      <c r="U382" s="186"/>
      <c r="V382" s="186"/>
      <c r="W382" s="186"/>
      <c r="X382" s="186"/>
      <c r="Y382" s="186"/>
      <c r="Z382" s="186"/>
    </row>
    <row r="383" ht="15.75" customHeight="1">
      <c r="A383" s="212" t="s">
        <v>987</v>
      </c>
      <c r="B383" s="159">
        <v>654.0</v>
      </c>
      <c r="C383" s="159">
        <v>15.2</v>
      </c>
      <c r="D383" s="159">
        <v>65.2</v>
      </c>
      <c r="E383" s="159">
        <v>13.7</v>
      </c>
      <c r="F383" s="159">
        <v>6.7</v>
      </c>
      <c r="G383" s="214"/>
      <c r="H383" s="186">
        <f t="shared" ref="H383:L383" si="382">$G383/100*B383</f>
        <v>0</v>
      </c>
      <c r="I383" s="186">
        <f t="shared" si="382"/>
        <v>0</v>
      </c>
      <c r="J383" s="186">
        <f t="shared" si="382"/>
        <v>0</v>
      </c>
      <c r="K383" s="186">
        <f t="shared" si="382"/>
        <v>0</v>
      </c>
      <c r="L383" s="186">
        <f t="shared" si="382"/>
        <v>0</v>
      </c>
      <c r="M383" s="161" t="s">
        <v>597</v>
      </c>
      <c r="N383" s="186"/>
      <c r="O383" s="186"/>
      <c r="P383" s="186"/>
      <c r="Q383" s="186"/>
      <c r="R383" s="186"/>
      <c r="S383" s="186"/>
      <c r="T383" s="186"/>
      <c r="U383" s="186"/>
      <c r="V383" s="186"/>
      <c r="W383" s="186"/>
      <c r="X383" s="186"/>
      <c r="Y383" s="186"/>
      <c r="Z383" s="186"/>
    </row>
    <row r="384" ht="15.75" customHeight="1">
      <c r="A384" s="212" t="s">
        <v>988</v>
      </c>
      <c r="B384" s="159">
        <v>109.0</v>
      </c>
      <c r="C384" s="159">
        <v>4.8</v>
      </c>
      <c r="D384" s="159">
        <v>0.6</v>
      </c>
      <c r="E384" s="159">
        <v>23.5</v>
      </c>
      <c r="F384" s="159">
        <v>7.8</v>
      </c>
      <c r="G384" s="214"/>
      <c r="H384" s="186">
        <f t="shared" ref="H384:L384" si="383">$G384/100*B384</f>
        <v>0</v>
      </c>
      <c r="I384" s="186">
        <f t="shared" si="383"/>
        <v>0</v>
      </c>
      <c r="J384" s="186">
        <f t="shared" si="383"/>
        <v>0</v>
      </c>
      <c r="K384" s="186">
        <f t="shared" si="383"/>
        <v>0</v>
      </c>
      <c r="L384" s="186">
        <f t="shared" si="383"/>
        <v>0</v>
      </c>
      <c r="M384" s="161" t="s">
        <v>666</v>
      </c>
      <c r="N384" s="186"/>
      <c r="O384" s="186"/>
      <c r="P384" s="186"/>
      <c r="Q384" s="186"/>
      <c r="R384" s="186"/>
      <c r="S384" s="186"/>
      <c r="T384" s="186"/>
      <c r="U384" s="186"/>
      <c r="V384" s="186"/>
      <c r="W384" s="186"/>
      <c r="X384" s="186"/>
      <c r="Y384" s="186"/>
      <c r="Z384" s="186"/>
    </row>
    <row r="385" ht="15.75" customHeight="1">
      <c r="A385" s="212" t="s">
        <v>989</v>
      </c>
      <c r="B385" s="159">
        <v>11.0</v>
      </c>
      <c r="C385" s="159">
        <v>2.3</v>
      </c>
      <c r="D385" s="159">
        <v>0.1</v>
      </c>
      <c r="E385" s="159">
        <v>1.3</v>
      </c>
      <c r="F385" s="159">
        <v>0.5</v>
      </c>
      <c r="G385" s="214"/>
      <c r="H385" s="186">
        <f t="shared" ref="H385:L385" si="384">$G385/100*B385</f>
        <v>0</v>
      </c>
      <c r="I385" s="186">
        <f t="shared" si="384"/>
        <v>0</v>
      </c>
      <c r="J385" s="186">
        <f t="shared" si="384"/>
        <v>0</v>
      </c>
      <c r="K385" s="186">
        <f t="shared" si="384"/>
        <v>0</v>
      </c>
      <c r="L385" s="186">
        <f t="shared" si="384"/>
        <v>0</v>
      </c>
      <c r="M385" s="161" t="s">
        <v>609</v>
      </c>
      <c r="N385" s="186"/>
      <c r="O385" s="186"/>
      <c r="P385" s="186"/>
      <c r="Q385" s="186"/>
      <c r="R385" s="186"/>
      <c r="S385" s="186"/>
      <c r="T385" s="186"/>
      <c r="U385" s="186"/>
      <c r="V385" s="186"/>
      <c r="W385" s="186"/>
      <c r="X385" s="186"/>
      <c r="Y385" s="186"/>
      <c r="Z385" s="186"/>
    </row>
    <row r="386" ht="15.75" customHeight="1">
      <c r="A386" s="212" t="s">
        <v>990</v>
      </c>
      <c r="B386" s="159">
        <v>30.0</v>
      </c>
      <c r="C386" s="159">
        <v>0.6</v>
      </c>
      <c r="D386" s="159">
        <v>0.2</v>
      </c>
      <c r="E386" s="159">
        <v>7.6</v>
      </c>
      <c r="F386" s="159">
        <v>0.4</v>
      </c>
      <c r="G386" s="214"/>
      <c r="H386" s="186">
        <f t="shared" ref="H386:L386" si="385">$G386/100*B386</f>
        <v>0</v>
      </c>
      <c r="I386" s="186">
        <f t="shared" si="385"/>
        <v>0</v>
      </c>
      <c r="J386" s="186">
        <f t="shared" si="385"/>
        <v>0</v>
      </c>
      <c r="K386" s="186">
        <f t="shared" si="385"/>
        <v>0</v>
      </c>
      <c r="L386" s="186">
        <f t="shared" si="385"/>
        <v>0</v>
      </c>
      <c r="M386" s="161" t="s">
        <v>595</v>
      </c>
      <c r="N386" s="186"/>
      <c r="O386" s="186"/>
      <c r="P386" s="186"/>
      <c r="Q386" s="186"/>
      <c r="R386" s="186"/>
      <c r="S386" s="186"/>
      <c r="T386" s="186"/>
      <c r="U386" s="186"/>
      <c r="V386" s="186"/>
      <c r="W386" s="186"/>
      <c r="X386" s="186"/>
      <c r="Y386" s="186"/>
      <c r="Z386" s="186"/>
    </row>
    <row r="387" ht="15.75" customHeight="1">
      <c r="A387" s="212" t="s">
        <v>991</v>
      </c>
      <c r="B387" s="159">
        <v>557.0</v>
      </c>
      <c r="C387" s="159">
        <v>28.3</v>
      </c>
      <c r="D387" s="159">
        <v>47.4</v>
      </c>
      <c r="E387" s="159">
        <v>15.3</v>
      </c>
      <c r="F387" s="159">
        <v>0.0</v>
      </c>
      <c r="G387" s="214"/>
      <c r="H387" s="186">
        <f t="shared" ref="H387:L387" si="386">$G387/100*B387</f>
        <v>0</v>
      </c>
      <c r="I387" s="186">
        <f t="shared" si="386"/>
        <v>0</v>
      </c>
      <c r="J387" s="186">
        <f t="shared" si="386"/>
        <v>0</v>
      </c>
      <c r="K387" s="186">
        <f t="shared" si="386"/>
        <v>0</v>
      </c>
      <c r="L387" s="186">
        <f t="shared" si="386"/>
        <v>0</v>
      </c>
      <c r="M387" s="161" t="s">
        <v>681</v>
      </c>
      <c r="N387" s="186"/>
      <c r="O387" s="186"/>
      <c r="P387" s="186"/>
      <c r="Q387" s="186"/>
      <c r="R387" s="186"/>
      <c r="S387" s="186"/>
      <c r="T387" s="186"/>
      <c r="U387" s="186"/>
      <c r="V387" s="186"/>
      <c r="W387" s="186"/>
      <c r="X387" s="186"/>
      <c r="Y387" s="186"/>
      <c r="Z387" s="186"/>
    </row>
    <row r="388" ht="15.75" customHeight="1">
      <c r="A388" s="212" t="s">
        <v>992</v>
      </c>
      <c r="B388" s="159">
        <v>329.0</v>
      </c>
      <c r="C388" s="159">
        <v>15.4</v>
      </c>
      <c r="D388" s="159">
        <v>1.9</v>
      </c>
      <c r="E388" s="159">
        <v>68.0</v>
      </c>
      <c r="F388" s="159">
        <v>12.2</v>
      </c>
      <c r="G388" s="214"/>
      <c r="H388" s="186">
        <f t="shared" ref="H388:L388" si="387">$G388/100*B388</f>
        <v>0</v>
      </c>
      <c r="I388" s="186">
        <f t="shared" si="387"/>
        <v>0</v>
      </c>
      <c r="J388" s="186">
        <f t="shared" si="387"/>
        <v>0</v>
      </c>
      <c r="K388" s="186">
        <f t="shared" si="387"/>
        <v>0</v>
      </c>
      <c r="L388" s="186">
        <f t="shared" si="387"/>
        <v>0</v>
      </c>
      <c r="M388" s="161" t="s">
        <v>612</v>
      </c>
      <c r="N388" s="186"/>
      <c r="O388" s="186"/>
      <c r="P388" s="186"/>
      <c r="Q388" s="186"/>
      <c r="R388" s="186"/>
      <c r="S388" s="186"/>
      <c r="T388" s="186"/>
      <c r="U388" s="186"/>
      <c r="V388" s="186"/>
      <c r="W388" s="186"/>
      <c r="X388" s="186"/>
      <c r="Y388" s="186"/>
      <c r="Z388" s="186"/>
    </row>
    <row r="389" ht="15.75" customHeight="1">
      <c r="A389" s="212" t="s">
        <v>993</v>
      </c>
      <c r="B389" s="159">
        <v>327.0</v>
      </c>
      <c r="C389" s="159">
        <v>12.6</v>
      </c>
      <c r="D389" s="159">
        <v>1.5</v>
      </c>
      <c r="E389" s="159">
        <v>71.2</v>
      </c>
      <c r="F389" s="159">
        <v>12.2</v>
      </c>
      <c r="G389" s="214"/>
      <c r="H389" s="186">
        <f t="shared" ref="H389:L389" si="388">$G389/100*B389</f>
        <v>0</v>
      </c>
      <c r="I389" s="186">
        <f t="shared" si="388"/>
        <v>0</v>
      </c>
      <c r="J389" s="186">
        <f t="shared" si="388"/>
        <v>0</v>
      </c>
      <c r="K389" s="186">
        <f t="shared" si="388"/>
        <v>0</v>
      </c>
      <c r="L389" s="186">
        <f t="shared" si="388"/>
        <v>0</v>
      </c>
      <c r="M389" s="161" t="s">
        <v>612</v>
      </c>
      <c r="N389" s="186"/>
      <c r="O389" s="186"/>
      <c r="P389" s="186"/>
      <c r="Q389" s="186"/>
      <c r="R389" s="186"/>
      <c r="S389" s="186"/>
      <c r="T389" s="186"/>
      <c r="U389" s="186"/>
      <c r="V389" s="186"/>
      <c r="W389" s="186"/>
      <c r="X389" s="186"/>
      <c r="Y389" s="186"/>
      <c r="Z389" s="186"/>
    </row>
    <row r="390" ht="15.75" customHeight="1">
      <c r="A390" s="212" t="s">
        <v>994</v>
      </c>
      <c r="B390" s="159">
        <v>216.0</v>
      </c>
      <c r="C390" s="159">
        <v>16.2</v>
      </c>
      <c r="D390" s="159">
        <v>5.3</v>
      </c>
      <c r="E390" s="159">
        <v>24.9</v>
      </c>
      <c r="F390" s="159">
        <v>40.2</v>
      </c>
      <c r="G390" s="214"/>
      <c r="H390" s="186">
        <f t="shared" ref="H390:L390" si="389">$G390/100*B390</f>
        <v>0</v>
      </c>
      <c r="I390" s="186">
        <f t="shared" si="389"/>
        <v>0</v>
      </c>
      <c r="J390" s="186">
        <f t="shared" si="389"/>
        <v>0</v>
      </c>
      <c r="K390" s="186">
        <f t="shared" si="389"/>
        <v>0</v>
      </c>
      <c r="L390" s="186">
        <f t="shared" si="389"/>
        <v>0</v>
      </c>
      <c r="M390" s="161" t="s">
        <v>612</v>
      </c>
      <c r="N390" s="186"/>
      <c r="O390" s="186"/>
      <c r="P390" s="186"/>
      <c r="Q390" s="186"/>
      <c r="R390" s="186"/>
      <c r="S390" s="186"/>
      <c r="T390" s="186"/>
      <c r="U390" s="186"/>
      <c r="V390" s="186"/>
      <c r="W390" s="186"/>
      <c r="X390" s="186"/>
      <c r="Y390" s="186"/>
      <c r="Z390" s="186"/>
    </row>
    <row r="391" ht="15.75" customHeight="1">
      <c r="A391" s="212" t="s">
        <v>995</v>
      </c>
      <c r="B391" s="159">
        <v>364.0</v>
      </c>
      <c r="C391" s="159">
        <v>10.3</v>
      </c>
      <c r="D391" s="159">
        <v>1.0</v>
      </c>
      <c r="E391" s="159">
        <v>76.3</v>
      </c>
      <c r="F391" s="159">
        <v>2.7</v>
      </c>
      <c r="G391" s="214"/>
      <c r="H391" s="186">
        <f t="shared" ref="H391:L391" si="390">$G391/100*B391</f>
        <v>0</v>
      </c>
      <c r="I391" s="186">
        <f t="shared" si="390"/>
        <v>0</v>
      </c>
      <c r="J391" s="186">
        <f t="shared" si="390"/>
        <v>0</v>
      </c>
      <c r="K391" s="186">
        <f t="shared" si="390"/>
        <v>0</v>
      </c>
      <c r="L391" s="186">
        <f t="shared" si="390"/>
        <v>0</v>
      </c>
      <c r="M391" s="161" t="s">
        <v>612</v>
      </c>
      <c r="N391" s="186"/>
      <c r="O391" s="186"/>
      <c r="P391" s="186"/>
      <c r="Q391" s="186"/>
      <c r="R391" s="186"/>
      <c r="S391" s="186"/>
      <c r="T391" s="186"/>
      <c r="U391" s="186"/>
      <c r="V391" s="186"/>
      <c r="W391" s="186"/>
      <c r="X391" s="186"/>
      <c r="Y391" s="186"/>
      <c r="Z391" s="186"/>
    </row>
    <row r="392" ht="15.75" customHeight="1">
      <c r="A392" s="212" t="s">
        <v>996</v>
      </c>
      <c r="B392" s="159">
        <v>134.0</v>
      </c>
      <c r="C392" s="159">
        <v>19.1</v>
      </c>
      <c r="D392" s="159">
        <v>5.9</v>
      </c>
      <c r="E392" s="159">
        <v>0.0</v>
      </c>
      <c r="F392" s="159">
        <v>0.0</v>
      </c>
      <c r="G392" s="214"/>
      <c r="H392" s="186">
        <f t="shared" ref="H392:L392" si="391">$G392/100*B392</f>
        <v>0</v>
      </c>
      <c r="I392" s="186">
        <f t="shared" si="391"/>
        <v>0</v>
      </c>
      <c r="J392" s="186">
        <f t="shared" si="391"/>
        <v>0</v>
      </c>
      <c r="K392" s="186">
        <f t="shared" si="391"/>
        <v>0</v>
      </c>
      <c r="L392" s="186">
        <f t="shared" si="391"/>
        <v>0</v>
      </c>
      <c r="M392" s="161" t="s">
        <v>630</v>
      </c>
      <c r="N392" s="186"/>
      <c r="O392" s="186"/>
      <c r="P392" s="186"/>
      <c r="Q392" s="186"/>
      <c r="R392" s="186"/>
      <c r="S392" s="186"/>
      <c r="T392" s="186"/>
      <c r="U392" s="186"/>
      <c r="V392" s="186"/>
      <c r="W392" s="186"/>
      <c r="X392" s="186"/>
      <c r="Y392" s="186"/>
      <c r="Z392" s="186"/>
    </row>
    <row r="393" ht="15.75" customHeight="1">
      <c r="A393" s="212" t="s">
        <v>997</v>
      </c>
      <c r="B393" s="159">
        <v>340.0</v>
      </c>
      <c r="C393" s="159">
        <v>13.2</v>
      </c>
      <c r="D393" s="159">
        <v>2.5</v>
      </c>
      <c r="E393" s="159">
        <v>72.0</v>
      </c>
      <c r="F393" s="159">
        <v>10.7</v>
      </c>
      <c r="G393" s="214"/>
      <c r="H393" s="186">
        <f t="shared" ref="H393:L393" si="392">$G393/100*B393</f>
        <v>0</v>
      </c>
      <c r="I393" s="186">
        <f t="shared" si="392"/>
        <v>0</v>
      </c>
      <c r="J393" s="186">
        <f t="shared" si="392"/>
        <v>0</v>
      </c>
      <c r="K393" s="186">
        <f t="shared" si="392"/>
        <v>0</v>
      </c>
      <c r="L393" s="186">
        <f t="shared" si="392"/>
        <v>0</v>
      </c>
      <c r="M393" s="161" t="s">
        <v>612</v>
      </c>
      <c r="N393" s="186"/>
      <c r="O393" s="186"/>
      <c r="P393" s="186"/>
      <c r="Q393" s="186"/>
      <c r="R393" s="186"/>
      <c r="S393" s="186"/>
      <c r="T393" s="186"/>
      <c r="U393" s="186"/>
      <c r="V393" s="186"/>
      <c r="W393" s="186"/>
      <c r="X393" s="186"/>
      <c r="Y393" s="186"/>
      <c r="Z393" s="186"/>
    </row>
    <row r="394" ht="15.75" customHeight="1">
      <c r="A394" s="212" t="s">
        <v>998</v>
      </c>
      <c r="B394" s="159">
        <v>357.0</v>
      </c>
      <c r="C394" s="159">
        <v>14.7</v>
      </c>
      <c r="D394" s="159">
        <v>1.1</v>
      </c>
      <c r="E394" s="159">
        <v>74.9</v>
      </c>
      <c r="F394" s="159">
        <v>6.2</v>
      </c>
      <c r="G394" s="214"/>
      <c r="H394" s="186">
        <f t="shared" ref="H394:L394" si="393">$G394/100*B394</f>
        <v>0</v>
      </c>
      <c r="I394" s="186">
        <f t="shared" si="393"/>
        <v>0</v>
      </c>
      <c r="J394" s="186">
        <f t="shared" si="393"/>
        <v>0</v>
      </c>
      <c r="K394" s="186">
        <f t="shared" si="393"/>
        <v>0</v>
      </c>
      <c r="L394" s="186">
        <f t="shared" si="393"/>
        <v>0</v>
      </c>
      <c r="M394" s="161" t="s">
        <v>612</v>
      </c>
      <c r="N394" s="186"/>
      <c r="O394" s="186"/>
      <c r="P394" s="186"/>
      <c r="Q394" s="186"/>
      <c r="R394" s="186"/>
      <c r="S394" s="186"/>
      <c r="T394" s="186"/>
      <c r="U394" s="186"/>
      <c r="V394" s="186"/>
      <c r="W394" s="186"/>
      <c r="X394" s="186"/>
      <c r="Y394" s="186"/>
      <c r="Z394" s="186"/>
    </row>
    <row r="395" ht="15.75" customHeight="1">
      <c r="A395" s="212" t="s">
        <v>999</v>
      </c>
      <c r="B395" s="159">
        <v>6.0</v>
      </c>
      <c r="C395" s="159">
        <v>0.5</v>
      </c>
      <c r="D395" s="159">
        <v>0.0</v>
      </c>
      <c r="E395" s="159">
        <v>1.1</v>
      </c>
      <c r="F395" s="159">
        <v>0.0</v>
      </c>
      <c r="G395" s="214"/>
      <c r="H395" s="186">
        <f t="shared" ref="H395:L395" si="394">$G395/100*B395</f>
        <v>0</v>
      </c>
      <c r="I395" s="186">
        <f t="shared" si="394"/>
        <v>0</v>
      </c>
      <c r="J395" s="186">
        <f t="shared" si="394"/>
        <v>0</v>
      </c>
      <c r="K395" s="186">
        <f t="shared" si="394"/>
        <v>0</v>
      </c>
      <c r="L395" s="186">
        <f t="shared" si="394"/>
        <v>0</v>
      </c>
      <c r="M395" s="161" t="s">
        <v>605</v>
      </c>
      <c r="N395" s="186"/>
      <c r="O395" s="186"/>
      <c r="P395" s="186"/>
      <c r="Q395" s="186"/>
      <c r="R395" s="186"/>
      <c r="S395" s="186"/>
      <c r="T395" s="186"/>
      <c r="U395" s="186"/>
      <c r="V395" s="186"/>
      <c r="W395" s="186"/>
      <c r="X395" s="186"/>
      <c r="Y395" s="186"/>
      <c r="Z395" s="186"/>
    </row>
    <row r="396" ht="15.75" customHeight="1">
      <c r="A396" s="212" t="s">
        <v>1000</v>
      </c>
      <c r="B396" s="159">
        <v>85.0</v>
      </c>
      <c r="C396" s="159">
        <v>0.1</v>
      </c>
      <c r="D396" s="159">
        <v>0.0</v>
      </c>
      <c r="E396" s="159">
        <v>2.6</v>
      </c>
      <c r="F396" s="159">
        <v>0.0</v>
      </c>
      <c r="G396" s="214"/>
      <c r="H396" s="186">
        <f t="shared" ref="H396:L396" si="395">$G396/100*B396</f>
        <v>0</v>
      </c>
      <c r="I396" s="186">
        <f t="shared" si="395"/>
        <v>0</v>
      </c>
      <c r="J396" s="186">
        <f t="shared" si="395"/>
        <v>0</v>
      </c>
      <c r="K396" s="186">
        <f t="shared" si="395"/>
        <v>0</v>
      </c>
      <c r="L396" s="186">
        <f t="shared" si="395"/>
        <v>0</v>
      </c>
      <c r="M396" s="161" t="s">
        <v>605</v>
      </c>
      <c r="N396" s="186"/>
      <c r="O396" s="186"/>
      <c r="P396" s="186"/>
      <c r="Q396" s="186"/>
      <c r="R396" s="186"/>
      <c r="S396" s="186"/>
      <c r="T396" s="186"/>
      <c r="U396" s="186"/>
      <c r="V396" s="186"/>
      <c r="W396" s="186"/>
      <c r="X396" s="186"/>
      <c r="Y396" s="186"/>
      <c r="Z396" s="186"/>
    </row>
    <row r="397" ht="15.75" customHeight="1">
      <c r="A397" s="212" t="s">
        <v>1001</v>
      </c>
      <c r="B397" s="159">
        <v>82.0</v>
      </c>
      <c r="C397" s="159">
        <v>0.1</v>
      </c>
      <c r="D397" s="159">
        <v>0.0</v>
      </c>
      <c r="E397" s="159">
        <v>2.6</v>
      </c>
      <c r="F397" s="159">
        <v>0.0</v>
      </c>
      <c r="G397" s="214"/>
      <c r="H397" s="186">
        <f t="shared" ref="H397:L397" si="396">$G397/100*B397</f>
        <v>0</v>
      </c>
      <c r="I397" s="186">
        <f t="shared" si="396"/>
        <v>0</v>
      </c>
      <c r="J397" s="186">
        <f t="shared" si="396"/>
        <v>0</v>
      </c>
      <c r="K397" s="186">
        <f t="shared" si="396"/>
        <v>0</v>
      </c>
      <c r="L397" s="186">
        <f t="shared" si="396"/>
        <v>0</v>
      </c>
      <c r="M397" s="161" t="s">
        <v>605</v>
      </c>
      <c r="N397" s="186"/>
      <c r="O397" s="186"/>
      <c r="P397" s="186"/>
      <c r="Q397" s="186"/>
      <c r="R397" s="186"/>
      <c r="S397" s="186"/>
      <c r="T397" s="186"/>
      <c r="U397" s="186"/>
      <c r="V397" s="186"/>
      <c r="W397" s="186"/>
      <c r="X397" s="186"/>
      <c r="Y397" s="186"/>
      <c r="Z397" s="186"/>
    </row>
    <row r="398" ht="15.75" customHeight="1">
      <c r="A398" s="212" t="s">
        <v>1002</v>
      </c>
      <c r="B398" s="159">
        <v>118.0</v>
      </c>
      <c r="C398" s="159">
        <v>1.5</v>
      </c>
      <c r="D398" s="159">
        <v>0.2</v>
      </c>
      <c r="E398" s="159">
        <v>27.9</v>
      </c>
      <c r="F398" s="159">
        <v>4.1</v>
      </c>
      <c r="G398" s="214"/>
      <c r="H398" s="186">
        <f t="shared" ref="H398:L398" si="397">$G398/100*B398</f>
        <v>0</v>
      </c>
      <c r="I398" s="186">
        <f t="shared" si="397"/>
        <v>0</v>
      </c>
      <c r="J398" s="186">
        <f t="shared" si="397"/>
        <v>0</v>
      </c>
      <c r="K398" s="186">
        <f t="shared" si="397"/>
        <v>0</v>
      </c>
      <c r="L398" s="186">
        <f t="shared" si="397"/>
        <v>0</v>
      </c>
      <c r="M398" s="161" t="s">
        <v>618</v>
      </c>
      <c r="N398" s="186"/>
      <c r="O398" s="186"/>
      <c r="P398" s="186"/>
      <c r="Q398" s="186"/>
      <c r="R398" s="186"/>
      <c r="S398" s="186"/>
      <c r="T398" s="186"/>
      <c r="U398" s="186"/>
      <c r="V398" s="186"/>
      <c r="W398" s="186"/>
      <c r="X398" s="186"/>
      <c r="Y398" s="186"/>
      <c r="Z398" s="186"/>
    </row>
    <row r="399" ht="15.75" customHeight="1">
      <c r="A399" s="212" t="s">
        <v>1003</v>
      </c>
      <c r="B399" s="159">
        <v>31.0</v>
      </c>
      <c r="C399" s="159">
        <v>1.8</v>
      </c>
      <c r="D399" s="159">
        <v>0.1</v>
      </c>
      <c r="E399" s="159">
        <v>7.1</v>
      </c>
      <c r="F399" s="159">
        <v>3.4</v>
      </c>
      <c r="G399" s="214"/>
      <c r="H399" s="186">
        <f t="shared" ref="H399:L399" si="398">$G399/100*B399</f>
        <v>0</v>
      </c>
      <c r="I399" s="186">
        <f t="shared" si="398"/>
        <v>0</v>
      </c>
      <c r="J399" s="186">
        <f t="shared" si="398"/>
        <v>0</v>
      </c>
      <c r="K399" s="186">
        <f t="shared" si="398"/>
        <v>0</v>
      </c>
      <c r="L399" s="186">
        <f t="shared" si="398"/>
        <v>0</v>
      </c>
      <c r="M399" s="161" t="s">
        <v>609</v>
      </c>
      <c r="N399" s="186"/>
      <c r="O399" s="186"/>
      <c r="P399" s="186"/>
      <c r="Q399" s="186"/>
      <c r="R399" s="186"/>
      <c r="S399" s="186"/>
      <c r="T399" s="186"/>
      <c r="U399" s="186"/>
      <c r="V399" s="186"/>
      <c r="W399" s="186"/>
      <c r="X399" s="186"/>
      <c r="Y399" s="186"/>
      <c r="Z399" s="186"/>
    </row>
    <row r="400" ht="15.75" customHeight="1">
      <c r="A400" s="212" t="s">
        <v>1004</v>
      </c>
      <c r="B400" s="159">
        <v>94.0</v>
      </c>
      <c r="C400" s="159">
        <v>3.5</v>
      </c>
      <c r="D400" s="159">
        <v>1.8</v>
      </c>
      <c r="E400" s="159">
        <v>16.0</v>
      </c>
      <c r="F400" s="159">
        <v>0.2</v>
      </c>
      <c r="G400" s="214"/>
      <c r="H400" s="186">
        <f t="shared" ref="H400:L400" si="399">$G400/100*B400</f>
        <v>0</v>
      </c>
      <c r="I400" s="186">
        <f t="shared" si="399"/>
        <v>0</v>
      </c>
      <c r="J400" s="186">
        <f t="shared" si="399"/>
        <v>0</v>
      </c>
      <c r="K400" s="186">
        <f t="shared" si="399"/>
        <v>0</v>
      </c>
      <c r="L400" s="186">
        <f t="shared" si="399"/>
        <v>0</v>
      </c>
      <c r="M400" s="161" t="s">
        <v>603</v>
      </c>
      <c r="N400" s="186"/>
      <c r="O400" s="186"/>
      <c r="P400" s="186"/>
      <c r="Q400" s="186"/>
      <c r="R400" s="186"/>
      <c r="S400" s="186"/>
      <c r="T400" s="186"/>
      <c r="U400" s="186"/>
      <c r="V400" s="186"/>
      <c r="W400" s="186"/>
      <c r="X400" s="186"/>
      <c r="Y400" s="186"/>
      <c r="Z400" s="186"/>
    </row>
    <row r="401" ht="15.75" customHeight="1">
      <c r="A401" s="212" t="s">
        <v>1005</v>
      </c>
      <c r="B401" s="159">
        <v>231.0</v>
      </c>
      <c r="C401" s="159">
        <v>21.3</v>
      </c>
      <c r="D401" s="159">
        <v>13.7</v>
      </c>
      <c r="E401" s="159">
        <v>4.1</v>
      </c>
      <c r="F401" s="159">
        <v>0.8</v>
      </c>
      <c r="G401" s="214"/>
      <c r="H401" s="186">
        <f t="shared" ref="H401:L401" si="400">$G401/100*B401</f>
        <v>0</v>
      </c>
      <c r="I401" s="186">
        <f t="shared" si="400"/>
        <v>0</v>
      </c>
      <c r="J401" s="186">
        <f t="shared" si="400"/>
        <v>0</v>
      </c>
      <c r="K401" s="186">
        <f t="shared" si="400"/>
        <v>0</v>
      </c>
      <c r="L401" s="186">
        <f t="shared" si="400"/>
        <v>0</v>
      </c>
      <c r="M401" s="161" t="s">
        <v>603</v>
      </c>
      <c r="N401" s="186"/>
      <c r="O401" s="186"/>
      <c r="P401" s="186"/>
      <c r="Q401" s="186"/>
      <c r="R401" s="186"/>
      <c r="S401" s="186"/>
      <c r="T401" s="186"/>
      <c r="U401" s="186"/>
      <c r="V401" s="186"/>
      <c r="W401" s="186"/>
      <c r="X401" s="186"/>
      <c r="Y401" s="186"/>
      <c r="Z401" s="186"/>
    </row>
    <row r="402" ht="15.75" customHeight="1">
      <c r="A402" s="212" t="s">
        <v>1006</v>
      </c>
      <c r="B402" s="159">
        <v>17.0</v>
      </c>
      <c r="C402" s="159">
        <v>1.2</v>
      </c>
      <c r="D402" s="159">
        <v>0.3</v>
      </c>
      <c r="E402" s="159">
        <v>3.1</v>
      </c>
      <c r="F402" s="159">
        <v>1.0</v>
      </c>
      <c r="G402" s="214"/>
      <c r="H402" s="186">
        <f t="shared" ref="H402:L402" si="401">$G402/100*B402</f>
        <v>0</v>
      </c>
      <c r="I402" s="186">
        <f t="shared" si="401"/>
        <v>0</v>
      </c>
      <c r="J402" s="186">
        <f t="shared" si="401"/>
        <v>0</v>
      </c>
      <c r="K402" s="186">
        <f t="shared" si="401"/>
        <v>0</v>
      </c>
      <c r="L402" s="186">
        <f t="shared" si="401"/>
        <v>0</v>
      </c>
      <c r="M402" s="161" t="s">
        <v>609</v>
      </c>
      <c r="N402" s="186"/>
      <c r="O402" s="186"/>
      <c r="P402" s="186"/>
      <c r="Q402" s="186"/>
      <c r="R402" s="186"/>
      <c r="S402" s="186"/>
      <c r="T402" s="186"/>
      <c r="U402" s="186"/>
      <c r="V402" s="186"/>
      <c r="W402" s="186"/>
      <c r="X402" s="186"/>
      <c r="Y402" s="186"/>
      <c r="Z402" s="186"/>
    </row>
    <row r="403" ht="15.75" customHeight="1">
      <c r="A403" s="186"/>
      <c r="B403" s="186"/>
      <c r="C403" s="186"/>
      <c r="D403" s="186"/>
      <c r="E403" s="186"/>
      <c r="F403" s="186"/>
      <c r="G403" s="186"/>
      <c r="H403" s="186"/>
      <c r="I403" s="186"/>
      <c r="J403" s="186"/>
      <c r="K403" s="186"/>
      <c r="L403" s="186"/>
      <c r="M403" s="186"/>
      <c r="N403" s="186"/>
      <c r="O403" s="186"/>
      <c r="P403" s="186"/>
      <c r="Q403" s="186"/>
      <c r="R403" s="186"/>
      <c r="S403" s="186"/>
      <c r="T403" s="186"/>
      <c r="U403" s="186"/>
      <c r="V403" s="186"/>
      <c r="W403" s="186"/>
      <c r="X403" s="186"/>
      <c r="Y403" s="186"/>
      <c r="Z403" s="186"/>
    </row>
    <row r="404" ht="15.75" customHeight="1">
      <c r="A404" s="186"/>
      <c r="B404" s="186"/>
      <c r="C404" s="186"/>
      <c r="D404" s="186"/>
      <c r="E404" s="186"/>
      <c r="F404" s="186"/>
      <c r="G404" s="186"/>
      <c r="H404" s="186"/>
      <c r="I404" s="186"/>
      <c r="J404" s="186"/>
      <c r="K404" s="186"/>
      <c r="L404" s="186"/>
      <c r="M404" s="186"/>
      <c r="N404" s="186"/>
      <c r="O404" s="186"/>
      <c r="P404" s="186"/>
      <c r="Q404" s="186"/>
      <c r="R404" s="186"/>
      <c r="S404" s="186"/>
      <c r="T404" s="186"/>
      <c r="U404" s="186"/>
      <c r="V404" s="186"/>
      <c r="W404" s="186"/>
      <c r="X404" s="186"/>
      <c r="Y404" s="186"/>
      <c r="Z404" s="186"/>
    </row>
    <row r="405" ht="15.75" customHeight="1">
      <c r="A405" s="186"/>
      <c r="B405" s="186"/>
      <c r="C405" s="186"/>
      <c r="D405" s="186"/>
      <c r="E405" s="186"/>
      <c r="F405" s="186"/>
      <c r="G405" s="186"/>
      <c r="H405" s="186"/>
      <c r="I405" s="186"/>
      <c r="J405" s="186"/>
      <c r="K405" s="186"/>
      <c r="L405" s="186"/>
      <c r="M405" s="186"/>
      <c r="N405" s="186"/>
      <c r="O405" s="186"/>
      <c r="P405" s="186"/>
      <c r="Q405" s="186"/>
      <c r="R405" s="186"/>
      <c r="S405" s="186"/>
      <c r="T405" s="186"/>
      <c r="U405" s="186"/>
      <c r="V405" s="186"/>
      <c r="W405" s="186"/>
      <c r="X405" s="186"/>
      <c r="Y405" s="186"/>
      <c r="Z405" s="186"/>
    </row>
    <row r="406" ht="15.75" customHeight="1">
      <c r="A406" s="186"/>
      <c r="B406" s="186"/>
      <c r="C406" s="186"/>
      <c r="D406" s="186"/>
      <c r="E406" s="186"/>
      <c r="F406" s="186"/>
      <c r="G406" s="186"/>
      <c r="H406" s="186"/>
      <c r="I406" s="186"/>
      <c r="J406" s="186"/>
      <c r="K406" s="186"/>
      <c r="L406" s="186"/>
      <c r="M406" s="186"/>
      <c r="N406" s="186"/>
      <c r="O406" s="186"/>
      <c r="P406" s="186"/>
      <c r="Q406" s="186"/>
      <c r="R406" s="186"/>
      <c r="S406" s="186"/>
      <c r="T406" s="186"/>
      <c r="U406" s="186"/>
      <c r="V406" s="186"/>
      <c r="W406" s="186"/>
      <c r="X406" s="186"/>
      <c r="Y406" s="186"/>
      <c r="Z406" s="186"/>
    </row>
    <row r="407" ht="15.75" customHeight="1">
      <c r="A407" s="186"/>
      <c r="B407" s="186"/>
      <c r="C407" s="186"/>
      <c r="D407" s="186"/>
      <c r="E407" s="186"/>
      <c r="F407" s="186"/>
      <c r="G407" s="186"/>
      <c r="H407" s="186"/>
      <c r="I407" s="186"/>
      <c r="J407" s="186"/>
      <c r="K407" s="186"/>
      <c r="L407" s="186"/>
      <c r="M407" s="186"/>
      <c r="N407" s="186"/>
      <c r="O407" s="186"/>
      <c r="P407" s="186"/>
      <c r="Q407" s="186"/>
      <c r="R407" s="186"/>
      <c r="S407" s="186"/>
      <c r="T407" s="186"/>
      <c r="U407" s="186"/>
      <c r="V407" s="186"/>
      <c r="W407" s="186"/>
      <c r="X407" s="186"/>
      <c r="Y407" s="186"/>
      <c r="Z407" s="186"/>
    </row>
    <row r="408" ht="15.75" customHeight="1">
      <c r="A408" s="186"/>
      <c r="B408" s="186"/>
      <c r="C408" s="186"/>
      <c r="D408" s="186"/>
      <c r="E408" s="186"/>
      <c r="F408" s="186"/>
      <c r="G408" s="186"/>
      <c r="H408" s="186"/>
      <c r="I408" s="186"/>
      <c r="J408" s="186"/>
      <c r="K408" s="186"/>
      <c r="L408" s="186"/>
      <c r="M408" s="186"/>
      <c r="N408" s="186"/>
      <c r="O408" s="186"/>
      <c r="P408" s="186"/>
      <c r="Q408" s="186"/>
      <c r="R408" s="186"/>
      <c r="S408" s="186"/>
      <c r="T408" s="186"/>
      <c r="U408" s="186"/>
      <c r="V408" s="186"/>
      <c r="W408" s="186"/>
      <c r="X408" s="186"/>
      <c r="Y408" s="186"/>
      <c r="Z408" s="186"/>
    </row>
    <row r="409" ht="15.75" customHeight="1">
      <c r="A409" s="186"/>
      <c r="B409" s="186"/>
      <c r="C409" s="186"/>
      <c r="D409" s="186"/>
      <c r="E409" s="186"/>
      <c r="F409" s="186"/>
      <c r="G409" s="186"/>
      <c r="H409" s="186"/>
      <c r="I409" s="186"/>
      <c r="J409" s="186"/>
      <c r="K409" s="186"/>
      <c r="L409" s="186"/>
      <c r="M409" s="186"/>
      <c r="N409" s="186"/>
      <c r="O409" s="186"/>
      <c r="P409" s="186"/>
      <c r="Q409" s="186"/>
      <c r="R409" s="186"/>
      <c r="S409" s="186"/>
      <c r="T409" s="186"/>
      <c r="U409" s="186"/>
      <c r="V409" s="186"/>
      <c r="W409" s="186"/>
      <c r="X409" s="186"/>
      <c r="Y409" s="186"/>
      <c r="Z409" s="186"/>
    </row>
    <row r="410" ht="15.75" customHeight="1">
      <c r="A410" s="186"/>
      <c r="B410" s="186"/>
      <c r="C410" s="186"/>
      <c r="D410" s="186"/>
      <c r="E410" s="186"/>
      <c r="F410" s="186"/>
      <c r="G410" s="186"/>
      <c r="H410" s="186"/>
      <c r="I410" s="186"/>
      <c r="J410" s="186"/>
      <c r="K410" s="186"/>
      <c r="L410" s="186"/>
      <c r="M410" s="186"/>
      <c r="N410" s="186"/>
      <c r="O410" s="186"/>
      <c r="P410" s="186"/>
      <c r="Q410" s="186"/>
      <c r="R410" s="186"/>
      <c r="S410" s="186"/>
      <c r="T410" s="186"/>
      <c r="U410" s="186"/>
      <c r="V410" s="186"/>
      <c r="W410" s="186"/>
      <c r="X410" s="186"/>
      <c r="Y410" s="186"/>
      <c r="Z410" s="186"/>
    </row>
    <row r="411" ht="15.75" customHeight="1">
      <c r="A411" s="186"/>
      <c r="B411" s="186"/>
      <c r="C411" s="186"/>
      <c r="D411" s="186"/>
      <c r="E411" s="186"/>
      <c r="F411" s="186"/>
      <c r="G411" s="186"/>
      <c r="H411" s="186"/>
      <c r="I411" s="186"/>
      <c r="J411" s="186"/>
      <c r="K411" s="186"/>
      <c r="L411" s="186"/>
      <c r="M411" s="186"/>
      <c r="N411" s="186"/>
      <c r="O411" s="186"/>
      <c r="P411" s="186"/>
      <c r="Q411" s="186"/>
      <c r="R411" s="186"/>
      <c r="S411" s="186"/>
      <c r="T411" s="186"/>
      <c r="U411" s="186"/>
      <c r="V411" s="186"/>
      <c r="W411" s="186"/>
      <c r="X411" s="186"/>
      <c r="Y411" s="186"/>
      <c r="Z411" s="186"/>
    </row>
    <row r="412" ht="15.75" customHeight="1">
      <c r="A412" s="186"/>
      <c r="B412" s="186"/>
      <c r="C412" s="186"/>
      <c r="D412" s="186"/>
      <c r="E412" s="186"/>
      <c r="F412" s="186"/>
      <c r="G412" s="186"/>
      <c r="H412" s="186"/>
      <c r="I412" s="186"/>
      <c r="J412" s="186"/>
      <c r="K412" s="186"/>
      <c r="L412" s="186"/>
      <c r="M412" s="186"/>
      <c r="N412" s="186"/>
      <c r="O412" s="186"/>
      <c r="P412" s="186"/>
      <c r="Q412" s="186"/>
      <c r="R412" s="186"/>
      <c r="S412" s="186"/>
      <c r="T412" s="186"/>
      <c r="U412" s="186"/>
      <c r="V412" s="186"/>
      <c r="W412" s="186"/>
      <c r="X412" s="186"/>
      <c r="Y412" s="186"/>
      <c r="Z412" s="186"/>
    </row>
    <row r="413" ht="15.75" customHeight="1">
      <c r="A413" s="186"/>
      <c r="B413" s="186"/>
      <c r="C413" s="186"/>
      <c r="D413" s="186"/>
      <c r="E413" s="186"/>
      <c r="F413" s="186"/>
      <c r="G413" s="186"/>
      <c r="H413" s="186"/>
      <c r="I413" s="186"/>
      <c r="J413" s="186"/>
      <c r="K413" s="186"/>
      <c r="L413" s="186"/>
      <c r="M413" s="186"/>
      <c r="N413" s="186"/>
      <c r="O413" s="186"/>
      <c r="P413" s="186"/>
      <c r="Q413" s="186"/>
      <c r="R413" s="186"/>
      <c r="S413" s="186"/>
      <c r="T413" s="186"/>
      <c r="U413" s="186"/>
      <c r="V413" s="186"/>
      <c r="W413" s="186"/>
      <c r="X413" s="186"/>
      <c r="Y413" s="186"/>
      <c r="Z413" s="186"/>
    </row>
    <row r="414" ht="15.75" customHeight="1">
      <c r="A414" s="186"/>
      <c r="B414" s="186"/>
      <c r="C414" s="186"/>
      <c r="D414" s="186"/>
      <c r="E414" s="186"/>
      <c r="F414" s="186"/>
      <c r="G414" s="186"/>
      <c r="H414" s="186"/>
      <c r="I414" s="186"/>
      <c r="J414" s="186"/>
      <c r="K414" s="186"/>
      <c r="L414" s="186"/>
      <c r="M414" s="186"/>
      <c r="N414" s="186"/>
      <c r="O414" s="186"/>
      <c r="P414" s="186"/>
      <c r="Q414" s="186"/>
      <c r="R414" s="186"/>
      <c r="S414" s="186"/>
      <c r="T414" s="186"/>
      <c r="U414" s="186"/>
      <c r="V414" s="186"/>
      <c r="W414" s="186"/>
      <c r="X414" s="186"/>
      <c r="Y414" s="186"/>
      <c r="Z414" s="186"/>
    </row>
    <row r="415" ht="15.75" customHeight="1">
      <c r="A415" s="186"/>
      <c r="B415" s="186"/>
      <c r="C415" s="186"/>
      <c r="D415" s="186"/>
      <c r="E415" s="186"/>
      <c r="F415" s="186"/>
      <c r="G415" s="186"/>
      <c r="H415" s="186"/>
      <c r="I415" s="186"/>
      <c r="J415" s="186"/>
      <c r="K415" s="186"/>
      <c r="L415" s="186"/>
      <c r="M415" s="186"/>
      <c r="N415" s="186"/>
      <c r="O415" s="186"/>
      <c r="P415" s="186"/>
      <c r="Q415" s="186"/>
      <c r="R415" s="186"/>
      <c r="S415" s="186"/>
      <c r="T415" s="186"/>
      <c r="U415" s="186"/>
      <c r="V415" s="186"/>
      <c r="W415" s="186"/>
      <c r="X415" s="186"/>
      <c r="Y415" s="186"/>
      <c r="Z415" s="186"/>
    </row>
    <row r="416" ht="15.75" customHeight="1">
      <c r="A416" s="186"/>
      <c r="B416" s="186"/>
      <c r="C416" s="186"/>
      <c r="D416" s="186"/>
      <c r="E416" s="186"/>
      <c r="F416" s="186"/>
      <c r="G416" s="186"/>
      <c r="H416" s="186"/>
      <c r="I416" s="186"/>
      <c r="J416" s="186"/>
      <c r="K416" s="186"/>
      <c r="L416" s="186"/>
      <c r="M416" s="186"/>
      <c r="N416" s="186"/>
      <c r="O416" s="186"/>
      <c r="P416" s="186"/>
      <c r="Q416" s="186"/>
      <c r="R416" s="186"/>
      <c r="S416" s="186"/>
      <c r="T416" s="186"/>
      <c r="U416" s="186"/>
      <c r="V416" s="186"/>
      <c r="W416" s="186"/>
      <c r="X416" s="186"/>
      <c r="Y416" s="186"/>
      <c r="Z416" s="186"/>
    </row>
    <row r="417" ht="15.75" customHeight="1">
      <c r="A417" s="186"/>
      <c r="B417" s="186"/>
      <c r="C417" s="186"/>
      <c r="D417" s="186"/>
      <c r="E417" s="186"/>
      <c r="F417" s="186"/>
      <c r="G417" s="186"/>
      <c r="H417" s="186"/>
      <c r="I417" s="186"/>
      <c r="J417" s="186"/>
      <c r="K417" s="186"/>
      <c r="L417" s="186"/>
      <c r="M417" s="186"/>
      <c r="N417" s="186"/>
      <c r="O417" s="186"/>
      <c r="P417" s="186"/>
      <c r="Q417" s="186"/>
      <c r="R417" s="186"/>
      <c r="S417" s="186"/>
      <c r="T417" s="186"/>
      <c r="U417" s="186"/>
      <c r="V417" s="186"/>
      <c r="W417" s="186"/>
      <c r="X417" s="186"/>
      <c r="Y417" s="186"/>
      <c r="Z417" s="186"/>
    </row>
    <row r="418" ht="15.75" customHeight="1">
      <c r="A418" s="186"/>
      <c r="B418" s="186"/>
      <c r="C418" s="186"/>
      <c r="D418" s="186"/>
      <c r="E418" s="186"/>
      <c r="F418" s="186"/>
      <c r="G418" s="186"/>
      <c r="H418" s="186"/>
      <c r="I418" s="186"/>
      <c r="J418" s="186"/>
      <c r="K418" s="186"/>
      <c r="L418" s="186"/>
      <c r="M418" s="186"/>
      <c r="N418" s="186"/>
      <c r="O418" s="186"/>
      <c r="P418" s="186"/>
      <c r="Q418" s="186"/>
      <c r="R418" s="186"/>
      <c r="S418" s="186"/>
      <c r="T418" s="186"/>
      <c r="U418" s="186"/>
      <c r="V418" s="186"/>
      <c r="W418" s="186"/>
      <c r="X418" s="186"/>
      <c r="Y418" s="186"/>
      <c r="Z418" s="186"/>
    </row>
    <row r="419" ht="15.75" customHeight="1">
      <c r="A419" s="186"/>
      <c r="B419" s="186"/>
      <c r="C419" s="186"/>
      <c r="D419" s="186"/>
      <c r="E419" s="186"/>
      <c r="F419" s="186"/>
      <c r="G419" s="186"/>
      <c r="H419" s="186"/>
      <c r="I419" s="186"/>
      <c r="J419" s="186"/>
      <c r="K419" s="186"/>
      <c r="L419" s="186"/>
      <c r="M419" s="186"/>
      <c r="N419" s="186"/>
      <c r="O419" s="186"/>
      <c r="P419" s="186"/>
      <c r="Q419" s="186"/>
      <c r="R419" s="186"/>
      <c r="S419" s="186"/>
      <c r="T419" s="186"/>
      <c r="U419" s="186"/>
      <c r="V419" s="186"/>
      <c r="W419" s="186"/>
      <c r="X419" s="186"/>
      <c r="Y419" s="186"/>
      <c r="Z419" s="186"/>
    </row>
    <row r="420" ht="15.75" customHeight="1">
      <c r="A420" s="186"/>
      <c r="B420" s="186"/>
      <c r="C420" s="186"/>
      <c r="D420" s="186"/>
      <c r="E420" s="186"/>
      <c r="F420" s="186"/>
      <c r="G420" s="186"/>
      <c r="H420" s="186"/>
      <c r="I420" s="186"/>
      <c r="J420" s="186"/>
      <c r="K420" s="186"/>
      <c r="L420" s="186"/>
      <c r="M420" s="186"/>
      <c r="N420" s="186"/>
      <c r="O420" s="186"/>
      <c r="P420" s="186"/>
      <c r="Q420" s="186"/>
      <c r="R420" s="186"/>
      <c r="S420" s="186"/>
      <c r="T420" s="186"/>
      <c r="U420" s="186"/>
      <c r="V420" s="186"/>
      <c r="W420" s="186"/>
      <c r="X420" s="186"/>
      <c r="Y420" s="186"/>
      <c r="Z420" s="186"/>
    </row>
    <row r="421" ht="15.75" customHeight="1">
      <c r="A421" s="186"/>
      <c r="B421" s="186"/>
      <c r="C421" s="186"/>
      <c r="D421" s="186"/>
      <c r="E421" s="186"/>
      <c r="F421" s="186"/>
      <c r="G421" s="186"/>
      <c r="H421" s="186"/>
      <c r="I421" s="186"/>
      <c r="J421" s="186"/>
      <c r="K421" s="186"/>
      <c r="L421" s="186"/>
      <c r="M421" s="186"/>
      <c r="N421" s="186"/>
      <c r="O421" s="186"/>
      <c r="P421" s="186"/>
      <c r="Q421" s="186"/>
      <c r="R421" s="186"/>
      <c r="S421" s="186"/>
      <c r="T421" s="186"/>
      <c r="U421" s="186"/>
      <c r="V421" s="186"/>
      <c r="W421" s="186"/>
      <c r="X421" s="186"/>
      <c r="Y421" s="186"/>
      <c r="Z421" s="186"/>
    </row>
    <row r="422" ht="15.75" customHeight="1">
      <c r="A422" s="186"/>
      <c r="B422" s="186"/>
      <c r="C422" s="186"/>
      <c r="D422" s="186"/>
      <c r="E422" s="186"/>
      <c r="F422" s="186"/>
      <c r="G422" s="186"/>
      <c r="H422" s="186"/>
      <c r="I422" s="186"/>
      <c r="J422" s="186"/>
      <c r="K422" s="186"/>
      <c r="L422" s="186"/>
      <c r="M422" s="186"/>
      <c r="N422" s="186"/>
      <c r="O422" s="186"/>
      <c r="P422" s="186"/>
      <c r="Q422" s="186"/>
      <c r="R422" s="186"/>
      <c r="S422" s="186"/>
      <c r="T422" s="186"/>
      <c r="U422" s="186"/>
      <c r="V422" s="186"/>
      <c r="W422" s="186"/>
      <c r="X422" s="186"/>
      <c r="Y422" s="186"/>
      <c r="Z422" s="186"/>
    </row>
    <row r="423" ht="15.75" customHeight="1">
      <c r="A423" s="186"/>
      <c r="B423" s="186"/>
      <c r="C423" s="186"/>
      <c r="D423" s="186"/>
      <c r="E423" s="186"/>
      <c r="F423" s="186"/>
      <c r="G423" s="186"/>
      <c r="H423" s="186"/>
      <c r="I423" s="186"/>
      <c r="J423" s="186"/>
      <c r="K423" s="186"/>
      <c r="L423" s="186"/>
      <c r="M423" s="186"/>
      <c r="N423" s="186"/>
      <c r="O423" s="186"/>
      <c r="P423" s="186"/>
      <c r="Q423" s="186"/>
      <c r="R423" s="186"/>
      <c r="S423" s="186"/>
      <c r="T423" s="186"/>
      <c r="U423" s="186"/>
      <c r="V423" s="186"/>
      <c r="W423" s="186"/>
      <c r="X423" s="186"/>
      <c r="Y423" s="186"/>
      <c r="Z423" s="186"/>
    </row>
    <row r="424" ht="15.75" customHeight="1">
      <c r="A424" s="186"/>
      <c r="B424" s="186"/>
      <c r="C424" s="186"/>
      <c r="D424" s="186"/>
      <c r="E424" s="186"/>
      <c r="F424" s="186"/>
      <c r="G424" s="186"/>
      <c r="H424" s="186"/>
      <c r="I424" s="186"/>
      <c r="J424" s="186"/>
      <c r="K424" s="186"/>
      <c r="L424" s="186"/>
      <c r="M424" s="186"/>
      <c r="N424" s="186"/>
      <c r="O424" s="186"/>
      <c r="P424" s="186"/>
      <c r="Q424" s="186"/>
      <c r="R424" s="186"/>
      <c r="S424" s="186"/>
      <c r="T424" s="186"/>
      <c r="U424" s="186"/>
      <c r="V424" s="186"/>
      <c r="W424" s="186"/>
      <c r="X424" s="186"/>
      <c r="Y424" s="186"/>
      <c r="Z424" s="186"/>
    </row>
    <row r="425" ht="15.75" customHeight="1">
      <c r="A425" s="186"/>
      <c r="B425" s="186"/>
      <c r="C425" s="186"/>
      <c r="D425" s="186"/>
      <c r="E425" s="186"/>
      <c r="F425" s="186"/>
      <c r="G425" s="159"/>
      <c r="H425" s="186"/>
      <c r="I425" s="186"/>
      <c r="J425" s="186"/>
      <c r="K425" s="186"/>
      <c r="L425" s="186"/>
      <c r="M425" s="186"/>
      <c r="N425" s="186"/>
      <c r="O425" s="186"/>
      <c r="P425" s="186"/>
      <c r="Q425" s="186"/>
      <c r="R425" s="186"/>
      <c r="S425" s="186"/>
      <c r="T425" s="186"/>
      <c r="U425" s="186"/>
      <c r="V425" s="186"/>
      <c r="W425" s="186"/>
      <c r="X425" s="186"/>
      <c r="Y425" s="186"/>
      <c r="Z425" s="186"/>
    </row>
    <row r="426" ht="15.75" customHeight="1">
      <c r="A426" s="159"/>
      <c r="B426" s="159"/>
      <c r="C426" s="159"/>
      <c r="D426" s="159"/>
      <c r="E426" s="159"/>
      <c r="F426" s="159"/>
      <c r="G426" s="159"/>
      <c r="H426" s="186"/>
      <c r="I426" s="186"/>
      <c r="J426" s="186"/>
      <c r="K426" s="186"/>
      <c r="L426" s="186"/>
      <c r="M426" s="186"/>
      <c r="N426" s="186"/>
      <c r="O426" s="186"/>
      <c r="P426" s="186"/>
      <c r="Q426" s="186"/>
      <c r="R426" s="186"/>
      <c r="S426" s="186"/>
      <c r="T426" s="186"/>
      <c r="U426" s="186"/>
      <c r="V426" s="186"/>
      <c r="W426" s="186"/>
      <c r="X426" s="186"/>
      <c r="Y426" s="186"/>
      <c r="Z426" s="186"/>
    </row>
    <row r="427" ht="15.75" customHeight="1">
      <c r="A427" s="159"/>
      <c r="B427" s="159"/>
      <c r="C427" s="159"/>
      <c r="D427" s="186"/>
      <c r="E427" s="186"/>
      <c r="F427" s="186"/>
      <c r="G427" s="159"/>
      <c r="H427" s="186"/>
      <c r="I427" s="186"/>
      <c r="J427" s="186"/>
      <c r="K427" s="186"/>
      <c r="L427" s="186"/>
      <c r="M427" s="186"/>
      <c r="N427" s="186"/>
      <c r="O427" s="186"/>
      <c r="P427" s="186"/>
      <c r="Q427" s="186"/>
      <c r="R427" s="186"/>
      <c r="S427" s="186"/>
      <c r="T427" s="186"/>
      <c r="U427" s="186"/>
      <c r="V427" s="186"/>
      <c r="W427" s="186"/>
      <c r="X427" s="186"/>
      <c r="Y427" s="186"/>
      <c r="Z427" s="186"/>
    </row>
    <row r="428" ht="15.75" customHeight="1">
      <c r="A428" s="159"/>
      <c r="B428" s="186"/>
      <c r="C428" s="159"/>
      <c r="D428" s="159"/>
      <c r="E428" s="159"/>
      <c r="F428" s="159"/>
      <c r="G428" s="159"/>
      <c r="H428" s="186"/>
      <c r="I428" s="186"/>
      <c r="J428" s="186"/>
      <c r="K428" s="186"/>
      <c r="L428" s="186"/>
      <c r="M428" s="186"/>
      <c r="N428" s="186"/>
      <c r="O428" s="186"/>
      <c r="P428" s="186"/>
      <c r="Q428" s="186"/>
      <c r="R428" s="186"/>
      <c r="S428" s="186"/>
      <c r="T428" s="186"/>
      <c r="U428" s="186"/>
      <c r="V428" s="186"/>
      <c r="W428" s="186"/>
      <c r="X428" s="186"/>
      <c r="Y428" s="186"/>
      <c r="Z428" s="186"/>
    </row>
    <row r="429" ht="15.75" customHeight="1">
      <c r="A429" s="159"/>
      <c r="B429" s="186"/>
      <c r="C429" s="159"/>
      <c r="D429" s="159"/>
      <c r="E429" s="159"/>
      <c r="F429" s="159"/>
      <c r="G429" s="159"/>
      <c r="H429" s="186"/>
      <c r="I429" s="186"/>
      <c r="J429" s="186"/>
      <c r="K429" s="186"/>
      <c r="L429" s="186"/>
      <c r="M429" s="186"/>
      <c r="N429" s="186"/>
      <c r="O429" s="186"/>
      <c r="P429" s="186"/>
      <c r="Q429" s="186"/>
      <c r="R429" s="186"/>
      <c r="S429" s="186"/>
      <c r="T429" s="186"/>
      <c r="U429" s="186"/>
      <c r="V429" s="186"/>
      <c r="W429" s="186"/>
      <c r="X429" s="186"/>
      <c r="Y429" s="186"/>
      <c r="Z429" s="186"/>
    </row>
    <row r="430" ht="15.75" customHeight="1">
      <c r="A430" s="159"/>
      <c r="B430" s="186"/>
      <c r="C430" s="186"/>
      <c r="D430" s="186"/>
      <c r="E430" s="186"/>
      <c r="F430" s="186"/>
      <c r="G430" s="159"/>
      <c r="H430" s="186"/>
      <c r="I430" s="186"/>
      <c r="J430" s="186"/>
      <c r="K430" s="186"/>
      <c r="L430" s="186"/>
      <c r="M430" s="186"/>
      <c r="N430" s="186"/>
      <c r="O430" s="186"/>
      <c r="P430" s="186"/>
      <c r="Q430" s="186"/>
      <c r="R430" s="186"/>
      <c r="S430" s="186"/>
      <c r="T430" s="186"/>
      <c r="U430" s="186"/>
      <c r="V430" s="186"/>
      <c r="W430" s="186"/>
      <c r="X430" s="186"/>
      <c r="Y430" s="186"/>
      <c r="Z430" s="186"/>
    </row>
    <row r="431" ht="15.75" customHeight="1">
      <c r="A431" s="186"/>
      <c r="B431" s="186"/>
      <c r="C431" s="186"/>
      <c r="D431" s="186"/>
      <c r="E431" s="186"/>
      <c r="F431" s="186"/>
      <c r="G431" s="159"/>
      <c r="H431" s="186"/>
      <c r="I431" s="186"/>
      <c r="J431" s="186"/>
      <c r="K431" s="186"/>
      <c r="L431" s="186"/>
      <c r="M431" s="186"/>
      <c r="N431" s="186"/>
      <c r="O431" s="186"/>
      <c r="P431" s="186"/>
      <c r="Q431" s="186"/>
      <c r="R431" s="186"/>
      <c r="S431" s="186"/>
      <c r="T431" s="186"/>
      <c r="U431" s="186"/>
      <c r="V431" s="186"/>
      <c r="W431" s="186"/>
      <c r="X431" s="186"/>
      <c r="Y431" s="186"/>
      <c r="Z431" s="186"/>
    </row>
    <row r="432" ht="15.75" customHeight="1">
      <c r="A432" s="186"/>
      <c r="B432" s="186"/>
      <c r="C432" s="186"/>
      <c r="D432" s="186"/>
      <c r="E432" s="186"/>
      <c r="F432" s="186"/>
      <c r="G432" s="159"/>
      <c r="H432" s="186"/>
      <c r="I432" s="186"/>
      <c r="J432" s="186"/>
      <c r="K432" s="186"/>
      <c r="L432" s="186"/>
      <c r="M432" s="186"/>
      <c r="N432" s="186"/>
      <c r="O432" s="186"/>
      <c r="P432" s="186"/>
      <c r="Q432" s="186"/>
      <c r="R432" s="186"/>
      <c r="S432" s="186"/>
      <c r="T432" s="186"/>
      <c r="U432" s="186"/>
      <c r="V432" s="186"/>
      <c r="W432" s="186"/>
      <c r="X432" s="186"/>
      <c r="Y432" s="186"/>
      <c r="Z432" s="186"/>
    </row>
    <row r="433" ht="15.75" customHeight="1">
      <c r="A433" s="186"/>
      <c r="B433" s="186"/>
      <c r="C433" s="186"/>
      <c r="D433" s="186"/>
      <c r="E433" s="186"/>
      <c r="F433" s="186"/>
      <c r="G433" s="186"/>
      <c r="H433" s="186"/>
      <c r="I433" s="186"/>
      <c r="J433" s="186"/>
      <c r="K433" s="186"/>
      <c r="L433" s="186"/>
      <c r="M433" s="186"/>
      <c r="N433" s="186"/>
      <c r="O433" s="186"/>
      <c r="P433" s="186"/>
      <c r="Q433" s="186"/>
      <c r="R433" s="186"/>
      <c r="S433" s="186"/>
      <c r="T433" s="186"/>
      <c r="U433" s="186"/>
      <c r="V433" s="186"/>
      <c r="W433" s="186"/>
      <c r="X433" s="186"/>
      <c r="Y433" s="186"/>
      <c r="Z433" s="186"/>
    </row>
    <row r="434" ht="15.75" customHeight="1">
      <c r="A434" s="186"/>
      <c r="B434" s="186"/>
      <c r="C434" s="186"/>
      <c r="D434" s="186"/>
      <c r="E434" s="186"/>
      <c r="F434" s="186"/>
      <c r="G434" s="186"/>
      <c r="H434" s="186"/>
      <c r="I434" s="186"/>
      <c r="J434" s="186"/>
      <c r="K434" s="186"/>
      <c r="L434" s="186"/>
      <c r="M434" s="186"/>
      <c r="N434" s="186"/>
      <c r="O434" s="186"/>
      <c r="P434" s="186"/>
      <c r="Q434" s="186"/>
      <c r="R434" s="186"/>
      <c r="S434" s="186"/>
      <c r="T434" s="186"/>
      <c r="U434" s="186"/>
      <c r="V434" s="186"/>
      <c r="W434" s="186"/>
      <c r="X434" s="186"/>
      <c r="Y434" s="186"/>
      <c r="Z434" s="186"/>
    </row>
    <row r="435" ht="15.75" customHeight="1">
      <c r="A435" s="186"/>
      <c r="B435" s="186"/>
      <c r="C435" s="186"/>
      <c r="D435" s="186"/>
      <c r="E435" s="186"/>
      <c r="F435" s="186"/>
      <c r="G435" s="186"/>
      <c r="H435" s="186"/>
      <c r="I435" s="186"/>
      <c r="J435" s="186"/>
      <c r="K435" s="186"/>
      <c r="L435" s="186"/>
      <c r="M435" s="186"/>
      <c r="N435" s="186"/>
      <c r="O435" s="186"/>
      <c r="P435" s="186"/>
      <c r="Q435" s="186"/>
      <c r="R435" s="186"/>
      <c r="S435" s="186"/>
      <c r="T435" s="186"/>
      <c r="U435" s="186"/>
      <c r="V435" s="186"/>
      <c r="W435" s="186"/>
      <c r="X435" s="186"/>
      <c r="Y435" s="186"/>
      <c r="Z435" s="186"/>
    </row>
    <row r="436" ht="15.75" customHeight="1">
      <c r="A436" s="186"/>
      <c r="B436" s="186"/>
      <c r="C436" s="186"/>
      <c r="D436" s="186"/>
      <c r="E436" s="186"/>
      <c r="F436" s="186"/>
      <c r="G436" s="186"/>
      <c r="H436" s="186"/>
      <c r="I436" s="186"/>
      <c r="J436" s="186"/>
      <c r="K436" s="186"/>
      <c r="L436" s="186"/>
      <c r="M436" s="186"/>
      <c r="N436" s="186"/>
      <c r="O436" s="186"/>
      <c r="P436" s="186"/>
      <c r="Q436" s="186"/>
      <c r="R436" s="186"/>
      <c r="S436" s="186"/>
      <c r="T436" s="186"/>
      <c r="U436" s="186"/>
      <c r="V436" s="186"/>
      <c r="W436" s="186"/>
      <c r="X436" s="186"/>
      <c r="Y436" s="186"/>
      <c r="Z436" s="186"/>
    </row>
    <row r="437" ht="15.75" customHeight="1">
      <c r="A437" s="186"/>
      <c r="B437" s="186"/>
      <c r="C437" s="186"/>
      <c r="D437" s="186"/>
      <c r="E437" s="186"/>
      <c r="F437" s="186"/>
      <c r="G437" s="186"/>
      <c r="H437" s="186"/>
      <c r="I437" s="186"/>
      <c r="J437" s="186"/>
      <c r="K437" s="186"/>
      <c r="L437" s="186"/>
      <c r="M437" s="186"/>
      <c r="N437" s="186"/>
      <c r="O437" s="186"/>
      <c r="P437" s="186"/>
      <c r="Q437" s="186"/>
      <c r="R437" s="186"/>
      <c r="S437" s="186"/>
      <c r="T437" s="186"/>
      <c r="U437" s="186"/>
      <c r="V437" s="186"/>
      <c r="W437" s="186"/>
      <c r="X437" s="186"/>
      <c r="Y437" s="186"/>
      <c r="Z437" s="186"/>
    </row>
    <row r="438" ht="15.75" customHeight="1">
      <c r="A438" s="186"/>
      <c r="B438" s="186"/>
      <c r="C438" s="186"/>
      <c r="D438" s="186"/>
      <c r="E438" s="186"/>
      <c r="F438" s="186"/>
      <c r="G438" s="186"/>
      <c r="H438" s="186"/>
      <c r="I438" s="186"/>
      <c r="J438" s="186"/>
      <c r="K438" s="186"/>
      <c r="L438" s="186"/>
      <c r="M438" s="186"/>
      <c r="N438" s="186"/>
      <c r="O438" s="186"/>
      <c r="P438" s="186"/>
      <c r="Q438" s="186"/>
      <c r="R438" s="186"/>
      <c r="S438" s="186"/>
      <c r="T438" s="186"/>
      <c r="U438" s="186"/>
      <c r="V438" s="186"/>
      <c r="W438" s="186"/>
      <c r="X438" s="186"/>
      <c r="Y438" s="186"/>
      <c r="Z438" s="186"/>
    </row>
    <row r="439" ht="15.75" customHeight="1">
      <c r="A439" s="186"/>
      <c r="B439" s="186"/>
      <c r="C439" s="186"/>
      <c r="D439" s="186"/>
      <c r="E439" s="186"/>
      <c r="F439" s="186"/>
      <c r="G439" s="186"/>
      <c r="H439" s="186"/>
      <c r="I439" s="186"/>
      <c r="J439" s="186"/>
      <c r="K439" s="186"/>
      <c r="L439" s="186"/>
      <c r="M439" s="186"/>
      <c r="N439" s="186"/>
      <c r="O439" s="186"/>
      <c r="P439" s="186"/>
      <c r="Q439" s="186"/>
      <c r="R439" s="186"/>
      <c r="S439" s="186"/>
      <c r="T439" s="186"/>
      <c r="U439" s="186"/>
      <c r="V439" s="186"/>
      <c r="W439" s="186"/>
      <c r="X439" s="186"/>
      <c r="Y439" s="186"/>
      <c r="Z439" s="186"/>
    </row>
    <row r="440" ht="15.75" customHeight="1">
      <c r="A440" s="186"/>
      <c r="B440" s="186"/>
      <c r="C440" s="186"/>
      <c r="D440" s="186"/>
      <c r="E440" s="186"/>
      <c r="F440" s="186"/>
      <c r="G440" s="186"/>
      <c r="H440" s="186"/>
      <c r="I440" s="186"/>
      <c r="J440" s="186"/>
      <c r="K440" s="186"/>
      <c r="L440" s="186"/>
      <c r="M440" s="186"/>
      <c r="N440" s="186"/>
      <c r="O440" s="186"/>
      <c r="P440" s="186"/>
      <c r="Q440" s="186"/>
      <c r="R440" s="186"/>
      <c r="S440" s="186"/>
      <c r="T440" s="186"/>
      <c r="U440" s="186"/>
      <c r="V440" s="186"/>
      <c r="W440" s="186"/>
      <c r="X440" s="186"/>
      <c r="Y440" s="186"/>
      <c r="Z440" s="186"/>
    </row>
    <row r="441" ht="15.75" customHeight="1">
      <c r="A441" s="186"/>
      <c r="B441" s="186"/>
      <c r="C441" s="186"/>
      <c r="D441" s="186"/>
      <c r="E441" s="186"/>
      <c r="F441" s="186"/>
      <c r="G441" s="186"/>
      <c r="H441" s="186"/>
      <c r="I441" s="186"/>
      <c r="J441" s="186"/>
      <c r="K441" s="186"/>
      <c r="L441" s="186"/>
      <c r="M441" s="186"/>
      <c r="N441" s="186"/>
      <c r="O441" s="186"/>
      <c r="P441" s="186"/>
      <c r="Q441" s="186"/>
      <c r="R441" s="186"/>
      <c r="S441" s="186"/>
      <c r="T441" s="186"/>
      <c r="U441" s="186"/>
      <c r="V441" s="186"/>
      <c r="W441" s="186"/>
      <c r="X441" s="186"/>
      <c r="Y441" s="186"/>
      <c r="Z441" s="186"/>
    </row>
    <row r="442" ht="15.75" customHeight="1">
      <c r="A442" s="186"/>
      <c r="B442" s="186"/>
      <c r="C442" s="186"/>
      <c r="D442" s="186"/>
      <c r="E442" s="186"/>
      <c r="F442" s="186"/>
      <c r="G442" s="186"/>
      <c r="H442" s="186"/>
      <c r="I442" s="186"/>
      <c r="J442" s="186"/>
      <c r="K442" s="186"/>
      <c r="L442" s="186"/>
      <c r="M442" s="186"/>
      <c r="N442" s="186"/>
      <c r="O442" s="186"/>
      <c r="P442" s="186"/>
      <c r="Q442" s="186"/>
      <c r="R442" s="186"/>
      <c r="S442" s="186"/>
      <c r="T442" s="186"/>
      <c r="U442" s="186"/>
      <c r="V442" s="186"/>
      <c r="W442" s="186"/>
      <c r="X442" s="186"/>
      <c r="Y442" s="186"/>
      <c r="Z442" s="186"/>
    </row>
    <row r="443" ht="15.75" customHeight="1">
      <c r="A443" s="186"/>
      <c r="B443" s="186"/>
      <c r="C443" s="186"/>
      <c r="D443" s="186"/>
      <c r="E443" s="186"/>
      <c r="F443" s="186"/>
      <c r="G443" s="186"/>
      <c r="H443" s="186"/>
      <c r="I443" s="186"/>
      <c r="J443" s="186"/>
      <c r="K443" s="186"/>
      <c r="L443" s="186"/>
      <c r="M443" s="186"/>
      <c r="N443" s="186"/>
      <c r="O443" s="186"/>
      <c r="P443" s="186"/>
      <c r="Q443" s="186"/>
      <c r="R443" s="186"/>
      <c r="S443" s="186"/>
      <c r="T443" s="186"/>
      <c r="U443" s="186"/>
      <c r="V443" s="186"/>
      <c r="W443" s="186"/>
      <c r="X443" s="186"/>
      <c r="Y443" s="186"/>
      <c r="Z443" s="186"/>
    </row>
    <row r="444" ht="15.75" customHeight="1">
      <c r="A444" s="186"/>
      <c r="B444" s="186"/>
      <c r="C444" s="186"/>
      <c r="D444" s="186"/>
      <c r="E444" s="186"/>
      <c r="F444" s="186"/>
      <c r="G444" s="186"/>
      <c r="H444" s="186"/>
      <c r="I444" s="186"/>
      <c r="J444" s="186"/>
      <c r="K444" s="186"/>
      <c r="L444" s="186"/>
      <c r="M444" s="186"/>
      <c r="N444" s="186"/>
      <c r="O444" s="186"/>
      <c r="P444" s="186"/>
      <c r="Q444" s="186"/>
      <c r="R444" s="186"/>
      <c r="S444" s="186"/>
      <c r="T444" s="186"/>
      <c r="U444" s="186"/>
      <c r="V444" s="186"/>
      <c r="W444" s="186"/>
      <c r="X444" s="186"/>
      <c r="Y444" s="186"/>
      <c r="Z444" s="186"/>
    </row>
    <row r="445" ht="15.75" customHeight="1">
      <c r="A445" s="186"/>
      <c r="B445" s="186"/>
      <c r="C445" s="186"/>
      <c r="D445" s="186"/>
      <c r="E445" s="186"/>
      <c r="F445" s="186"/>
      <c r="G445" s="186"/>
      <c r="H445" s="186"/>
      <c r="I445" s="186"/>
      <c r="J445" s="186"/>
      <c r="K445" s="186"/>
      <c r="L445" s="186"/>
      <c r="M445" s="186"/>
      <c r="N445" s="186"/>
      <c r="O445" s="186"/>
      <c r="P445" s="186"/>
      <c r="Q445" s="186"/>
      <c r="R445" s="186"/>
      <c r="S445" s="186"/>
      <c r="T445" s="186"/>
      <c r="U445" s="186"/>
      <c r="V445" s="186"/>
      <c r="W445" s="186"/>
      <c r="X445" s="186"/>
      <c r="Y445" s="186"/>
      <c r="Z445" s="186"/>
    </row>
    <row r="446" ht="15.75" customHeight="1">
      <c r="A446" s="186"/>
      <c r="B446" s="186"/>
      <c r="C446" s="186"/>
      <c r="D446" s="186"/>
      <c r="E446" s="186"/>
      <c r="F446" s="186"/>
      <c r="G446" s="186"/>
      <c r="H446" s="186"/>
      <c r="I446" s="186"/>
      <c r="J446" s="186"/>
      <c r="K446" s="186"/>
      <c r="L446" s="186"/>
      <c r="M446" s="186"/>
      <c r="N446" s="186"/>
      <c r="O446" s="186"/>
      <c r="P446" s="186"/>
      <c r="Q446" s="186"/>
      <c r="R446" s="186"/>
      <c r="S446" s="186"/>
      <c r="T446" s="186"/>
      <c r="U446" s="186"/>
      <c r="V446" s="186"/>
      <c r="W446" s="186"/>
      <c r="X446" s="186"/>
      <c r="Y446" s="186"/>
      <c r="Z446" s="186"/>
    </row>
    <row r="447" ht="15.75" customHeight="1">
      <c r="A447" s="186"/>
      <c r="B447" s="186"/>
      <c r="C447" s="186"/>
      <c r="D447" s="186"/>
      <c r="E447" s="186"/>
      <c r="F447" s="186"/>
      <c r="G447" s="186"/>
      <c r="H447" s="186"/>
      <c r="I447" s="186"/>
      <c r="J447" s="186"/>
      <c r="K447" s="186"/>
      <c r="L447" s="186"/>
      <c r="M447" s="186"/>
      <c r="N447" s="186"/>
      <c r="O447" s="186"/>
      <c r="P447" s="186"/>
      <c r="Q447" s="186"/>
      <c r="R447" s="186"/>
      <c r="S447" s="186"/>
      <c r="T447" s="186"/>
      <c r="U447" s="186"/>
      <c r="V447" s="186"/>
      <c r="W447" s="186"/>
      <c r="X447" s="186"/>
      <c r="Y447" s="186"/>
      <c r="Z447" s="186"/>
    </row>
    <row r="448" ht="15.75" customHeight="1">
      <c r="A448" s="186"/>
      <c r="B448" s="186"/>
      <c r="C448" s="186"/>
      <c r="D448" s="186"/>
      <c r="E448" s="186"/>
      <c r="F448" s="186"/>
      <c r="G448" s="186"/>
      <c r="H448" s="186"/>
      <c r="I448" s="186"/>
      <c r="J448" s="186"/>
      <c r="K448" s="186"/>
      <c r="L448" s="186"/>
      <c r="M448" s="186"/>
      <c r="N448" s="186"/>
      <c r="O448" s="186"/>
      <c r="P448" s="186"/>
      <c r="Q448" s="186"/>
      <c r="R448" s="186"/>
      <c r="S448" s="186"/>
      <c r="T448" s="186"/>
      <c r="U448" s="186"/>
      <c r="V448" s="186"/>
      <c r="W448" s="186"/>
      <c r="X448" s="186"/>
      <c r="Y448" s="186"/>
      <c r="Z448" s="186"/>
    </row>
    <row r="449" ht="15.75" customHeight="1">
      <c r="A449" s="186"/>
      <c r="B449" s="186"/>
      <c r="C449" s="186"/>
      <c r="D449" s="186"/>
      <c r="E449" s="186"/>
      <c r="F449" s="186"/>
      <c r="G449" s="186"/>
      <c r="H449" s="186"/>
      <c r="I449" s="186"/>
      <c r="J449" s="186"/>
      <c r="K449" s="186"/>
      <c r="L449" s="186"/>
      <c r="M449" s="186"/>
      <c r="N449" s="186"/>
      <c r="O449" s="186"/>
      <c r="P449" s="186"/>
      <c r="Q449" s="186"/>
      <c r="R449" s="186"/>
      <c r="S449" s="186"/>
      <c r="T449" s="186"/>
      <c r="U449" s="186"/>
      <c r="V449" s="186"/>
      <c r="W449" s="186"/>
      <c r="X449" s="186"/>
      <c r="Y449" s="186"/>
      <c r="Z449" s="186"/>
    </row>
    <row r="450" ht="15.75" customHeight="1">
      <c r="A450" s="186"/>
      <c r="B450" s="186"/>
      <c r="C450" s="186"/>
      <c r="D450" s="186"/>
      <c r="E450" s="186"/>
      <c r="F450" s="186"/>
      <c r="G450" s="186"/>
      <c r="H450" s="186"/>
      <c r="I450" s="186"/>
      <c r="J450" s="186"/>
      <c r="K450" s="186"/>
      <c r="L450" s="186"/>
      <c r="M450" s="186"/>
      <c r="N450" s="186"/>
      <c r="O450" s="186"/>
      <c r="P450" s="186"/>
      <c r="Q450" s="186"/>
      <c r="R450" s="186"/>
      <c r="S450" s="186"/>
      <c r="T450" s="186"/>
      <c r="U450" s="186"/>
      <c r="V450" s="186"/>
      <c r="W450" s="186"/>
      <c r="X450" s="186"/>
      <c r="Y450" s="186"/>
      <c r="Z450" s="186"/>
    </row>
    <row r="451" ht="15.75" customHeight="1">
      <c r="A451" s="186"/>
      <c r="B451" s="186"/>
      <c r="C451" s="186"/>
      <c r="D451" s="186"/>
      <c r="E451" s="186"/>
      <c r="F451" s="186"/>
      <c r="G451" s="186"/>
      <c r="H451" s="186"/>
      <c r="I451" s="186"/>
      <c r="J451" s="186"/>
      <c r="K451" s="186"/>
      <c r="L451" s="186"/>
      <c r="M451" s="186"/>
      <c r="N451" s="186"/>
      <c r="O451" s="186"/>
      <c r="P451" s="186"/>
      <c r="Q451" s="186"/>
      <c r="R451" s="186"/>
      <c r="S451" s="186"/>
      <c r="T451" s="186"/>
      <c r="U451" s="186"/>
      <c r="V451" s="186"/>
      <c r="W451" s="186"/>
      <c r="X451" s="186"/>
      <c r="Y451" s="186"/>
      <c r="Z451" s="186"/>
    </row>
    <row r="452" ht="15.75" customHeight="1">
      <c r="A452" s="186"/>
      <c r="B452" s="186"/>
      <c r="C452" s="186"/>
      <c r="D452" s="186"/>
      <c r="E452" s="186"/>
      <c r="F452" s="186"/>
      <c r="G452" s="186"/>
      <c r="H452" s="186"/>
      <c r="I452" s="186"/>
      <c r="J452" s="186"/>
      <c r="K452" s="186"/>
      <c r="L452" s="186"/>
      <c r="M452" s="186"/>
      <c r="N452" s="186"/>
      <c r="O452" s="186"/>
      <c r="P452" s="186"/>
      <c r="Q452" s="186"/>
      <c r="R452" s="186"/>
      <c r="S452" s="186"/>
      <c r="T452" s="186"/>
      <c r="U452" s="186"/>
      <c r="V452" s="186"/>
      <c r="W452" s="186"/>
      <c r="X452" s="186"/>
      <c r="Y452" s="186"/>
      <c r="Z452" s="186"/>
    </row>
    <row r="453" ht="15.75" customHeight="1">
      <c r="A453" s="186"/>
      <c r="B453" s="186"/>
      <c r="C453" s="186"/>
      <c r="D453" s="186"/>
      <c r="E453" s="186"/>
      <c r="F453" s="186"/>
      <c r="G453" s="186"/>
      <c r="H453" s="186"/>
      <c r="I453" s="186"/>
      <c r="J453" s="186"/>
      <c r="K453" s="186"/>
      <c r="L453" s="186"/>
      <c r="M453" s="186"/>
      <c r="N453" s="186"/>
      <c r="O453" s="186"/>
      <c r="P453" s="186"/>
      <c r="Q453" s="186"/>
      <c r="R453" s="186"/>
      <c r="S453" s="186"/>
      <c r="T453" s="186"/>
      <c r="U453" s="186"/>
      <c r="V453" s="186"/>
      <c r="W453" s="186"/>
      <c r="X453" s="186"/>
      <c r="Y453" s="186"/>
      <c r="Z453" s="186"/>
    </row>
    <row r="454" ht="15.75" customHeight="1">
      <c r="A454" s="186"/>
      <c r="B454" s="186"/>
      <c r="C454" s="186"/>
      <c r="D454" s="186"/>
      <c r="E454" s="186"/>
      <c r="F454" s="186"/>
      <c r="G454" s="186"/>
      <c r="H454" s="186"/>
      <c r="I454" s="186"/>
      <c r="J454" s="186"/>
      <c r="K454" s="186"/>
      <c r="L454" s="186"/>
      <c r="M454" s="186"/>
      <c r="N454" s="186"/>
      <c r="O454" s="186"/>
      <c r="P454" s="186"/>
      <c r="Q454" s="186"/>
      <c r="R454" s="186"/>
      <c r="S454" s="186"/>
      <c r="T454" s="186"/>
      <c r="U454" s="186"/>
      <c r="V454" s="186"/>
      <c r="W454" s="186"/>
      <c r="X454" s="186"/>
      <c r="Y454" s="186"/>
      <c r="Z454" s="186"/>
    </row>
    <row r="455" ht="15.75" customHeight="1">
      <c r="A455" s="186"/>
      <c r="B455" s="186"/>
      <c r="C455" s="186"/>
      <c r="D455" s="186"/>
      <c r="E455" s="186"/>
      <c r="F455" s="186"/>
      <c r="G455" s="186"/>
      <c r="H455" s="186"/>
      <c r="I455" s="186"/>
      <c r="J455" s="186"/>
      <c r="K455" s="186"/>
      <c r="L455" s="186"/>
      <c r="M455" s="186"/>
      <c r="N455" s="186"/>
      <c r="O455" s="186"/>
      <c r="P455" s="186"/>
      <c r="Q455" s="186"/>
      <c r="R455" s="186"/>
      <c r="S455" s="186"/>
      <c r="T455" s="186"/>
      <c r="U455" s="186"/>
      <c r="V455" s="186"/>
      <c r="W455" s="186"/>
      <c r="X455" s="186"/>
      <c r="Y455" s="186"/>
      <c r="Z455" s="186"/>
    </row>
    <row r="456" ht="15.75" customHeight="1">
      <c r="A456" s="186"/>
      <c r="B456" s="186"/>
      <c r="C456" s="186"/>
      <c r="D456" s="186"/>
      <c r="E456" s="186"/>
      <c r="F456" s="186"/>
      <c r="G456" s="186"/>
      <c r="H456" s="186"/>
      <c r="I456" s="186"/>
      <c r="J456" s="186"/>
      <c r="K456" s="186"/>
      <c r="L456" s="186"/>
      <c r="M456" s="186"/>
      <c r="N456" s="186"/>
      <c r="O456" s="186"/>
      <c r="P456" s="186"/>
      <c r="Q456" s="186"/>
      <c r="R456" s="186"/>
      <c r="S456" s="186"/>
      <c r="T456" s="186"/>
      <c r="U456" s="186"/>
      <c r="V456" s="186"/>
      <c r="W456" s="186"/>
      <c r="X456" s="186"/>
      <c r="Y456" s="186"/>
      <c r="Z456" s="186"/>
    </row>
    <row r="457" ht="15.75" customHeight="1">
      <c r="A457" s="186"/>
      <c r="B457" s="186"/>
      <c r="C457" s="186"/>
      <c r="D457" s="186"/>
      <c r="E457" s="186"/>
      <c r="F457" s="186"/>
      <c r="G457" s="186"/>
      <c r="H457" s="186"/>
      <c r="I457" s="186"/>
      <c r="J457" s="186"/>
      <c r="K457" s="186"/>
      <c r="L457" s="186"/>
      <c r="M457" s="186"/>
      <c r="N457" s="186"/>
      <c r="O457" s="186"/>
      <c r="P457" s="186"/>
      <c r="Q457" s="186"/>
      <c r="R457" s="186"/>
      <c r="S457" s="186"/>
      <c r="T457" s="186"/>
      <c r="U457" s="186"/>
      <c r="V457" s="186"/>
      <c r="W457" s="186"/>
      <c r="X457" s="186"/>
      <c r="Y457" s="186"/>
      <c r="Z457" s="186"/>
    </row>
    <row r="458" ht="15.75" customHeight="1">
      <c r="A458" s="186"/>
      <c r="B458" s="186"/>
      <c r="C458" s="186"/>
      <c r="D458" s="186"/>
      <c r="E458" s="186"/>
      <c r="F458" s="186"/>
      <c r="G458" s="186"/>
      <c r="H458" s="186"/>
      <c r="I458" s="186"/>
      <c r="J458" s="186"/>
      <c r="K458" s="186"/>
      <c r="L458" s="186"/>
      <c r="M458" s="186"/>
      <c r="N458" s="186"/>
      <c r="O458" s="186"/>
      <c r="P458" s="186"/>
      <c r="Q458" s="186"/>
      <c r="R458" s="186"/>
      <c r="S458" s="186"/>
      <c r="T458" s="186"/>
      <c r="U458" s="186"/>
      <c r="V458" s="186"/>
      <c r="W458" s="186"/>
      <c r="X458" s="186"/>
      <c r="Y458" s="186"/>
      <c r="Z458" s="186"/>
    </row>
    <row r="459" ht="15.75" customHeight="1">
      <c r="A459" s="186"/>
      <c r="B459" s="186"/>
      <c r="C459" s="186"/>
      <c r="D459" s="186"/>
      <c r="E459" s="186"/>
      <c r="F459" s="186"/>
      <c r="G459" s="186"/>
      <c r="H459" s="186"/>
      <c r="I459" s="186"/>
      <c r="J459" s="186"/>
      <c r="K459" s="186"/>
      <c r="L459" s="186"/>
      <c r="M459" s="186"/>
      <c r="N459" s="186"/>
      <c r="O459" s="186"/>
      <c r="P459" s="186"/>
      <c r="Q459" s="186"/>
      <c r="R459" s="186"/>
      <c r="S459" s="186"/>
      <c r="T459" s="186"/>
      <c r="U459" s="186"/>
      <c r="V459" s="186"/>
      <c r="W459" s="186"/>
      <c r="X459" s="186"/>
      <c r="Y459" s="186"/>
      <c r="Z459" s="186"/>
    </row>
    <row r="460" ht="15.75" customHeight="1">
      <c r="A460" s="186"/>
      <c r="B460" s="186"/>
      <c r="C460" s="186"/>
      <c r="D460" s="186"/>
      <c r="E460" s="186"/>
      <c r="F460" s="186"/>
      <c r="G460" s="186"/>
      <c r="H460" s="186"/>
      <c r="I460" s="186"/>
      <c r="J460" s="186"/>
      <c r="K460" s="186"/>
      <c r="L460" s="186"/>
      <c r="M460" s="186"/>
      <c r="N460" s="186"/>
      <c r="O460" s="186"/>
      <c r="P460" s="186"/>
      <c r="Q460" s="186"/>
      <c r="R460" s="186"/>
      <c r="S460" s="186"/>
      <c r="T460" s="186"/>
      <c r="U460" s="186"/>
      <c r="V460" s="186"/>
      <c r="W460" s="186"/>
      <c r="X460" s="186"/>
      <c r="Y460" s="186"/>
      <c r="Z460" s="186"/>
    </row>
    <row r="461" ht="15.75" customHeight="1">
      <c r="A461" s="186"/>
      <c r="B461" s="186"/>
      <c r="C461" s="186"/>
      <c r="D461" s="186"/>
      <c r="E461" s="186"/>
      <c r="F461" s="186"/>
      <c r="G461" s="186"/>
      <c r="H461" s="186"/>
      <c r="I461" s="186"/>
      <c r="J461" s="186"/>
      <c r="K461" s="186"/>
      <c r="L461" s="186"/>
      <c r="M461" s="186"/>
      <c r="N461" s="186"/>
      <c r="O461" s="186"/>
      <c r="P461" s="186"/>
      <c r="Q461" s="186"/>
      <c r="R461" s="186"/>
      <c r="S461" s="186"/>
      <c r="T461" s="186"/>
      <c r="U461" s="186"/>
      <c r="V461" s="186"/>
      <c r="W461" s="186"/>
      <c r="X461" s="186"/>
      <c r="Y461" s="186"/>
      <c r="Z461" s="186"/>
    </row>
    <row r="462" ht="15.75" customHeight="1">
      <c r="A462" s="186"/>
      <c r="B462" s="186"/>
      <c r="C462" s="186"/>
      <c r="D462" s="186"/>
      <c r="E462" s="186"/>
      <c r="F462" s="186"/>
      <c r="G462" s="186"/>
      <c r="H462" s="186"/>
      <c r="I462" s="186"/>
      <c r="J462" s="186"/>
      <c r="K462" s="186"/>
      <c r="L462" s="186"/>
      <c r="M462" s="186"/>
      <c r="N462" s="186"/>
      <c r="O462" s="186"/>
      <c r="P462" s="186"/>
      <c r="Q462" s="186"/>
      <c r="R462" s="186"/>
      <c r="S462" s="186"/>
      <c r="T462" s="186"/>
      <c r="U462" s="186"/>
      <c r="V462" s="186"/>
      <c r="W462" s="186"/>
      <c r="X462" s="186"/>
      <c r="Y462" s="186"/>
      <c r="Z462" s="186"/>
    </row>
    <row r="463" ht="15.75" customHeight="1">
      <c r="A463" s="186"/>
      <c r="B463" s="186"/>
      <c r="C463" s="186"/>
      <c r="D463" s="186"/>
      <c r="E463" s="186"/>
      <c r="F463" s="186"/>
      <c r="G463" s="186"/>
      <c r="H463" s="186"/>
      <c r="I463" s="186"/>
      <c r="J463" s="186"/>
      <c r="K463" s="186"/>
      <c r="L463" s="186"/>
      <c r="M463" s="186"/>
      <c r="N463" s="186"/>
      <c r="O463" s="186"/>
      <c r="P463" s="186"/>
      <c r="Q463" s="186"/>
      <c r="R463" s="186"/>
      <c r="S463" s="186"/>
      <c r="T463" s="186"/>
      <c r="U463" s="186"/>
      <c r="V463" s="186"/>
      <c r="W463" s="186"/>
      <c r="X463" s="186"/>
      <c r="Y463" s="186"/>
      <c r="Z463" s="186"/>
    </row>
    <row r="464" ht="15.75" customHeight="1">
      <c r="A464" s="186"/>
      <c r="B464" s="186"/>
      <c r="C464" s="186"/>
      <c r="D464" s="186"/>
      <c r="E464" s="186"/>
      <c r="F464" s="186"/>
      <c r="G464" s="186"/>
      <c r="H464" s="186"/>
      <c r="I464" s="186"/>
      <c r="J464" s="186"/>
      <c r="K464" s="186"/>
      <c r="L464" s="186"/>
      <c r="M464" s="186"/>
      <c r="N464" s="186"/>
      <c r="O464" s="186"/>
      <c r="P464" s="186"/>
      <c r="Q464" s="186"/>
      <c r="R464" s="186"/>
      <c r="S464" s="186"/>
      <c r="T464" s="186"/>
      <c r="U464" s="186"/>
      <c r="V464" s="186"/>
      <c r="W464" s="186"/>
      <c r="X464" s="186"/>
      <c r="Y464" s="186"/>
      <c r="Z464" s="186"/>
    </row>
    <row r="465" ht="15.75" customHeight="1">
      <c r="A465" s="186"/>
      <c r="B465" s="186"/>
      <c r="C465" s="186"/>
      <c r="D465" s="186"/>
      <c r="E465" s="186"/>
      <c r="F465" s="186"/>
      <c r="G465" s="186"/>
      <c r="H465" s="186"/>
      <c r="I465" s="186"/>
      <c r="J465" s="186"/>
      <c r="K465" s="186"/>
      <c r="L465" s="186"/>
      <c r="M465" s="186"/>
      <c r="N465" s="186"/>
      <c r="O465" s="186"/>
      <c r="P465" s="186"/>
      <c r="Q465" s="186"/>
      <c r="R465" s="186"/>
      <c r="S465" s="186"/>
      <c r="T465" s="186"/>
      <c r="U465" s="186"/>
      <c r="V465" s="186"/>
      <c r="W465" s="186"/>
      <c r="X465" s="186"/>
      <c r="Y465" s="186"/>
      <c r="Z465" s="186"/>
    </row>
    <row r="466" ht="15.75" customHeight="1">
      <c r="A466" s="186"/>
      <c r="B466" s="186"/>
      <c r="C466" s="186"/>
      <c r="D466" s="186"/>
      <c r="E466" s="186"/>
      <c r="F466" s="186"/>
      <c r="G466" s="186"/>
      <c r="H466" s="186"/>
      <c r="I466" s="186"/>
      <c r="J466" s="186"/>
      <c r="K466" s="186"/>
      <c r="L466" s="186"/>
      <c r="M466" s="186"/>
      <c r="N466" s="186"/>
      <c r="O466" s="186"/>
      <c r="P466" s="186"/>
      <c r="Q466" s="186"/>
      <c r="R466" s="186"/>
      <c r="S466" s="186"/>
      <c r="T466" s="186"/>
      <c r="U466" s="186"/>
      <c r="V466" s="186"/>
      <c r="W466" s="186"/>
      <c r="X466" s="186"/>
      <c r="Y466" s="186"/>
      <c r="Z466" s="186"/>
    </row>
    <row r="467" ht="15.75" customHeight="1">
      <c r="A467" s="186"/>
      <c r="B467" s="186"/>
      <c r="C467" s="186"/>
      <c r="D467" s="186"/>
      <c r="E467" s="186"/>
      <c r="F467" s="186"/>
      <c r="G467" s="186"/>
      <c r="H467" s="186"/>
      <c r="I467" s="186"/>
      <c r="J467" s="186"/>
      <c r="K467" s="186"/>
      <c r="L467" s="186"/>
      <c r="M467" s="186"/>
      <c r="N467" s="186"/>
      <c r="O467" s="186"/>
      <c r="P467" s="186"/>
      <c r="Q467" s="186"/>
      <c r="R467" s="186"/>
      <c r="S467" s="186"/>
      <c r="T467" s="186"/>
      <c r="U467" s="186"/>
      <c r="V467" s="186"/>
      <c r="W467" s="186"/>
      <c r="X467" s="186"/>
      <c r="Y467" s="186"/>
      <c r="Z467" s="186"/>
    </row>
    <row r="468" ht="15.75" customHeight="1">
      <c r="A468" s="186"/>
      <c r="B468" s="186"/>
      <c r="C468" s="186"/>
      <c r="D468" s="186"/>
      <c r="E468" s="186"/>
      <c r="F468" s="186"/>
      <c r="G468" s="186"/>
      <c r="H468" s="186"/>
      <c r="I468" s="186"/>
      <c r="J468" s="186"/>
      <c r="K468" s="186"/>
      <c r="L468" s="186"/>
      <c r="M468" s="186"/>
      <c r="N468" s="186"/>
      <c r="O468" s="186"/>
      <c r="P468" s="186"/>
      <c r="Q468" s="186"/>
      <c r="R468" s="186"/>
      <c r="S468" s="186"/>
      <c r="T468" s="186"/>
      <c r="U468" s="186"/>
      <c r="V468" s="186"/>
      <c r="W468" s="186"/>
      <c r="X468" s="186"/>
      <c r="Y468" s="186"/>
      <c r="Z468" s="186"/>
    </row>
    <row r="469" ht="15.75" customHeight="1">
      <c r="A469" s="186"/>
      <c r="B469" s="186"/>
      <c r="C469" s="186"/>
      <c r="D469" s="186"/>
      <c r="E469" s="186"/>
      <c r="F469" s="186"/>
      <c r="G469" s="186"/>
      <c r="H469" s="186"/>
      <c r="I469" s="186"/>
      <c r="J469" s="186"/>
      <c r="K469" s="186"/>
      <c r="L469" s="186"/>
      <c r="M469" s="186"/>
      <c r="N469" s="186"/>
      <c r="O469" s="186"/>
      <c r="P469" s="186"/>
      <c r="Q469" s="186"/>
      <c r="R469" s="186"/>
      <c r="S469" s="186"/>
      <c r="T469" s="186"/>
      <c r="U469" s="186"/>
      <c r="V469" s="186"/>
      <c r="W469" s="186"/>
      <c r="X469" s="186"/>
      <c r="Y469" s="186"/>
      <c r="Z469" s="186"/>
    </row>
    <row r="470" ht="15.75" customHeight="1">
      <c r="A470" s="186"/>
      <c r="B470" s="186"/>
      <c r="C470" s="186"/>
      <c r="D470" s="186"/>
      <c r="E470" s="186"/>
      <c r="F470" s="186"/>
      <c r="G470" s="186"/>
      <c r="H470" s="186"/>
      <c r="I470" s="186"/>
      <c r="J470" s="186"/>
      <c r="K470" s="186"/>
      <c r="L470" s="186"/>
      <c r="M470" s="186"/>
      <c r="N470" s="186"/>
      <c r="O470" s="186"/>
      <c r="P470" s="186"/>
      <c r="Q470" s="186"/>
      <c r="R470" s="186"/>
      <c r="S470" s="186"/>
      <c r="T470" s="186"/>
      <c r="U470" s="186"/>
      <c r="V470" s="186"/>
      <c r="W470" s="186"/>
      <c r="X470" s="186"/>
      <c r="Y470" s="186"/>
      <c r="Z470" s="186"/>
    </row>
    <row r="471" ht="15.75" customHeight="1">
      <c r="A471" s="186"/>
      <c r="B471" s="186"/>
      <c r="C471" s="186"/>
      <c r="D471" s="186"/>
      <c r="E471" s="186"/>
      <c r="F471" s="186"/>
      <c r="G471" s="186"/>
      <c r="H471" s="186"/>
      <c r="I471" s="186"/>
      <c r="J471" s="186"/>
      <c r="K471" s="186"/>
      <c r="L471" s="186"/>
      <c r="M471" s="186"/>
      <c r="N471" s="186"/>
      <c r="O471" s="186"/>
      <c r="P471" s="186"/>
      <c r="Q471" s="186"/>
      <c r="R471" s="186"/>
      <c r="S471" s="186"/>
      <c r="T471" s="186"/>
      <c r="U471" s="186"/>
      <c r="V471" s="186"/>
      <c r="W471" s="186"/>
      <c r="X471" s="186"/>
      <c r="Y471" s="186"/>
      <c r="Z471" s="186"/>
    </row>
    <row r="472" ht="15.75" customHeight="1">
      <c r="A472" s="186"/>
      <c r="B472" s="186"/>
      <c r="C472" s="186"/>
      <c r="D472" s="186"/>
      <c r="E472" s="186"/>
      <c r="F472" s="186"/>
      <c r="G472" s="186"/>
      <c r="H472" s="186"/>
      <c r="I472" s="186"/>
      <c r="J472" s="186"/>
      <c r="K472" s="186"/>
      <c r="L472" s="186"/>
      <c r="M472" s="186"/>
      <c r="N472" s="186"/>
      <c r="O472" s="186"/>
      <c r="P472" s="186"/>
      <c r="Q472" s="186"/>
      <c r="R472" s="186"/>
      <c r="S472" s="186"/>
      <c r="T472" s="186"/>
      <c r="U472" s="186"/>
      <c r="V472" s="186"/>
      <c r="W472" s="186"/>
      <c r="X472" s="186"/>
      <c r="Y472" s="186"/>
      <c r="Z472" s="186"/>
    </row>
    <row r="473" ht="15.75" customHeight="1">
      <c r="A473" s="186"/>
      <c r="B473" s="186"/>
      <c r="C473" s="186"/>
      <c r="D473" s="186"/>
      <c r="E473" s="186"/>
      <c r="F473" s="186"/>
      <c r="G473" s="186"/>
      <c r="H473" s="186"/>
      <c r="I473" s="186"/>
      <c r="J473" s="186"/>
      <c r="K473" s="186"/>
      <c r="L473" s="186"/>
      <c r="M473" s="186"/>
      <c r="N473" s="186"/>
      <c r="O473" s="186"/>
      <c r="P473" s="186"/>
      <c r="Q473" s="186"/>
      <c r="R473" s="186"/>
      <c r="S473" s="186"/>
      <c r="T473" s="186"/>
      <c r="U473" s="186"/>
      <c r="V473" s="186"/>
      <c r="W473" s="186"/>
      <c r="X473" s="186"/>
      <c r="Y473" s="186"/>
      <c r="Z473" s="186"/>
    </row>
    <row r="474" ht="15.75" customHeight="1">
      <c r="A474" s="186"/>
      <c r="B474" s="186"/>
      <c r="C474" s="186"/>
      <c r="D474" s="186"/>
      <c r="E474" s="186"/>
      <c r="F474" s="186"/>
      <c r="G474" s="186"/>
      <c r="H474" s="186"/>
      <c r="I474" s="186"/>
      <c r="J474" s="186"/>
      <c r="K474" s="186"/>
      <c r="L474" s="186"/>
      <c r="M474" s="186"/>
      <c r="N474" s="186"/>
      <c r="O474" s="186"/>
      <c r="P474" s="186"/>
      <c r="Q474" s="186"/>
      <c r="R474" s="186"/>
      <c r="S474" s="186"/>
      <c r="T474" s="186"/>
      <c r="U474" s="186"/>
      <c r="V474" s="186"/>
      <c r="W474" s="186"/>
      <c r="X474" s="186"/>
      <c r="Y474" s="186"/>
      <c r="Z474" s="186"/>
    </row>
    <row r="475" ht="15.75" customHeight="1">
      <c r="A475" s="186"/>
      <c r="B475" s="186"/>
      <c r="C475" s="186"/>
      <c r="D475" s="186"/>
      <c r="E475" s="186"/>
      <c r="F475" s="186"/>
      <c r="G475" s="186"/>
      <c r="H475" s="186"/>
      <c r="I475" s="186"/>
      <c r="J475" s="186"/>
      <c r="K475" s="186"/>
      <c r="L475" s="186"/>
      <c r="M475" s="186"/>
      <c r="N475" s="186"/>
      <c r="O475" s="186"/>
      <c r="P475" s="186"/>
      <c r="Q475" s="186"/>
      <c r="R475" s="186"/>
      <c r="S475" s="186"/>
      <c r="T475" s="186"/>
      <c r="U475" s="186"/>
      <c r="V475" s="186"/>
      <c r="W475" s="186"/>
      <c r="X475" s="186"/>
      <c r="Y475" s="186"/>
      <c r="Z475" s="186"/>
    </row>
    <row r="476" ht="15.75" customHeight="1">
      <c r="A476" s="186"/>
      <c r="B476" s="186"/>
      <c r="C476" s="186"/>
      <c r="D476" s="186"/>
      <c r="E476" s="186"/>
      <c r="F476" s="186"/>
      <c r="G476" s="186"/>
      <c r="H476" s="186"/>
      <c r="I476" s="186"/>
      <c r="J476" s="186"/>
      <c r="K476" s="186"/>
      <c r="L476" s="186"/>
      <c r="M476" s="186"/>
      <c r="N476" s="186"/>
      <c r="O476" s="186"/>
      <c r="P476" s="186"/>
      <c r="Q476" s="186"/>
      <c r="R476" s="186"/>
      <c r="S476" s="186"/>
      <c r="T476" s="186"/>
      <c r="U476" s="186"/>
      <c r="V476" s="186"/>
      <c r="W476" s="186"/>
      <c r="X476" s="186"/>
      <c r="Y476" s="186"/>
      <c r="Z476" s="186"/>
    </row>
    <row r="477" ht="15.75" customHeight="1">
      <c r="A477" s="186"/>
      <c r="B477" s="186"/>
      <c r="C477" s="186"/>
      <c r="D477" s="186"/>
      <c r="E477" s="186"/>
      <c r="F477" s="186"/>
      <c r="G477" s="186"/>
      <c r="H477" s="186"/>
      <c r="I477" s="186"/>
      <c r="J477" s="186"/>
      <c r="K477" s="186"/>
      <c r="L477" s="186"/>
      <c r="M477" s="186"/>
      <c r="N477" s="186"/>
      <c r="O477" s="186"/>
      <c r="P477" s="186"/>
      <c r="Q477" s="186"/>
      <c r="R477" s="186"/>
      <c r="S477" s="186"/>
      <c r="T477" s="186"/>
      <c r="U477" s="186"/>
      <c r="V477" s="186"/>
      <c r="W477" s="186"/>
      <c r="X477" s="186"/>
      <c r="Y477" s="186"/>
      <c r="Z477" s="186"/>
    </row>
    <row r="478" ht="15.75" customHeight="1">
      <c r="A478" s="186"/>
      <c r="B478" s="186"/>
      <c r="C478" s="186"/>
      <c r="D478" s="186"/>
      <c r="E478" s="186"/>
      <c r="F478" s="186"/>
      <c r="G478" s="186"/>
      <c r="H478" s="186"/>
      <c r="I478" s="186"/>
      <c r="J478" s="186"/>
      <c r="K478" s="186"/>
      <c r="L478" s="186"/>
      <c r="M478" s="186"/>
      <c r="N478" s="186"/>
      <c r="O478" s="186"/>
      <c r="P478" s="186"/>
      <c r="Q478" s="186"/>
      <c r="R478" s="186"/>
      <c r="S478" s="186"/>
      <c r="T478" s="186"/>
      <c r="U478" s="186"/>
      <c r="V478" s="186"/>
      <c r="W478" s="186"/>
      <c r="X478" s="186"/>
      <c r="Y478" s="186"/>
      <c r="Z478" s="186"/>
    </row>
    <row r="479" ht="15.75" customHeight="1">
      <c r="A479" s="186"/>
      <c r="B479" s="186"/>
      <c r="C479" s="186"/>
      <c r="D479" s="186"/>
      <c r="E479" s="186"/>
      <c r="F479" s="186"/>
      <c r="G479" s="186"/>
      <c r="H479" s="186"/>
      <c r="I479" s="186"/>
      <c r="J479" s="186"/>
      <c r="K479" s="186"/>
      <c r="L479" s="186"/>
      <c r="M479" s="186"/>
      <c r="N479" s="186"/>
      <c r="O479" s="186"/>
      <c r="P479" s="186"/>
      <c r="Q479" s="186"/>
      <c r="R479" s="186"/>
      <c r="S479" s="186"/>
      <c r="T479" s="186"/>
      <c r="U479" s="186"/>
      <c r="V479" s="186"/>
      <c r="W479" s="186"/>
      <c r="X479" s="186"/>
      <c r="Y479" s="186"/>
      <c r="Z479" s="186"/>
    </row>
    <row r="480" ht="15.75" customHeight="1">
      <c r="A480" s="186"/>
      <c r="B480" s="186"/>
      <c r="C480" s="186"/>
      <c r="D480" s="186"/>
      <c r="E480" s="186"/>
      <c r="F480" s="186"/>
      <c r="G480" s="186"/>
      <c r="H480" s="186"/>
      <c r="I480" s="186"/>
      <c r="J480" s="186"/>
      <c r="K480" s="186"/>
      <c r="L480" s="186"/>
      <c r="M480" s="186"/>
      <c r="N480" s="186"/>
      <c r="O480" s="186"/>
      <c r="P480" s="186"/>
      <c r="Q480" s="186"/>
      <c r="R480" s="186"/>
      <c r="S480" s="186"/>
      <c r="T480" s="186"/>
      <c r="U480" s="186"/>
      <c r="V480" s="186"/>
      <c r="W480" s="186"/>
      <c r="X480" s="186"/>
      <c r="Y480" s="186"/>
      <c r="Z480" s="186"/>
    </row>
    <row r="481" ht="15.75" customHeight="1">
      <c r="A481" s="186"/>
      <c r="B481" s="186"/>
      <c r="C481" s="186"/>
      <c r="D481" s="186"/>
      <c r="E481" s="186"/>
      <c r="F481" s="186"/>
      <c r="G481" s="186"/>
      <c r="H481" s="186"/>
      <c r="I481" s="186"/>
      <c r="J481" s="186"/>
      <c r="K481" s="186"/>
      <c r="L481" s="186"/>
      <c r="M481" s="186"/>
      <c r="N481" s="186"/>
      <c r="O481" s="186"/>
      <c r="P481" s="186"/>
      <c r="Q481" s="186"/>
      <c r="R481" s="186"/>
      <c r="S481" s="186"/>
      <c r="T481" s="186"/>
      <c r="U481" s="186"/>
      <c r="V481" s="186"/>
      <c r="W481" s="186"/>
      <c r="X481" s="186"/>
      <c r="Y481" s="186"/>
      <c r="Z481" s="186"/>
    </row>
    <row r="482" ht="15.75" customHeight="1">
      <c r="A482" s="186"/>
      <c r="B482" s="186"/>
      <c r="C482" s="186"/>
      <c r="D482" s="186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186"/>
      <c r="P482" s="186"/>
      <c r="Q482" s="186"/>
      <c r="R482" s="186"/>
      <c r="S482" s="186"/>
      <c r="T482" s="186"/>
      <c r="U482" s="186"/>
      <c r="V482" s="186"/>
      <c r="W482" s="186"/>
      <c r="X482" s="186"/>
      <c r="Y482" s="186"/>
      <c r="Z482" s="186"/>
    </row>
    <row r="483" ht="15.75" customHeight="1">
      <c r="A483" s="186"/>
      <c r="B483" s="186"/>
      <c r="C483" s="186"/>
      <c r="D483" s="186"/>
      <c r="E483" s="186"/>
      <c r="F483" s="186"/>
      <c r="G483" s="186"/>
      <c r="H483" s="186"/>
      <c r="I483" s="186"/>
      <c r="J483" s="186"/>
      <c r="K483" s="186"/>
      <c r="L483" s="186"/>
      <c r="M483" s="186"/>
      <c r="N483" s="186"/>
      <c r="O483" s="186"/>
      <c r="P483" s="186"/>
      <c r="Q483" s="186"/>
      <c r="R483" s="186"/>
      <c r="S483" s="186"/>
      <c r="T483" s="186"/>
      <c r="U483" s="186"/>
      <c r="V483" s="186"/>
      <c r="W483" s="186"/>
      <c r="X483" s="186"/>
      <c r="Y483" s="186"/>
      <c r="Z483" s="186"/>
    </row>
    <row r="484" ht="15.75" customHeight="1">
      <c r="A484" s="186"/>
      <c r="B484" s="186"/>
      <c r="C484" s="186"/>
      <c r="D484" s="186"/>
      <c r="E484" s="186"/>
      <c r="F484" s="186"/>
      <c r="G484" s="186"/>
      <c r="H484" s="186"/>
      <c r="I484" s="186"/>
      <c r="J484" s="186"/>
      <c r="K484" s="186"/>
      <c r="L484" s="186"/>
      <c r="M484" s="186"/>
      <c r="N484" s="186"/>
      <c r="O484" s="186"/>
      <c r="P484" s="186"/>
      <c r="Q484" s="186"/>
      <c r="R484" s="186"/>
      <c r="S484" s="186"/>
      <c r="T484" s="186"/>
      <c r="U484" s="186"/>
      <c r="V484" s="186"/>
      <c r="W484" s="186"/>
      <c r="X484" s="186"/>
      <c r="Y484" s="186"/>
      <c r="Z484" s="186"/>
    </row>
    <row r="485" ht="15.75" customHeight="1">
      <c r="A485" s="186"/>
      <c r="B485" s="186"/>
      <c r="C485" s="186"/>
      <c r="D485" s="186"/>
      <c r="E485" s="186"/>
      <c r="F485" s="186"/>
      <c r="G485" s="186"/>
      <c r="H485" s="186"/>
      <c r="I485" s="186"/>
      <c r="J485" s="186"/>
      <c r="K485" s="186"/>
      <c r="L485" s="186"/>
      <c r="M485" s="186"/>
      <c r="N485" s="186"/>
      <c r="O485" s="186"/>
      <c r="P485" s="186"/>
      <c r="Q485" s="186"/>
      <c r="R485" s="186"/>
      <c r="S485" s="186"/>
      <c r="T485" s="186"/>
      <c r="U485" s="186"/>
      <c r="V485" s="186"/>
      <c r="W485" s="186"/>
      <c r="X485" s="186"/>
      <c r="Y485" s="186"/>
      <c r="Z485" s="186"/>
    </row>
    <row r="486" ht="15.75" customHeight="1">
      <c r="A486" s="186"/>
      <c r="B486" s="186"/>
      <c r="C486" s="186"/>
      <c r="D486" s="186"/>
      <c r="E486" s="186"/>
      <c r="F486" s="186"/>
      <c r="G486" s="186"/>
      <c r="H486" s="186"/>
      <c r="I486" s="186"/>
      <c r="J486" s="186"/>
      <c r="K486" s="186"/>
      <c r="L486" s="186"/>
      <c r="M486" s="186"/>
      <c r="N486" s="186"/>
      <c r="O486" s="186"/>
      <c r="P486" s="186"/>
      <c r="Q486" s="186"/>
      <c r="R486" s="186"/>
      <c r="S486" s="186"/>
      <c r="T486" s="186"/>
      <c r="U486" s="186"/>
      <c r="V486" s="186"/>
      <c r="W486" s="186"/>
      <c r="X486" s="186"/>
      <c r="Y486" s="186"/>
      <c r="Z486" s="186"/>
    </row>
    <row r="487" ht="15.75" customHeight="1">
      <c r="A487" s="186"/>
      <c r="B487" s="186"/>
      <c r="C487" s="186"/>
      <c r="D487" s="186"/>
      <c r="E487" s="186"/>
      <c r="F487" s="186"/>
      <c r="G487" s="186"/>
      <c r="H487" s="186"/>
      <c r="I487" s="186"/>
      <c r="J487" s="186"/>
      <c r="K487" s="186"/>
      <c r="L487" s="186"/>
      <c r="M487" s="186"/>
      <c r="N487" s="186"/>
      <c r="O487" s="186"/>
      <c r="P487" s="186"/>
      <c r="Q487" s="186"/>
      <c r="R487" s="186"/>
      <c r="S487" s="186"/>
      <c r="T487" s="186"/>
      <c r="U487" s="186"/>
      <c r="V487" s="186"/>
      <c r="W487" s="186"/>
      <c r="X487" s="186"/>
      <c r="Y487" s="186"/>
      <c r="Z487" s="186"/>
    </row>
    <row r="488" ht="15.75" customHeight="1">
      <c r="A488" s="186"/>
      <c r="B488" s="186"/>
      <c r="C488" s="186"/>
      <c r="D488" s="186"/>
      <c r="E488" s="186"/>
      <c r="F488" s="186"/>
      <c r="G488" s="186"/>
      <c r="H488" s="186"/>
      <c r="I488" s="186"/>
      <c r="J488" s="186"/>
      <c r="K488" s="186"/>
      <c r="L488" s="186"/>
      <c r="M488" s="186"/>
      <c r="N488" s="186"/>
      <c r="O488" s="186"/>
      <c r="P488" s="186"/>
      <c r="Q488" s="186"/>
      <c r="R488" s="186"/>
      <c r="S488" s="186"/>
      <c r="T488" s="186"/>
      <c r="U488" s="186"/>
      <c r="V488" s="186"/>
      <c r="W488" s="186"/>
      <c r="X488" s="186"/>
      <c r="Y488" s="186"/>
      <c r="Z488" s="186"/>
    </row>
    <row r="489" ht="15.75" customHeight="1">
      <c r="A489" s="186"/>
      <c r="B489" s="186"/>
      <c r="C489" s="186"/>
      <c r="D489" s="186"/>
      <c r="E489" s="186"/>
      <c r="F489" s="186"/>
      <c r="G489" s="186"/>
      <c r="H489" s="186"/>
      <c r="I489" s="186"/>
      <c r="J489" s="186"/>
      <c r="K489" s="186"/>
      <c r="L489" s="186"/>
      <c r="M489" s="186"/>
      <c r="N489" s="186"/>
      <c r="O489" s="186"/>
      <c r="P489" s="186"/>
      <c r="Q489" s="186"/>
      <c r="R489" s="186"/>
      <c r="S489" s="186"/>
      <c r="T489" s="186"/>
      <c r="U489" s="186"/>
      <c r="V489" s="186"/>
      <c r="W489" s="186"/>
      <c r="X489" s="186"/>
      <c r="Y489" s="186"/>
      <c r="Z489" s="186"/>
    </row>
    <row r="490" ht="15.75" customHeight="1">
      <c r="A490" s="186"/>
      <c r="B490" s="186"/>
      <c r="C490" s="186"/>
      <c r="D490" s="186"/>
      <c r="E490" s="186"/>
      <c r="F490" s="186"/>
      <c r="G490" s="186"/>
      <c r="H490" s="186"/>
      <c r="I490" s="186"/>
      <c r="J490" s="186"/>
      <c r="K490" s="186"/>
      <c r="L490" s="186"/>
      <c r="M490" s="186"/>
      <c r="N490" s="186"/>
      <c r="O490" s="186"/>
      <c r="P490" s="186"/>
      <c r="Q490" s="186"/>
      <c r="R490" s="186"/>
      <c r="S490" s="186"/>
      <c r="T490" s="186"/>
      <c r="U490" s="186"/>
      <c r="V490" s="186"/>
      <c r="W490" s="186"/>
      <c r="X490" s="186"/>
      <c r="Y490" s="186"/>
      <c r="Z490" s="186"/>
    </row>
    <row r="491" ht="15.75" customHeight="1">
      <c r="A491" s="186"/>
      <c r="B491" s="186"/>
      <c r="C491" s="186"/>
      <c r="D491" s="186"/>
      <c r="E491" s="186"/>
      <c r="F491" s="186"/>
      <c r="G491" s="186"/>
      <c r="H491" s="186"/>
      <c r="I491" s="186"/>
      <c r="J491" s="186"/>
      <c r="K491" s="186"/>
      <c r="L491" s="186"/>
      <c r="M491" s="186"/>
      <c r="N491" s="186"/>
      <c r="O491" s="186"/>
      <c r="P491" s="186"/>
      <c r="Q491" s="186"/>
      <c r="R491" s="186"/>
      <c r="S491" s="186"/>
      <c r="T491" s="186"/>
      <c r="U491" s="186"/>
      <c r="V491" s="186"/>
      <c r="W491" s="186"/>
      <c r="X491" s="186"/>
      <c r="Y491" s="186"/>
      <c r="Z491" s="186"/>
    </row>
    <row r="492" ht="15.75" customHeight="1">
      <c r="A492" s="186"/>
      <c r="B492" s="186"/>
      <c r="C492" s="186"/>
      <c r="D492" s="186"/>
      <c r="E492" s="186"/>
      <c r="F492" s="186"/>
      <c r="G492" s="186"/>
      <c r="H492" s="186"/>
      <c r="I492" s="186"/>
      <c r="J492" s="186"/>
      <c r="K492" s="186"/>
      <c r="L492" s="186"/>
      <c r="M492" s="186"/>
      <c r="N492" s="186"/>
      <c r="O492" s="186"/>
      <c r="P492" s="186"/>
      <c r="Q492" s="186"/>
      <c r="R492" s="186"/>
      <c r="S492" s="186"/>
      <c r="T492" s="186"/>
      <c r="U492" s="186"/>
      <c r="V492" s="186"/>
      <c r="W492" s="186"/>
      <c r="X492" s="186"/>
      <c r="Y492" s="186"/>
      <c r="Z492" s="186"/>
    </row>
    <row r="493" ht="15.75" customHeight="1">
      <c r="A493" s="186"/>
      <c r="B493" s="186"/>
      <c r="C493" s="186"/>
      <c r="D493" s="186"/>
      <c r="E493" s="186"/>
      <c r="F493" s="186"/>
      <c r="G493" s="186"/>
      <c r="H493" s="186"/>
      <c r="I493" s="186"/>
      <c r="J493" s="186"/>
      <c r="K493" s="186"/>
      <c r="L493" s="186"/>
      <c r="M493" s="186"/>
      <c r="N493" s="186"/>
      <c r="O493" s="186"/>
      <c r="P493" s="186"/>
      <c r="Q493" s="186"/>
      <c r="R493" s="186"/>
      <c r="S493" s="186"/>
      <c r="T493" s="186"/>
      <c r="U493" s="186"/>
      <c r="V493" s="186"/>
      <c r="W493" s="186"/>
      <c r="X493" s="186"/>
      <c r="Y493" s="186"/>
      <c r="Z493" s="186"/>
    </row>
    <row r="494" ht="15.75" customHeight="1">
      <c r="A494" s="186"/>
      <c r="B494" s="186"/>
      <c r="C494" s="186"/>
      <c r="D494" s="186"/>
      <c r="E494" s="186"/>
      <c r="F494" s="186"/>
      <c r="G494" s="186"/>
      <c r="H494" s="186"/>
      <c r="I494" s="186"/>
      <c r="J494" s="186"/>
      <c r="K494" s="186"/>
      <c r="L494" s="186"/>
      <c r="M494" s="186"/>
      <c r="N494" s="186"/>
      <c r="O494" s="186"/>
      <c r="P494" s="186"/>
      <c r="Q494" s="186"/>
      <c r="R494" s="186"/>
      <c r="S494" s="186"/>
      <c r="T494" s="186"/>
      <c r="U494" s="186"/>
      <c r="V494" s="186"/>
      <c r="W494" s="186"/>
      <c r="X494" s="186"/>
      <c r="Y494" s="186"/>
      <c r="Z494" s="186"/>
    </row>
    <row r="495" ht="15.75" customHeight="1">
      <c r="A495" s="186"/>
      <c r="B495" s="186"/>
      <c r="C495" s="186"/>
      <c r="D495" s="186"/>
      <c r="E495" s="186"/>
      <c r="F495" s="186"/>
      <c r="G495" s="186"/>
      <c r="H495" s="186"/>
      <c r="I495" s="186"/>
      <c r="J495" s="186"/>
      <c r="K495" s="186"/>
      <c r="L495" s="186"/>
      <c r="M495" s="186"/>
      <c r="N495" s="186"/>
      <c r="O495" s="186"/>
      <c r="P495" s="186"/>
      <c r="Q495" s="186"/>
      <c r="R495" s="186"/>
      <c r="S495" s="186"/>
      <c r="T495" s="186"/>
      <c r="U495" s="186"/>
      <c r="V495" s="186"/>
      <c r="W495" s="186"/>
      <c r="X495" s="186"/>
      <c r="Y495" s="186"/>
      <c r="Z495" s="186"/>
    </row>
    <row r="496" ht="15.75" customHeight="1">
      <c r="A496" s="186"/>
      <c r="B496" s="186"/>
      <c r="C496" s="186"/>
      <c r="D496" s="186"/>
      <c r="E496" s="186"/>
      <c r="F496" s="186"/>
      <c r="G496" s="186"/>
      <c r="H496" s="186"/>
      <c r="I496" s="186"/>
      <c r="J496" s="186"/>
      <c r="K496" s="186"/>
      <c r="L496" s="186"/>
      <c r="M496" s="186"/>
      <c r="N496" s="186"/>
      <c r="O496" s="186"/>
      <c r="P496" s="186"/>
      <c r="Q496" s="186"/>
      <c r="R496" s="186"/>
      <c r="S496" s="186"/>
      <c r="T496" s="186"/>
      <c r="U496" s="186"/>
      <c r="V496" s="186"/>
      <c r="W496" s="186"/>
      <c r="X496" s="186"/>
      <c r="Y496" s="186"/>
      <c r="Z496" s="186"/>
    </row>
    <row r="497" ht="15.75" customHeight="1">
      <c r="A497" s="186"/>
      <c r="B497" s="186"/>
      <c r="C497" s="186"/>
      <c r="D497" s="186"/>
      <c r="E497" s="186"/>
      <c r="F497" s="186"/>
      <c r="G497" s="186"/>
      <c r="H497" s="186"/>
      <c r="I497" s="186"/>
      <c r="J497" s="186"/>
      <c r="K497" s="186"/>
      <c r="L497" s="186"/>
      <c r="M497" s="186"/>
      <c r="N497" s="186"/>
      <c r="O497" s="186"/>
      <c r="P497" s="186"/>
      <c r="Q497" s="186"/>
      <c r="R497" s="186"/>
      <c r="S497" s="186"/>
      <c r="T497" s="186"/>
      <c r="U497" s="186"/>
      <c r="V497" s="186"/>
      <c r="W497" s="186"/>
      <c r="X497" s="186"/>
      <c r="Y497" s="186"/>
      <c r="Z497" s="186"/>
    </row>
    <row r="498" ht="15.75" customHeight="1">
      <c r="A498" s="186"/>
      <c r="B498" s="186"/>
      <c r="C498" s="186"/>
      <c r="D498" s="186"/>
      <c r="E498" s="186"/>
      <c r="F498" s="186"/>
      <c r="G498" s="186"/>
      <c r="H498" s="186"/>
      <c r="I498" s="186"/>
      <c r="J498" s="186"/>
      <c r="K498" s="186"/>
      <c r="L498" s="186"/>
      <c r="M498" s="186"/>
      <c r="N498" s="186"/>
      <c r="O498" s="186"/>
      <c r="P498" s="186"/>
      <c r="Q498" s="186"/>
      <c r="R498" s="186"/>
      <c r="S498" s="186"/>
      <c r="T498" s="186"/>
      <c r="U498" s="186"/>
      <c r="V498" s="186"/>
      <c r="W498" s="186"/>
      <c r="X498" s="186"/>
      <c r="Y498" s="186"/>
      <c r="Z498" s="186"/>
    </row>
    <row r="499" ht="15.75" customHeight="1">
      <c r="A499" s="186"/>
      <c r="B499" s="186"/>
      <c r="C499" s="186"/>
      <c r="D499" s="186"/>
      <c r="E499" s="186"/>
      <c r="F499" s="186"/>
      <c r="G499" s="186"/>
      <c r="H499" s="186"/>
      <c r="I499" s="186"/>
      <c r="J499" s="186"/>
      <c r="K499" s="186"/>
      <c r="L499" s="186"/>
      <c r="M499" s="186"/>
      <c r="N499" s="186"/>
      <c r="O499" s="186"/>
      <c r="P499" s="186"/>
      <c r="Q499" s="186"/>
      <c r="R499" s="186"/>
      <c r="S499" s="186"/>
      <c r="T499" s="186"/>
      <c r="U499" s="186"/>
      <c r="V499" s="186"/>
      <c r="W499" s="186"/>
      <c r="X499" s="186"/>
      <c r="Y499" s="186"/>
      <c r="Z499" s="186"/>
    </row>
    <row r="500" ht="15.75" customHeight="1">
      <c r="A500" s="186"/>
      <c r="B500" s="186"/>
      <c r="C500" s="186"/>
      <c r="D500" s="186"/>
      <c r="E500" s="186"/>
      <c r="F500" s="186"/>
      <c r="G500" s="186"/>
      <c r="H500" s="186"/>
      <c r="I500" s="186"/>
      <c r="J500" s="186"/>
      <c r="K500" s="186"/>
      <c r="L500" s="186"/>
      <c r="M500" s="186"/>
      <c r="N500" s="186"/>
      <c r="O500" s="186"/>
      <c r="P500" s="186"/>
      <c r="Q500" s="186"/>
      <c r="R500" s="186"/>
      <c r="S500" s="186"/>
      <c r="T500" s="186"/>
      <c r="U500" s="186"/>
      <c r="V500" s="186"/>
      <c r="W500" s="186"/>
      <c r="X500" s="186"/>
      <c r="Y500" s="186"/>
      <c r="Z500" s="186"/>
    </row>
    <row r="501" ht="15.75" customHeight="1">
      <c r="A501" s="186"/>
      <c r="B501" s="186"/>
      <c r="C501" s="186"/>
      <c r="D501" s="186"/>
      <c r="E501" s="186"/>
      <c r="F501" s="186"/>
      <c r="G501" s="186"/>
      <c r="H501" s="186"/>
      <c r="I501" s="186"/>
      <c r="J501" s="186"/>
      <c r="K501" s="186"/>
      <c r="L501" s="186"/>
      <c r="M501" s="186"/>
      <c r="N501" s="186"/>
      <c r="O501" s="186"/>
      <c r="P501" s="186"/>
      <c r="Q501" s="186"/>
      <c r="R501" s="186"/>
      <c r="S501" s="186"/>
      <c r="T501" s="186"/>
      <c r="U501" s="186"/>
      <c r="V501" s="186"/>
      <c r="W501" s="186"/>
      <c r="X501" s="186"/>
      <c r="Y501" s="186"/>
      <c r="Z501" s="186"/>
    </row>
    <row r="502" ht="15.75" customHeight="1">
      <c r="A502" s="186"/>
      <c r="B502" s="186"/>
      <c r="C502" s="186"/>
      <c r="D502" s="186"/>
      <c r="E502" s="186"/>
      <c r="F502" s="186"/>
      <c r="G502" s="186"/>
      <c r="H502" s="186"/>
      <c r="I502" s="186"/>
      <c r="J502" s="186"/>
      <c r="K502" s="186"/>
      <c r="L502" s="186"/>
      <c r="M502" s="186"/>
      <c r="N502" s="186"/>
      <c r="O502" s="186"/>
      <c r="P502" s="186"/>
      <c r="Q502" s="186"/>
      <c r="R502" s="186"/>
      <c r="S502" s="186"/>
      <c r="T502" s="186"/>
      <c r="U502" s="186"/>
      <c r="V502" s="186"/>
      <c r="W502" s="186"/>
      <c r="X502" s="186"/>
      <c r="Y502" s="186"/>
      <c r="Z502" s="186"/>
    </row>
    <row r="503" ht="15.75" customHeight="1">
      <c r="A503" s="186"/>
      <c r="B503" s="186"/>
      <c r="C503" s="186"/>
      <c r="D503" s="186"/>
      <c r="E503" s="186"/>
      <c r="F503" s="186"/>
      <c r="G503" s="186"/>
      <c r="H503" s="186"/>
      <c r="I503" s="186"/>
      <c r="J503" s="186"/>
      <c r="K503" s="186"/>
      <c r="L503" s="186"/>
      <c r="M503" s="186"/>
      <c r="N503" s="186"/>
      <c r="O503" s="186"/>
      <c r="P503" s="186"/>
      <c r="Q503" s="186"/>
      <c r="R503" s="186"/>
      <c r="S503" s="186"/>
      <c r="T503" s="186"/>
      <c r="U503" s="186"/>
      <c r="V503" s="186"/>
      <c r="W503" s="186"/>
      <c r="X503" s="186"/>
      <c r="Y503" s="186"/>
      <c r="Z503" s="186"/>
    </row>
    <row r="504" ht="15.75" customHeight="1">
      <c r="A504" s="186"/>
      <c r="B504" s="186"/>
      <c r="C504" s="186"/>
      <c r="D504" s="186"/>
      <c r="E504" s="186"/>
      <c r="F504" s="186"/>
      <c r="G504" s="186"/>
      <c r="H504" s="186"/>
      <c r="I504" s="186"/>
      <c r="J504" s="186"/>
      <c r="K504" s="186"/>
      <c r="L504" s="186"/>
      <c r="M504" s="186"/>
      <c r="N504" s="186"/>
      <c r="O504" s="186"/>
      <c r="P504" s="186"/>
      <c r="Q504" s="186"/>
      <c r="R504" s="186"/>
      <c r="S504" s="186"/>
      <c r="T504" s="186"/>
      <c r="U504" s="186"/>
      <c r="V504" s="186"/>
      <c r="W504" s="186"/>
      <c r="X504" s="186"/>
      <c r="Y504" s="186"/>
      <c r="Z504" s="186"/>
    </row>
    <row r="505" ht="15.75" customHeight="1">
      <c r="A505" s="186"/>
      <c r="B505" s="186"/>
      <c r="C505" s="186"/>
      <c r="D505" s="186"/>
      <c r="E505" s="186"/>
      <c r="F505" s="186"/>
      <c r="G505" s="186"/>
      <c r="H505" s="186"/>
      <c r="I505" s="186"/>
      <c r="J505" s="186"/>
      <c r="K505" s="186"/>
      <c r="L505" s="186"/>
      <c r="M505" s="186"/>
      <c r="N505" s="186"/>
      <c r="O505" s="186"/>
      <c r="P505" s="186"/>
      <c r="Q505" s="186"/>
      <c r="R505" s="186"/>
      <c r="S505" s="186"/>
      <c r="T505" s="186"/>
      <c r="U505" s="186"/>
      <c r="V505" s="186"/>
      <c r="W505" s="186"/>
      <c r="X505" s="186"/>
      <c r="Y505" s="186"/>
      <c r="Z505" s="186"/>
    </row>
    <row r="506" ht="15.75" customHeight="1">
      <c r="A506" s="186"/>
      <c r="B506" s="186"/>
      <c r="C506" s="186"/>
      <c r="D506" s="186"/>
      <c r="E506" s="186"/>
      <c r="F506" s="186"/>
      <c r="G506" s="186"/>
      <c r="H506" s="186"/>
      <c r="I506" s="186"/>
      <c r="J506" s="186"/>
      <c r="K506" s="186"/>
      <c r="L506" s="186"/>
      <c r="M506" s="186"/>
      <c r="N506" s="186"/>
      <c r="O506" s="186"/>
      <c r="P506" s="186"/>
      <c r="Q506" s="186"/>
      <c r="R506" s="186"/>
      <c r="S506" s="186"/>
      <c r="T506" s="186"/>
      <c r="U506" s="186"/>
      <c r="V506" s="186"/>
      <c r="W506" s="186"/>
      <c r="X506" s="186"/>
      <c r="Y506" s="186"/>
      <c r="Z506" s="186"/>
    </row>
    <row r="507" ht="15.75" customHeight="1">
      <c r="A507" s="186"/>
      <c r="B507" s="186"/>
      <c r="C507" s="186"/>
      <c r="D507" s="186"/>
      <c r="E507" s="186"/>
      <c r="F507" s="186"/>
      <c r="G507" s="186"/>
      <c r="H507" s="186"/>
      <c r="I507" s="186"/>
      <c r="J507" s="186"/>
      <c r="K507" s="186"/>
      <c r="L507" s="186"/>
      <c r="M507" s="186"/>
      <c r="N507" s="186"/>
      <c r="O507" s="186"/>
      <c r="P507" s="186"/>
      <c r="Q507" s="186"/>
      <c r="R507" s="186"/>
      <c r="S507" s="186"/>
      <c r="T507" s="186"/>
      <c r="U507" s="186"/>
      <c r="V507" s="186"/>
      <c r="W507" s="186"/>
      <c r="X507" s="186"/>
      <c r="Y507" s="186"/>
      <c r="Z507" s="186"/>
    </row>
    <row r="508" ht="15.75" customHeight="1">
      <c r="A508" s="186"/>
      <c r="B508" s="186"/>
      <c r="C508" s="186"/>
      <c r="D508" s="186"/>
      <c r="E508" s="186"/>
      <c r="F508" s="186"/>
      <c r="G508" s="186"/>
      <c r="H508" s="186"/>
      <c r="I508" s="186"/>
      <c r="J508" s="186"/>
      <c r="K508" s="186"/>
      <c r="L508" s="186"/>
      <c r="M508" s="186"/>
      <c r="N508" s="186"/>
      <c r="O508" s="186"/>
      <c r="P508" s="186"/>
      <c r="Q508" s="186"/>
      <c r="R508" s="186"/>
      <c r="S508" s="186"/>
      <c r="T508" s="186"/>
      <c r="U508" s="186"/>
      <c r="V508" s="186"/>
      <c r="W508" s="186"/>
      <c r="X508" s="186"/>
      <c r="Y508" s="186"/>
      <c r="Z508" s="186"/>
    </row>
    <row r="509" ht="15.75" customHeight="1">
      <c r="A509" s="186"/>
      <c r="B509" s="186"/>
      <c r="C509" s="186"/>
      <c r="D509" s="186"/>
      <c r="E509" s="186"/>
      <c r="F509" s="186"/>
      <c r="G509" s="186"/>
      <c r="H509" s="186"/>
      <c r="I509" s="186"/>
      <c r="J509" s="186"/>
      <c r="K509" s="186"/>
      <c r="L509" s="186"/>
      <c r="M509" s="186"/>
      <c r="N509" s="186"/>
      <c r="O509" s="186"/>
      <c r="P509" s="186"/>
      <c r="Q509" s="186"/>
      <c r="R509" s="186"/>
      <c r="S509" s="186"/>
      <c r="T509" s="186"/>
      <c r="U509" s="186"/>
      <c r="V509" s="186"/>
      <c r="W509" s="186"/>
      <c r="X509" s="186"/>
      <c r="Y509" s="186"/>
      <c r="Z509" s="186"/>
    </row>
    <row r="510" ht="15.75" customHeight="1">
      <c r="A510" s="186"/>
      <c r="B510" s="186"/>
      <c r="C510" s="186"/>
      <c r="D510" s="186"/>
      <c r="E510" s="186"/>
      <c r="F510" s="186"/>
      <c r="G510" s="186"/>
      <c r="H510" s="186"/>
      <c r="I510" s="186"/>
      <c r="J510" s="186"/>
      <c r="K510" s="186"/>
      <c r="L510" s="186"/>
      <c r="M510" s="186"/>
      <c r="N510" s="186"/>
      <c r="O510" s="186"/>
      <c r="P510" s="186"/>
      <c r="Q510" s="186"/>
      <c r="R510" s="186"/>
      <c r="S510" s="186"/>
      <c r="T510" s="186"/>
      <c r="U510" s="186"/>
      <c r="V510" s="186"/>
      <c r="W510" s="186"/>
      <c r="X510" s="186"/>
      <c r="Y510" s="186"/>
      <c r="Z510" s="186"/>
    </row>
    <row r="511" ht="15.75" customHeight="1">
      <c r="A511" s="186"/>
      <c r="B511" s="186"/>
      <c r="C511" s="186"/>
      <c r="D511" s="186"/>
      <c r="E511" s="186"/>
      <c r="F511" s="186"/>
      <c r="G511" s="186"/>
      <c r="H511" s="186"/>
      <c r="I511" s="186"/>
      <c r="J511" s="186"/>
      <c r="K511" s="186"/>
      <c r="L511" s="186"/>
      <c r="M511" s="186"/>
      <c r="N511" s="186"/>
      <c r="O511" s="186"/>
      <c r="P511" s="186"/>
      <c r="Q511" s="186"/>
      <c r="R511" s="186"/>
      <c r="S511" s="186"/>
      <c r="T511" s="186"/>
      <c r="U511" s="186"/>
      <c r="V511" s="186"/>
      <c r="W511" s="186"/>
      <c r="X511" s="186"/>
      <c r="Y511" s="186"/>
      <c r="Z511" s="186"/>
    </row>
    <row r="512" ht="15.75" customHeight="1">
      <c r="A512" s="186"/>
      <c r="B512" s="186"/>
      <c r="C512" s="186"/>
      <c r="D512" s="186"/>
      <c r="E512" s="186"/>
      <c r="F512" s="186"/>
      <c r="G512" s="186"/>
      <c r="H512" s="186"/>
      <c r="I512" s="186"/>
      <c r="J512" s="186"/>
      <c r="K512" s="186"/>
      <c r="L512" s="186"/>
      <c r="M512" s="186"/>
      <c r="N512" s="186"/>
      <c r="O512" s="186"/>
      <c r="P512" s="186"/>
      <c r="Q512" s="186"/>
      <c r="R512" s="186"/>
      <c r="S512" s="186"/>
      <c r="T512" s="186"/>
      <c r="U512" s="186"/>
      <c r="V512" s="186"/>
      <c r="W512" s="186"/>
      <c r="X512" s="186"/>
      <c r="Y512" s="186"/>
      <c r="Z512" s="186"/>
    </row>
    <row r="513" ht="15.75" customHeight="1">
      <c r="A513" s="186"/>
      <c r="B513" s="186"/>
      <c r="C513" s="186"/>
      <c r="D513" s="186"/>
      <c r="E513" s="186"/>
      <c r="F513" s="186"/>
      <c r="G513" s="186"/>
      <c r="H513" s="186"/>
      <c r="I513" s="186"/>
      <c r="J513" s="186"/>
      <c r="K513" s="186"/>
      <c r="L513" s="186"/>
      <c r="M513" s="186"/>
      <c r="N513" s="186"/>
      <c r="O513" s="186"/>
      <c r="P513" s="186"/>
      <c r="Q513" s="186"/>
      <c r="R513" s="186"/>
      <c r="S513" s="186"/>
      <c r="T513" s="186"/>
      <c r="U513" s="186"/>
      <c r="V513" s="186"/>
      <c r="W513" s="186"/>
      <c r="X513" s="186"/>
      <c r="Y513" s="186"/>
      <c r="Z513" s="186"/>
    </row>
    <row r="514" ht="15.75" customHeight="1">
      <c r="A514" s="186"/>
      <c r="B514" s="186"/>
      <c r="C514" s="186"/>
      <c r="D514" s="186"/>
      <c r="E514" s="186"/>
      <c r="F514" s="186"/>
      <c r="G514" s="186"/>
      <c r="H514" s="186"/>
      <c r="I514" s="186"/>
      <c r="J514" s="186"/>
      <c r="K514" s="186"/>
      <c r="L514" s="186"/>
      <c r="M514" s="186"/>
      <c r="N514" s="186"/>
      <c r="O514" s="186"/>
      <c r="P514" s="186"/>
      <c r="Q514" s="186"/>
      <c r="R514" s="186"/>
      <c r="S514" s="186"/>
      <c r="T514" s="186"/>
      <c r="U514" s="186"/>
      <c r="V514" s="186"/>
      <c r="W514" s="186"/>
      <c r="X514" s="186"/>
      <c r="Y514" s="186"/>
      <c r="Z514" s="186"/>
    </row>
    <row r="515" ht="15.75" customHeight="1">
      <c r="A515" s="186"/>
      <c r="B515" s="186"/>
      <c r="C515" s="186"/>
      <c r="D515" s="186"/>
      <c r="E515" s="186"/>
      <c r="F515" s="186"/>
      <c r="G515" s="186"/>
      <c r="H515" s="186"/>
      <c r="I515" s="186"/>
      <c r="J515" s="186"/>
      <c r="K515" s="186"/>
      <c r="L515" s="186"/>
      <c r="M515" s="186"/>
      <c r="N515" s="186"/>
      <c r="O515" s="186"/>
      <c r="P515" s="186"/>
      <c r="Q515" s="186"/>
      <c r="R515" s="186"/>
      <c r="S515" s="186"/>
      <c r="T515" s="186"/>
      <c r="U515" s="186"/>
      <c r="V515" s="186"/>
      <c r="W515" s="186"/>
      <c r="X515" s="186"/>
      <c r="Y515" s="186"/>
      <c r="Z515" s="186"/>
    </row>
    <row r="516" ht="15.75" customHeight="1">
      <c r="A516" s="186"/>
      <c r="B516" s="186"/>
      <c r="C516" s="186"/>
      <c r="D516" s="186"/>
      <c r="E516" s="186"/>
      <c r="F516" s="186"/>
      <c r="G516" s="186"/>
      <c r="H516" s="186"/>
      <c r="I516" s="186"/>
      <c r="J516" s="186"/>
      <c r="K516" s="186"/>
      <c r="L516" s="186"/>
      <c r="M516" s="186"/>
      <c r="N516" s="186"/>
      <c r="O516" s="186"/>
      <c r="P516" s="186"/>
      <c r="Q516" s="186"/>
      <c r="R516" s="186"/>
      <c r="S516" s="186"/>
      <c r="T516" s="186"/>
      <c r="U516" s="186"/>
      <c r="V516" s="186"/>
      <c r="W516" s="186"/>
      <c r="X516" s="186"/>
      <c r="Y516" s="186"/>
      <c r="Z516" s="186"/>
    </row>
    <row r="517" ht="15.75" customHeight="1">
      <c r="A517" s="186"/>
      <c r="B517" s="186"/>
      <c r="C517" s="186"/>
      <c r="D517" s="186"/>
      <c r="E517" s="186"/>
      <c r="F517" s="186"/>
      <c r="G517" s="186"/>
      <c r="H517" s="186"/>
      <c r="I517" s="186"/>
      <c r="J517" s="186"/>
      <c r="K517" s="186"/>
      <c r="L517" s="186"/>
      <c r="M517" s="186"/>
      <c r="N517" s="186"/>
      <c r="O517" s="186"/>
      <c r="P517" s="186"/>
      <c r="Q517" s="186"/>
      <c r="R517" s="186"/>
      <c r="S517" s="186"/>
      <c r="T517" s="186"/>
      <c r="U517" s="186"/>
      <c r="V517" s="186"/>
      <c r="W517" s="186"/>
      <c r="X517" s="186"/>
      <c r="Y517" s="186"/>
      <c r="Z517" s="186"/>
    </row>
    <row r="518" ht="15.75" customHeight="1">
      <c r="A518" s="186"/>
      <c r="B518" s="186"/>
      <c r="C518" s="186"/>
      <c r="D518" s="186"/>
      <c r="E518" s="186"/>
      <c r="F518" s="186"/>
      <c r="G518" s="186"/>
      <c r="H518" s="186"/>
      <c r="I518" s="186"/>
      <c r="J518" s="186"/>
      <c r="K518" s="186"/>
      <c r="L518" s="186"/>
      <c r="M518" s="186"/>
      <c r="N518" s="186"/>
      <c r="O518" s="186"/>
      <c r="P518" s="186"/>
      <c r="Q518" s="186"/>
      <c r="R518" s="186"/>
      <c r="S518" s="186"/>
      <c r="T518" s="186"/>
      <c r="U518" s="186"/>
      <c r="V518" s="186"/>
      <c r="W518" s="186"/>
      <c r="X518" s="186"/>
      <c r="Y518" s="186"/>
      <c r="Z518" s="186"/>
    </row>
    <row r="519" ht="15.75" customHeight="1">
      <c r="A519" s="186"/>
      <c r="B519" s="186"/>
      <c r="C519" s="186"/>
      <c r="D519" s="186"/>
      <c r="E519" s="186"/>
      <c r="F519" s="186"/>
      <c r="G519" s="186"/>
      <c r="H519" s="186"/>
      <c r="I519" s="186"/>
      <c r="J519" s="186"/>
      <c r="K519" s="186"/>
      <c r="L519" s="186"/>
      <c r="M519" s="186"/>
      <c r="N519" s="186"/>
      <c r="O519" s="186"/>
      <c r="P519" s="186"/>
      <c r="Q519" s="186"/>
      <c r="R519" s="186"/>
      <c r="S519" s="186"/>
      <c r="T519" s="186"/>
      <c r="U519" s="186"/>
      <c r="V519" s="186"/>
      <c r="W519" s="186"/>
      <c r="X519" s="186"/>
      <c r="Y519" s="186"/>
      <c r="Z519" s="186"/>
    </row>
    <row r="520" ht="15.75" customHeight="1">
      <c r="A520" s="186"/>
      <c r="B520" s="186"/>
      <c r="C520" s="186"/>
      <c r="D520" s="186"/>
      <c r="E520" s="186"/>
      <c r="F520" s="186"/>
      <c r="G520" s="186"/>
      <c r="H520" s="186"/>
      <c r="I520" s="186"/>
      <c r="J520" s="186"/>
      <c r="K520" s="186"/>
      <c r="L520" s="186"/>
      <c r="M520" s="186"/>
      <c r="N520" s="186"/>
      <c r="O520" s="186"/>
      <c r="P520" s="186"/>
      <c r="Q520" s="186"/>
      <c r="R520" s="186"/>
      <c r="S520" s="186"/>
      <c r="T520" s="186"/>
      <c r="U520" s="186"/>
      <c r="V520" s="186"/>
      <c r="W520" s="186"/>
      <c r="X520" s="186"/>
      <c r="Y520" s="186"/>
      <c r="Z520" s="186"/>
    </row>
    <row r="521" ht="15.75" customHeight="1">
      <c r="A521" s="186"/>
      <c r="B521" s="186"/>
      <c r="C521" s="186"/>
      <c r="D521" s="186"/>
      <c r="E521" s="186"/>
      <c r="F521" s="186"/>
      <c r="G521" s="186"/>
      <c r="H521" s="186"/>
      <c r="I521" s="186"/>
      <c r="J521" s="186"/>
      <c r="K521" s="186"/>
      <c r="L521" s="186"/>
      <c r="M521" s="186"/>
      <c r="N521" s="186"/>
      <c r="O521" s="186"/>
      <c r="P521" s="186"/>
      <c r="Q521" s="186"/>
      <c r="R521" s="186"/>
      <c r="S521" s="186"/>
      <c r="T521" s="186"/>
      <c r="U521" s="186"/>
      <c r="V521" s="186"/>
      <c r="W521" s="186"/>
      <c r="X521" s="186"/>
      <c r="Y521" s="186"/>
      <c r="Z521" s="186"/>
    </row>
    <row r="522" ht="15.75" customHeight="1">
      <c r="A522" s="186"/>
      <c r="B522" s="186"/>
      <c r="C522" s="186"/>
      <c r="D522" s="186"/>
      <c r="E522" s="186"/>
      <c r="F522" s="186"/>
      <c r="G522" s="186"/>
      <c r="H522" s="186"/>
      <c r="I522" s="186"/>
      <c r="J522" s="186"/>
      <c r="K522" s="186"/>
      <c r="L522" s="186"/>
      <c r="M522" s="186"/>
      <c r="N522" s="186"/>
      <c r="O522" s="186"/>
      <c r="P522" s="186"/>
      <c r="Q522" s="186"/>
      <c r="R522" s="186"/>
      <c r="S522" s="186"/>
      <c r="T522" s="186"/>
      <c r="U522" s="186"/>
      <c r="V522" s="186"/>
      <c r="W522" s="186"/>
      <c r="X522" s="186"/>
      <c r="Y522" s="186"/>
      <c r="Z522" s="186"/>
    </row>
    <row r="523" ht="15.75" customHeight="1">
      <c r="A523" s="186"/>
      <c r="B523" s="186"/>
      <c r="C523" s="186"/>
      <c r="D523" s="186"/>
      <c r="E523" s="186"/>
      <c r="F523" s="186"/>
      <c r="G523" s="186"/>
      <c r="H523" s="186"/>
      <c r="I523" s="186"/>
      <c r="J523" s="186"/>
      <c r="K523" s="186"/>
      <c r="L523" s="186"/>
      <c r="M523" s="186"/>
      <c r="N523" s="186"/>
      <c r="O523" s="186"/>
      <c r="P523" s="186"/>
      <c r="Q523" s="186"/>
      <c r="R523" s="186"/>
      <c r="S523" s="186"/>
      <c r="T523" s="186"/>
      <c r="U523" s="186"/>
      <c r="V523" s="186"/>
      <c r="W523" s="186"/>
      <c r="X523" s="186"/>
      <c r="Y523" s="186"/>
      <c r="Z523" s="186"/>
    </row>
    <row r="524" ht="15.75" customHeight="1">
      <c r="A524" s="186"/>
      <c r="B524" s="186"/>
      <c r="C524" s="186"/>
      <c r="D524" s="186"/>
      <c r="E524" s="186"/>
      <c r="F524" s="186"/>
      <c r="G524" s="186"/>
      <c r="H524" s="186"/>
      <c r="I524" s="186"/>
      <c r="J524" s="186"/>
      <c r="K524" s="186"/>
      <c r="L524" s="186"/>
      <c r="M524" s="186"/>
      <c r="N524" s="186"/>
      <c r="O524" s="186"/>
      <c r="P524" s="186"/>
      <c r="Q524" s="186"/>
      <c r="R524" s="186"/>
      <c r="S524" s="186"/>
      <c r="T524" s="186"/>
      <c r="U524" s="186"/>
      <c r="V524" s="186"/>
      <c r="W524" s="186"/>
      <c r="X524" s="186"/>
      <c r="Y524" s="186"/>
      <c r="Z524" s="186"/>
    </row>
    <row r="525" ht="15.75" customHeight="1">
      <c r="A525" s="186"/>
      <c r="B525" s="186"/>
      <c r="C525" s="186"/>
      <c r="D525" s="186"/>
      <c r="E525" s="186"/>
      <c r="F525" s="186"/>
      <c r="G525" s="186"/>
      <c r="H525" s="186"/>
      <c r="I525" s="186"/>
      <c r="J525" s="186"/>
      <c r="K525" s="186"/>
      <c r="L525" s="186"/>
      <c r="M525" s="186"/>
      <c r="N525" s="186"/>
      <c r="O525" s="186"/>
      <c r="P525" s="186"/>
      <c r="Q525" s="186"/>
      <c r="R525" s="186"/>
      <c r="S525" s="186"/>
      <c r="T525" s="186"/>
      <c r="U525" s="186"/>
      <c r="V525" s="186"/>
      <c r="W525" s="186"/>
      <c r="X525" s="186"/>
      <c r="Y525" s="186"/>
      <c r="Z525" s="186"/>
    </row>
    <row r="526" ht="15.75" customHeight="1">
      <c r="A526" s="186"/>
      <c r="B526" s="186"/>
      <c r="C526" s="186"/>
      <c r="D526" s="186"/>
      <c r="E526" s="186"/>
      <c r="F526" s="186"/>
      <c r="G526" s="186"/>
      <c r="H526" s="186"/>
      <c r="I526" s="186"/>
      <c r="J526" s="186"/>
      <c r="K526" s="186"/>
      <c r="L526" s="186"/>
      <c r="M526" s="186"/>
      <c r="N526" s="186"/>
      <c r="O526" s="186"/>
      <c r="P526" s="186"/>
      <c r="Q526" s="186"/>
      <c r="R526" s="186"/>
      <c r="S526" s="186"/>
      <c r="T526" s="186"/>
      <c r="U526" s="186"/>
      <c r="V526" s="186"/>
      <c r="W526" s="186"/>
      <c r="X526" s="186"/>
      <c r="Y526" s="186"/>
      <c r="Z526" s="186"/>
    </row>
    <row r="527" ht="15.75" customHeight="1">
      <c r="A527" s="186"/>
      <c r="B527" s="186"/>
      <c r="C527" s="186"/>
      <c r="D527" s="186"/>
      <c r="E527" s="186"/>
      <c r="F527" s="186"/>
      <c r="G527" s="186"/>
      <c r="H527" s="186"/>
      <c r="I527" s="186"/>
      <c r="J527" s="186"/>
      <c r="K527" s="186"/>
      <c r="L527" s="186"/>
      <c r="M527" s="186"/>
      <c r="N527" s="186"/>
      <c r="O527" s="186"/>
      <c r="P527" s="186"/>
      <c r="Q527" s="186"/>
      <c r="R527" s="186"/>
      <c r="S527" s="186"/>
      <c r="T527" s="186"/>
      <c r="U527" s="186"/>
      <c r="V527" s="186"/>
      <c r="W527" s="186"/>
      <c r="X527" s="186"/>
      <c r="Y527" s="186"/>
      <c r="Z527" s="186"/>
    </row>
    <row r="528" ht="15.75" customHeight="1">
      <c r="A528" s="186"/>
      <c r="B528" s="186"/>
      <c r="C528" s="186"/>
      <c r="D528" s="186"/>
      <c r="E528" s="186"/>
      <c r="F528" s="186"/>
      <c r="G528" s="186"/>
      <c r="H528" s="186"/>
      <c r="I528" s="186"/>
      <c r="J528" s="186"/>
      <c r="K528" s="186"/>
      <c r="L528" s="186"/>
      <c r="M528" s="186"/>
      <c r="N528" s="186"/>
      <c r="O528" s="186"/>
      <c r="P528" s="186"/>
      <c r="Q528" s="186"/>
      <c r="R528" s="186"/>
      <c r="S528" s="186"/>
      <c r="T528" s="186"/>
      <c r="U528" s="186"/>
      <c r="V528" s="186"/>
      <c r="W528" s="186"/>
      <c r="X528" s="186"/>
      <c r="Y528" s="186"/>
      <c r="Z528" s="186"/>
    </row>
    <row r="529" ht="15.75" customHeight="1">
      <c r="A529" s="186"/>
      <c r="B529" s="186"/>
      <c r="C529" s="186"/>
      <c r="D529" s="186"/>
      <c r="E529" s="186"/>
      <c r="F529" s="186"/>
      <c r="G529" s="186"/>
      <c r="H529" s="186"/>
      <c r="I529" s="186"/>
      <c r="J529" s="186"/>
      <c r="K529" s="186"/>
      <c r="L529" s="186"/>
      <c r="M529" s="186"/>
      <c r="N529" s="186"/>
      <c r="O529" s="186"/>
      <c r="P529" s="186"/>
      <c r="Q529" s="186"/>
      <c r="R529" s="186"/>
      <c r="S529" s="186"/>
      <c r="T529" s="186"/>
      <c r="U529" s="186"/>
      <c r="V529" s="186"/>
      <c r="W529" s="186"/>
      <c r="X529" s="186"/>
      <c r="Y529" s="186"/>
      <c r="Z529" s="186"/>
    </row>
    <row r="530" ht="15.75" customHeight="1">
      <c r="A530" s="186"/>
      <c r="B530" s="186"/>
      <c r="C530" s="186"/>
      <c r="D530" s="186"/>
      <c r="E530" s="186"/>
      <c r="F530" s="186"/>
      <c r="G530" s="186"/>
      <c r="H530" s="186"/>
      <c r="I530" s="186"/>
      <c r="J530" s="186"/>
      <c r="K530" s="186"/>
      <c r="L530" s="186"/>
      <c r="M530" s="186"/>
      <c r="N530" s="186"/>
      <c r="O530" s="186"/>
      <c r="P530" s="186"/>
      <c r="Q530" s="186"/>
      <c r="R530" s="186"/>
      <c r="S530" s="186"/>
      <c r="T530" s="186"/>
      <c r="U530" s="186"/>
      <c r="V530" s="186"/>
      <c r="W530" s="186"/>
      <c r="X530" s="186"/>
      <c r="Y530" s="186"/>
      <c r="Z530" s="186"/>
    </row>
    <row r="531" ht="15.75" customHeight="1">
      <c r="A531" s="186"/>
      <c r="B531" s="186"/>
      <c r="C531" s="186"/>
      <c r="D531" s="186"/>
      <c r="E531" s="186"/>
      <c r="F531" s="186"/>
      <c r="G531" s="186"/>
      <c r="H531" s="186"/>
      <c r="I531" s="186"/>
      <c r="J531" s="186"/>
      <c r="K531" s="186"/>
      <c r="L531" s="186"/>
      <c r="M531" s="186"/>
      <c r="N531" s="186"/>
      <c r="O531" s="186"/>
      <c r="P531" s="186"/>
      <c r="Q531" s="186"/>
      <c r="R531" s="186"/>
      <c r="S531" s="186"/>
      <c r="T531" s="186"/>
      <c r="U531" s="186"/>
      <c r="V531" s="186"/>
      <c r="W531" s="186"/>
      <c r="X531" s="186"/>
      <c r="Y531" s="186"/>
      <c r="Z531" s="186"/>
    </row>
    <row r="532" ht="15.75" customHeight="1">
      <c r="A532" s="186"/>
      <c r="B532" s="186"/>
      <c r="C532" s="186"/>
      <c r="D532" s="186"/>
      <c r="E532" s="186"/>
      <c r="F532" s="186"/>
      <c r="G532" s="186"/>
      <c r="H532" s="186"/>
      <c r="I532" s="186"/>
      <c r="J532" s="186"/>
      <c r="K532" s="186"/>
      <c r="L532" s="186"/>
      <c r="M532" s="186"/>
      <c r="N532" s="186"/>
      <c r="O532" s="186"/>
      <c r="P532" s="186"/>
      <c r="Q532" s="186"/>
      <c r="R532" s="186"/>
      <c r="S532" s="186"/>
      <c r="T532" s="186"/>
      <c r="U532" s="186"/>
      <c r="V532" s="186"/>
      <c r="W532" s="186"/>
      <c r="X532" s="186"/>
      <c r="Y532" s="186"/>
      <c r="Z532" s="186"/>
    </row>
    <row r="533" ht="15.75" customHeight="1">
      <c r="A533" s="186"/>
      <c r="B533" s="186"/>
      <c r="C533" s="186"/>
      <c r="D533" s="186"/>
      <c r="E533" s="186"/>
      <c r="F533" s="186"/>
      <c r="G533" s="186"/>
      <c r="H533" s="186"/>
      <c r="I533" s="186"/>
      <c r="J533" s="186"/>
      <c r="K533" s="186"/>
      <c r="L533" s="186"/>
      <c r="M533" s="186"/>
      <c r="N533" s="186"/>
      <c r="O533" s="186"/>
      <c r="P533" s="186"/>
      <c r="Q533" s="186"/>
      <c r="R533" s="186"/>
      <c r="S533" s="186"/>
      <c r="T533" s="186"/>
      <c r="U533" s="186"/>
      <c r="V533" s="186"/>
      <c r="W533" s="186"/>
      <c r="X533" s="186"/>
      <c r="Y533" s="186"/>
      <c r="Z533" s="186"/>
    </row>
    <row r="534" ht="15.75" customHeight="1">
      <c r="A534" s="186"/>
      <c r="B534" s="186"/>
      <c r="C534" s="186"/>
      <c r="D534" s="186"/>
      <c r="E534" s="186"/>
      <c r="F534" s="186"/>
      <c r="G534" s="186"/>
      <c r="H534" s="186"/>
      <c r="I534" s="186"/>
      <c r="J534" s="186"/>
      <c r="K534" s="186"/>
      <c r="L534" s="186"/>
      <c r="M534" s="186"/>
      <c r="N534" s="186"/>
      <c r="O534" s="186"/>
      <c r="P534" s="186"/>
      <c r="Q534" s="186"/>
      <c r="R534" s="186"/>
      <c r="S534" s="186"/>
      <c r="T534" s="186"/>
      <c r="U534" s="186"/>
      <c r="V534" s="186"/>
      <c r="W534" s="186"/>
      <c r="X534" s="186"/>
      <c r="Y534" s="186"/>
      <c r="Z534" s="186"/>
    </row>
    <row r="535" ht="15.75" customHeight="1">
      <c r="A535" s="186"/>
      <c r="B535" s="186"/>
      <c r="C535" s="186"/>
      <c r="D535" s="186"/>
      <c r="E535" s="186"/>
      <c r="F535" s="186"/>
      <c r="G535" s="186"/>
      <c r="H535" s="186"/>
      <c r="I535" s="186"/>
      <c r="J535" s="186"/>
      <c r="K535" s="186"/>
      <c r="L535" s="186"/>
      <c r="M535" s="186"/>
      <c r="N535" s="186"/>
      <c r="O535" s="186"/>
      <c r="P535" s="186"/>
      <c r="Q535" s="186"/>
      <c r="R535" s="186"/>
      <c r="S535" s="186"/>
      <c r="T535" s="186"/>
      <c r="U535" s="186"/>
      <c r="V535" s="186"/>
      <c r="W535" s="186"/>
      <c r="X535" s="186"/>
      <c r="Y535" s="186"/>
      <c r="Z535" s="186"/>
    </row>
    <row r="536" ht="15.75" customHeight="1">
      <c r="A536" s="186"/>
      <c r="B536" s="186"/>
      <c r="C536" s="186"/>
      <c r="D536" s="186"/>
      <c r="E536" s="186"/>
      <c r="F536" s="186"/>
      <c r="G536" s="186"/>
      <c r="H536" s="186"/>
      <c r="I536" s="186"/>
      <c r="J536" s="186"/>
      <c r="K536" s="186"/>
      <c r="L536" s="186"/>
      <c r="M536" s="186"/>
      <c r="N536" s="186"/>
      <c r="O536" s="186"/>
      <c r="P536" s="186"/>
      <c r="Q536" s="186"/>
      <c r="R536" s="186"/>
      <c r="S536" s="186"/>
      <c r="T536" s="186"/>
      <c r="U536" s="186"/>
      <c r="V536" s="186"/>
      <c r="W536" s="186"/>
      <c r="X536" s="186"/>
      <c r="Y536" s="186"/>
      <c r="Z536" s="186"/>
    </row>
    <row r="537" ht="15.75" customHeight="1">
      <c r="A537" s="186"/>
      <c r="B537" s="186"/>
      <c r="C537" s="186"/>
      <c r="D537" s="186"/>
      <c r="E537" s="186"/>
      <c r="F537" s="186"/>
      <c r="G537" s="186"/>
      <c r="H537" s="186"/>
      <c r="I537" s="186"/>
      <c r="J537" s="186"/>
      <c r="K537" s="186"/>
      <c r="L537" s="186"/>
      <c r="M537" s="186"/>
      <c r="N537" s="186"/>
      <c r="O537" s="186"/>
      <c r="P537" s="186"/>
      <c r="Q537" s="186"/>
      <c r="R537" s="186"/>
      <c r="S537" s="186"/>
      <c r="T537" s="186"/>
      <c r="U537" s="186"/>
      <c r="V537" s="186"/>
      <c r="W537" s="186"/>
      <c r="X537" s="186"/>
      <c r="Y537" s="186"/>
      <c r="Z537" s="186"/>
    </row>
    <row r="538" ht="15.75" customHeight="1">
      <c r="A538" s="186"/>
      <c r="B538" s="186"/>
      <c r="C538" s="186"/>
      <c r="D538" s="186"/>
      <c r="E538" s="186"/>
      <c r="F538" s="186"/>
      <c r="G538" s="186"/>
      <c r="H538" s="186"/>
      <c r="I538" s="186"/>
      <c r="J538" s="186"/>
      <c r="K538" s="186"/>
      <c r="L538" s="186"/>
      <c r="M538" s="186"/>
      <c r="N538" s="186"/>
      <c r="O538" s="186"/>
      <c r="P538" s="186"/>
      <c r="Q538" s="186"/>
      <c r="R538" s="186"/>
      <c r="S538" s="186"/>
      <c r="T538" s="186"/>
      <c r="U538" s="186"/>
      <c r="V538" s="186"/>
      <c r="W538" s="186"/>
      <c r="X538" s="186"/>
      <c r="Y538" s="186"/>
      <c r="Z538" s="186"/>
    </row>
    <row r="539" ht="15.75" customHeight="1">
      <c r="A539" s="186"/>
      <c r="B539" s="186"/>
      <c r="C539" s="186"/>
      <c r="D539" s="186"/>
      <c r="E539" s="186"/>
      <c r="F539" s="186"/>
      <c r="G539" s="186"/>
      <c r="H539" s="186"/>
      <c r="I539" s="186"/>
      <c r="J539" s="186"/>
      <c r="K539" s="186"/>
      <c r="L539" s="186"/>
      <c r="M539" s="186"/>
      <c r="N539" s="186"/>
      <c r="O539" s="186"/>
      <c r="P539" s="186"/>
      <c r="Q539" s="186"/>
      <c r="R539" s="186"/>
      <c r="S539" s="186"/>
      <c r="T539" s="186"/>
      <c r="U539" s="186"/>
      <c r="V539" s="186"/>
      <c r="W539" s="186"/>
      <c r="X539" s="186"/>
      <c r="Y539" s="186"/>
      <c r="Z539" s="186"/>
    </row>
    <row r="540" ht="15.75" customHeight="1">
      <c r="A540" s="186"/>
      <c r="B540" s="186"/>
      <c r="C540" s="186"/>
      <c r="D540" s="186"/>
      <c r="E540" s="186"/>
      <c r="F540" s="186"/>
      <c r="G540" s="186"/>
      <c r="H540" s="186"/>
      <c r="I540" s="186"/>
      <c r="J540" s="186"/>
      <c r="K540" s="186"/>
      <c r="L540" s="186"/>
      <c r="M540" s="186"/>
      <c r="N540" s="186"/>
      <c r="O540" s="186"/>
      <c r="P540" s="186"/>
      <c r="Q540" s="186"/>
      <c r="R540" s="186"/>
      <c r="S540" s="186"/>
      <c r="T540" s="186"/>
      <c r="U540" s="186"/>
      <c r="V540" s="186"/>
      <c r="W540" s="186"/>
      <c r="X540" s="186"/>
      <c r="Y540" s="186"/>
      <c r="Z540" s="186"/>
    </row>
    <row r="541" ht="15.75" customHeight="1">
      <c r="A541" s="186"/>
      <c r="B541" s="186"/>
      <c r="C541" s="186"/>
      <c r="D541" s="186"/>
      <c r="E541" s="186"/>
      <c r="F541" s="186"/>
      <c r="G541" s="186"/>
      <c r="H541" s="186"/>
      <c r="I541" s="186"/>
      <c r="J541" s="186"/>
      <c r="K541" s="186"/>
      <c r="L541" s="186"/>
      <c r="M541" s="186"/>
      <c r="N541" s="186"/>
      <c r="O541" s="186"/>
      <c r="P541" s="186"/>
      <c r="Q541" s="186"/>
      <c r="R541" s="186"/>
      <c r="S541" s="186"/>
      <c r="T541" s="186"/>
      <c r="U541" s="186"/>
      <c r="V541" s="186"/>
      <c r="W541" s="186"/>
      <c r="X541" s="186"/>
      <c r="Y541" s="186"/>
      <c r="Z541" s="186"/>
    </row>
    <row r="542" ht="15.75" customHeight="1">
      <c r="A542" s="186"/>
      <c r="B542" s="186"/>
      <c r="C542" s="186"/>
      <c r="D542" s="186"/>
      <c r="E542" s="186"/>
      <c r="F542" s="186"/>
      <c r="G542" s="186"/>
      <c r="H542" s="186"/>
      <c r="I542" s="186"/>
      <c r="J542" s="186"/>
      <c r="K542" s="186"/>
      <c r="L542" s="186"/>
      <c r="M542" s="186"/>
      <c r="N542" s="186"/>
      <c r="O542" s="186"/>
      <c r="P542" s="186"/>
      <c r="Q542" s="186"/>
      <c r="R542" s="186"/>
      <c r="S542" s="186"/>
      <c r="T542" s="186"/>
      <c r="U542" s="186"/>
      <c r="V542" s="186"/>
      <c r="W542" s="186"/>
      <c r="X542" s="186"/>
      <c r="Y542" s="186"/>
      <c r="Z542" s="186"/>
    </row>
    <row r="543" ht="15.75" customHeight="1">
      <c r="A543" s="186"/>
      <c r="B543" s="186"/>
      <c r="C543" s="186"/>
      <c r="D543" s="186"/>
      <c r="E543" s="186"/>
      <c r="F543" s="186"/>
      <c r="G543" s="186"/>
      <c r="H543" s="186"/>
      <c r="I543" s="186"/>
      <c r="J543" s="186"/>
      <c r="K543" s="186"/>
      <c r="L543" s="186"/>
      <c r="M543" s="186"/>
      <c r="N543" s="186"/>
      <c r="O543" s="186"/>
      <c r="P543" s="186"/>
      <c r="Q543" s="186"/>
      <c r="R543" s="186"/>
      <c r="S543" s="186"/>
      <c r="T543" s="186"/>
      <c r="U543" s="186"/>
      <c r="V543" s="186"/>
      <c r="W543" s="186"/>
      <c r="X543" s="186"/>
      <c r="Y543" s="186"/>
      <c r="Z543" s="186"/>
    </row>
    <row r="544" ht="15.75" customHeight="1">
      <c r="A544" s="186"/>
      <c r="B544" s="186"/>
      <c r="C544" s="186"/>
      <c r="D544" s="186"/>
      <c r="E544" s="186"/>
      <c r="F544" s="186"/>
      <c r="G544" s="186"/>
      <c r="H544" s="186"/>
      <c r="I544" s="186"/>
      <c r="J544" s="186"/>
      <c r="K544" s="186"/>
      <c r="L544" s="186"/>
      <c r="M544" s="186"/>
      <c r="N544" s="186"/>
      <c r="O544" s="186"/>
      <c r="P544" s="186"/>
      <c r="Q544" s="186"/>
      <c r="R544" s="186"/>
      <c r="S544" s="186"/>
      <c r="T544" s="186"/>
      <c r="U544" s="186"/>
      <c r="V544" s="186"/>
      <c r="W544" s="186"/>
      <c r="X544" s="186"/>
      <c r="Y544" s="186"/>
      <c r="Z544" s="186"/>
    </row>
    <row r="545" ht="15.75" customHeight="1">
      <c r="A545" s="186"/>
      <c r="B545" s="186"/>
      <c r="C545" s="186"/>
      <c r="D545" s="186"/>
      <c r="E545" s="186"/>
      <c r="F545" s="186"/>
      <c r="G545" s="186"/>
      <c r="H545" s="186"/>
      <c r="I545" s="186"/>
      <c r="J545" s="186"/>
      <c r="K545" s="186"/>
      <c r="L545" s="186"/>
      <c r="M545" s="186"/>
      <c r="N545" s="186"/>
      <c r="O545" s="186"/>
      <c r="P545" s="186"/>
      <c r="Q545" s="186"/>
      <c r="R545" s="186"/>
      <c r="S545" s="186"/>
      <c r="T545" s="186"/>
      <c r="U545" s="186"/>
      <c r="V545" s="186"/>
      <c r="W545" s="186"/>
      <c r="X545" s="186"/>
      <c r="Y545" s="186"/>
      <c r="Z545" s="186"/>
    </row>
    <row r="546" ht="15.75" customHeight="1">
      <c r="A546" s="186"/>
      <c r="B546" s="186"/>
      <c r="C546" s="186"/>
      <c r="D546" s="186"/>
      <c r="E546" s="186"/>
      <c r="F546" s="186"/>
      <c r="G546" s="186"/>
      <c r="H546" s="186"/>
      <c r="I546" s="186"/>
      <c r="J546" s="186"/>
      <c r="K546" s="186"/>
      <c r="L546" s="186"/>
      <c r="M546" s="186"/>
      <c r="N546" s="186"/>
      <c r="O546" s="186"/>
      <c r="P546" s="186"/>
      <c r="Q546" s="186"/>
      <c r="R546" s="186"/>
      <c r="S546" s="186"/>
      <c r="T546" s="186"/>
      <c r="U546" s="186"/>
      <c r="V546" s="186"/>
      <c r="W546" s="186"/>
      <c r="X546" s="186"/>
      <c r="Y546" s="186"/>
      <c r="Z546" s="186"/>
    </row>
    <row r="547" ht="15.75" customHeight="1">
      <c r="A547" s="186"/>
      <c r="B547" s="186"/>
      <c r="C547" s="186"/>
      <c r="D547" s="186"/>
      <c r="E547" s="186"/>
      <c r="F547" s="186"/>
      <c r="G547" s="186"/>
      <c r="H547" s="186"/>
      <c r="I547" s="186"/>
      <c r="J547" s="186"/>
      <c r="K547" s="186"/>
      <c r="L547" s="186"/>
      <c r="M547" s="186"/>
      <c r="N547" s="186"/>
      <c r="O547" s="186"/>
      <c r="P547" s="186"/>
      <c r="Q547" s="186"/>
      <c r="R547" s="186"/>
      <c r="S547" s="186"/>
      <c r="T547" s="186"/>
      <c r="U547" s="186"/>
      <c r="V547" s="186"/>
      <c r="W547" s="186"/>
      <c r="X547" s="186"/>
      <c r="Y547" s="186"/>
      <c r="Z547" s="186"/>
    </row>
    <row r="548" ht="15.75" customHeight="1">
      <c r="A548" s="186"/>
      <c r="B548" s="186"/>
      <c r="C548" s="186"/>
      <c r="D548" s="186"/>
      <c r="E548" s="186"/>
      <c r="F548" s="186"/>
      <c r="G548" s="186"/>
      <c r="H548" s="186"/>
      <c r="I548" s="186"/>
      <c r="J548" s="186"/>
      <c r="K548" s="186"/>
      <c r="L548" s="186"/>
      <c r="M548" s="186"/>
      <c r="N548" s="186"/>
      <c r="O548" s="186"/>
      <c r="P548" s="186"/>
      <c r="Q548" s="186"/>
      <c r="R548" s="186"/>
      <c r="S548" s="186"/>
      <c r="T548" s="186"/>
      <c r="U548" s="186"/>
      <c r="V548" s="186"/>
      <c r="W548" s="186"/>
      <c r="X548" s="186"/>
      <c r="Y548" s="186"/>
      <c r="Z548" s="186"/>
    </row>
    <row r="549" ht="15.75" customHeight="1">
      <c r="A549" s="186"/>
      <c r="B549" s="186"/>
      <c r="C549" s="186"/>
      <c r="D549" s="186"/>
      <c r="E549" s="186"/>
      <c r="F549" s="186"/>
      <c r="G549" s="186"/>
      <c r="H549" s="186"/>
      <c r="I549" s="186"/>
      <c r="J549" s="186"/>
      <c r="K549" s="186"/>
      <c r="L549" s="186"/>
      <c r="M549" s="186"/>
      <c r="N549" s="186"/>
      <c r="O549" s="186"/>
      <c r="P549" s="186"/>
      <c r="Q549" s="186"/>
      <c r="R549" s="186"/>
      <c r="S549" s="186"/>
      <c r="T549" s="186"/>
      <c r="U549" s="186"/>
      <c r="V549" s="186"/>
      <c r="W549" s="186"/>
      <c r="X549" s="186"/>
      <c r="Y549" s="186"/>
      <c r="Z549" s="186"/>
    </row>
    <row r="550" ht="15.75" customHeight="1">
      <c r="A550" s="186"/>
      <c r="B550" s="186"/>
      <c r="C550" s="186"/>
      <c r="D550" s="186"/>
      <c r="E550" s="186"/>
      <c r="F550" s="186"/>
      <c r="G550" s="186"/>
      <c r="H550" s="186"/>
      <c r="I550" s="186"/>
      <c r="J550" s="186"/>
      <c r="K550" s="186"/>
      <c r="L550" s="186"/>
      <c r="M550" s="186"/>
      <c r="N550" s="186"/>
      <c r="O550" s="186"/>
      <c r="P550" s="186"/>
      <c r="Q550" s="186"/>
      <c r="R550" s="186"/>
      <c r="S550" s="186"/>
      <c r="T550" s="186"/>
      <c r="U550" s="186"/>
      <c r="V550" s="186"/>
      <c r="W550" s="186"/>
      <c r="X550" s="186"/>
      <c r="Y550" s="186"/>
      <c r="Z550" s="186"/>
    </row>
    <row r="551" ht="15.75" customHeight="1">
      <c r="A551" s="186"/>
      <c r="B551" s="186"/>
      <c r="C551" s="186"/>
      <c r="D551" s="186"/>
      <c r="E551" s="186"/>
      <c r="F551" s="186"/>
      <c r="G551" s="186"/>
      <c r="H551" s="186"/>
      <c r="I551" s="186"/>
      <c r="J551" s="186"/>
      <c r="K551" s="186"/>
      <c r="L551" s="186"/>
      <c r="M551" s="186"/>
      <c r="N551" s="186"/>
      <c r="O551" s="186"/>
      <c r="P551" s="186"/>
      <c r="Q551" s="186"/>
      <c r="R551" s="186"/>
      <c r="S551" s="186"/>
      <c r="T551" s="186"/>
      <c r="U551" s="186"/>
      <c r="V551" s="186"/>
      <c r="W551" s="186"/>
      <c r="X551" s="186"/>
      <c r="Y551" s="186"/>
      <c r="Z551" s="186"/>
    </row>
    <row r="552" ht="15.75" customHeight="1">
      <c r="A552" s="186"/>
      <c r="B552" s="186"/>
      <c r="C552" s="186"/>
      <c r="D552" s="186"/>
      <c r="E552" s="186"/>
      <c r="F552" s="186"/>
      <c r="G552" s="186"/>
      <c r="H552" s="186"/>
      <c r="I552" s="186"/>
      <c r="J552" s="186"/>
      <c r="K552" s="186"/>
      <c r="L552" s="186"/>
      <c r="M552" s="186"/>
      <c r="N552" s="186"/>
      <c r="O552" s="186"/>
      <c r="P552" s="186"/>
      <c r="Q552" s="186"/>
      <c r="R552" s="186"/>
      <c r="S552" s="186"/>
      <c r="T552" s="186"/>
      <c r="U552" s="186"/>
      <c r="V552" s="186"/>
      <c r="W552" s="186"/>
      <c r="X552" s="186"/>
      <c r="Y552" s="186"/>
      <c r="Z552" s="186"/>
    </row>
    <row r="553" ht="15.75" customHeight="1">
      <c r="A553" s="186"/>
      <c r="B553" s="186"/>
      <c r="C553" s="186"/>
      <c r="D553" s="186"/>
      <c r="E553" s="186"/>
      <c r="F553" s="186"/>
      <c r="G553" s="186"/>
      <c r="H553" s="186"/>
      <c r="I553" s="186"/>
      <c r="J553" s="186"/>
      <c r="K553" s="186"/>
      <c r="L553" s="186"/>
      <c r="M553" s="186"/>
      <c r="N553" s="186"/>
      <c r="O553" s="186"/>
      <c r="P553" s="186"/>
      <c r="Q553" s="186"/>
      <c r="R553" s="186"/>
      <c r="S553" s="186"/>
      <c r="T553" s="186"/>
      <c r="U553" s="186"/>
      <c r="V553" s="186"/>
      <c r="W553" s="186"/>
      <c r="X553" s="186"/>
      <c r="Y553" s="186"/>
      <c r="Z553" s="186"/>
    </row>
    <row r="554" ht="15.75" customHeight="1">
      <c r="A554" s="186"/>
      <c r="B554" s="186"/>
      <c r="C554" s="186"/>
      <c r="D554" s="186"/>
      <c r="E554" s="186"/>
      <c r="F554" s="186"/>
      <c r="G554" s="186"/>
      <c r="H554" s="186"/>
      <c r="I554" s="186"/>
      <c r="J554" s="186"/>
      <c r="K554" s="186"/>
      <c r="L554" s="186"/>
      <c r="M554" s="186"/>
      <c r="N554" s="186"/>
      <c r="O554" s="186"/>
      <c r="P554" s="186"/>
      <c r="Q554" s="186"/>
      <c r="R554" s="186"/>
      <c r="S554" s="186"/>
      <c r="T554" s="186"/>
      <c r="U554" s="186"/>
      <c r="V554" s="186"/>
      <c r="W554" s="186"/>
      <c r="X554" s="186"/>
      <c r="Y554" s="186"/>
      <c r="Z554" s="186"/>
    </row>
    <row r="555" ht="15.75" customHeight="1">
      <c r="A555" s="186"/>
      <c r="B555" s="186"/>
      <c r="C555" s="186"/>
      <c r="D555" s="186"/>
      <c r="E555" s="186"/>
      <c r="F555" s="186"/>
      <c r="G555" s="186"/>
      <c r="H555" s="186"/>
      <c r="I555" s="186"/>
      <c r="J555" s="186"/>
      <c r="K555" s="186"/>
      <c r="L555" s="186"/>
      <c r="M555" s="186"/>
      <c r="N555" s="186"/>
      <c r="O555" s="186"/>
      <c r="P555" s="186"/>
      <c r="Q555" s="186"/>
      <c r="R555" s="186"/>
      <c r="S555" s="186"/>
      <c r="T555" s="186"/>
      <c r="U555" s="186"/>
      <c r="V555" s="186"/>
      <c r="W555" s="186"/>
      <c r="X555" s="186"/>
      <c r="Y555" s="186"/>
      <c r="Z555" s="186"/>
    </row>
    <row r="556" ht="15.75" customHeight="1">
      <c r="A556" s="186"/>
      <c r="B556" s="186"/>
      <c r="C556" s="186"/>
      <c r="D556" s="186"/>
      <c r="E556" s="186"/>
      <c r="F556" s="186"/>
      <c r="G556" s="186"/>
      <c r="H556" s="186"/>
      <c r="I556" s="186"/>
      <c r="J556" s="186"/>
      <c r="K556" s="186"/>
      <c r="L556" s="186"/>
      <c r="M556" s="186"/>
      <c r="N556" s="186"/>
      <c r="O556" s="186"/>
      <c r="P556" s="186"/>
      <c r="Q556" s="186"/>
      <c r="R556" s="186"/>
      <c r="S556" s="186"/>
      <c r="T556" s="186"/>
      <c r="U556" s="186"/>
      <c r="V556" s="186"/>
      <c r="W556" s="186"/>
      <c r="X556" s="186"/>
      <c r="Y556" s="186"/>
      <c r="Z556" s="186"/>
    </row>
    <row r="557" ht="15.75" customHeight="1">
      <c r="A557" s="186"/>
      <c r="B557" s="186"/>
      <c r="C557" s="186"/>
      <c r="D557" s="186"/>
      <c r="E557" s="186"/>
      <c r="F557" s="186"/>
      <c r="G557" s="186"/>
      <c r="H557" s="186"/>
      <c r="I557" s="186"/>
      <c r="J557" s="186"/>
      <c r="K557" s="186"/>
      <c r="L557" s="186"/>
      <c r="M557" s="186"/>
      <c r="N557" s="186"/>
      <c r="O557" s="186"/>
      <c r="P557" s="186"/>
      <c r="Q557" s="186"/>
      <c r="R557" s="186"/>
      <c r="S557" s="186"/>
      <c r="T557" s="186"/>
      <c r="U557" s="186"/>
      <c r="V557" s="186"/>
      <c r="W557" s="186"/>
      <c r="X557" s="186"/>
      <c r="Y557" s="186"/>
      <c r="Z557" s="186"/>
    </row>
    <row r="558" ht="15.75" customHeight="1">
      <c r="A558" s="186"/>
      <c r="B558" s="186"/>
      <c r="C558" s="186"/>
      <c r="D558" s="186"/>
      <c r="E558" s="186"/>
      <c r="F558" s="186"/>
      <c r="G558" s="186"/>
      <c r="H558" s="186"/>
      <c r="I558" s="186"/>
      <c r="J558" s="186"/>
      <c r="K558" s="186"/>
      <c r="L558" s="186"/>
      <c r="M558" s="186"/>
      <c r="N558" s="186"/>
      <c r="O558" s="186"/>
      <c r="P558" s="186"/>
      <c r="Q558" s="186"/>
      <c r="R558" s="186"/>
      <c r="S558" s="186"/>
      <c r="T558" s="186"/>
      <c r="U558" s="186"/>
      <c r="V558" s="186"/>
      <c r="W558" s="186"/>
      <c r="X558" s="186"/>
      <c r="Y558" s="186"/>
      <c r="Z558" s="186"/>
    </row>
    <row r="559" ht="15.75" customHeight="1">
      <c r="A559" s="186"/>
      <c r="B559" s="186"/>
      <c r="C559" s="186"/>
      <c r="D559" s="186"/>
      <c r="E559" s="186"/>
      <c r="F559" s="186"/>
      <c r="G559" s="186"/>
      <c r="H559" s="186"/>
      <c r="I559" s="186"/>
      <c r="J559" s="186"/>
      <c r="K559" s="186"/>
      <c r="L559" s="186"/>
      <c r="M559" s="186"/>
      <c r="N559" s="186"/>
      <c r="O559" s="186"/>
      <c r="P559" s="186"/>
      <c r="Q559" s="186"/>
      <c r="R559" s="186"/>
      <c r="S559" s="186"/>
      <c r="T559" s="186"/>
      <c r="U559" s="186"/>
      <c r="V559" s="186"/>
      <c r="W559" s="186"/>
      <c r="X559" s="186"/>
      <c r="Y559" s="186"/>
      <c r="Z559" s="186"/>
    </row>
    <row r="560" ht="15.75" customHeight="1">
      <c r="A560" s="186"/>
      <c r="B560" s="186"/>
      <c r="C560" s="186"/>
      <c r="D560" s="186"/>
      <c r="E560" s="186"/>
      <c r="F560" s="186"/>
      <c r="G560" s="186"/>
      <c r="H560" s="186"/>
      <c r="I560" s="186"/>
      <c r="J560" s="186"/>
      <c r="K560" s="186"/>
      <c r="L560" s="186"/>
      <c r="M560" s="186"/>
      <c r="N560" s="186"/>
      <c r="O560" s="186"/>
      <c r="P560" s="186"/>
      <c r="Q560" s="186"/>
      <c r="R560" s="186"/>
      <c r="S560" s="186"/>
      <c r="T560" s="186"/>
      <c r="U560" s="186"/>
      <c r="V560" s="186"/>
      <c r="W560" s="186"/>
      <c r="X560" s="186"/>
      <c r="Y560" s="186"/>
      <c r="Z560" s="186"/>
    </row>
    <row r="561" ht="15.75" customHeight="1">
      <c r="A561" s="186"/>
      <c r="B561" s="186"/>
      <c r="C561" s="186"/>
      <c r="D561" s="186"/>
      <c r="E561" s="186"/>
      <c r="F561" s="186"/>
      <c r="G561" s="186"/>
      <c r="H561" s="186"/>
      <c r="I561" s="186"/>
      <c r="J561" s="186"/>
      <c r="K561" s="186"/>
      <c r="L561" s="186"/>
      <c r="M561" s="186"/>
      <c r="N561" s="186"/>
      <c r="O561" s="186"/>
      <c r="P561" s="186"/>
      <c r="Q561" s="186"/>
      <c r="R561" s="186"/>
      <c r="S561" s="186"/>
      <c r="T561" s="186"/>
      <c r="U561" s="186"/>
      <c r="V561" s="186"/>
      <c r="W561" s="186"/>
      <c r="X561" s="186"/>
      <c r="Y561" s="186"/>
      <c r="Z561" s="186"/>
    </row>
    <row r="562" ht="15.75" customHeight="1">
      <c r="A562" s="186"/>
      <c r="B562" s="186"/>
      <c r="C562" s="186"/>
      <c r="D562" s="186"/>
      <c r="E562" s="186"/>
      <c r="F562" s="186"/>
      <c r="G562" s="186"/>
      <c r="H562" s="186"/>
      <c r="I562" s="186"/>
      <c r="J562" s="186"/>
      <c r="K562" s="186"/>
      <c r="L562" s="186"/>
      <c r="M562" s="186"/>
      <c r="N562" s="186"/>
      <c r="O562" s="186"/>
      <c r="P562" s="186"/>
      <c r="Q562" s="186"/>
      <c r="R562" s="186"/>
      <c r="S562" s="186"/>
      <c r="T562" s="186"/>
      <c r="U562" s="186"/>
      <c r="V562" s="186"/>
      <c r="W562" s="186"/>
      <c r="X562" s="186"/>
      <c r="Y562" s="186"/>
      <c r="Z562" s="186"/>
    </row>
    <row r="563" ht="15.75" customHeight="1">
      <c r="A563" s="186"/>
      <c r="B563" s="186"/>
      <c r="C563" s="186"/>
      <c r="D563" s="186"/>
      <c r="E563" s="186"/>
      <c r="F563" s="186"/>
      <c r="G563" s="186"/>
      <c r="H563" s="186"/>
      <c r="I563" s="186"/>
      <c r="J563" s="186"/>
      <c r="K563" s="186"/>
      <c r="L563" s="186"/>
      <c r="M563" s="186"/>
      <c r="N563" s="186"/>
      <c r="O563" s="186"/>
      <c r="P563" s="186"/>
      <c r="Q563" s="186"/>
      <c r="R563" s="186"/>
      <c r="S563" s="186"/>
      <c r="T563" s="186"/>
      <c r="U563" s="186"/>
      <c r="V563" s="186"/>
      <c r="W563" s="186"/>
      <c r="X563" s="186"/>
      <c r="Y563" s="186"/>
      <c r="Z563" s="186"/>
    </row>
    <row r="564" ht="15.75" customHeight="1">
      <c r="A564" s="186"/>
      <c r="B564" s="186"/>
      <c r="C564" s="186"/>
      <c r="D564" s="186"/>
      <c r="E564" s="186"/>
      <c r="F564" s="186"/>
      <c r="G564" s="186"/>
      <c r="H564" s="186"/>
      <c r="I564" s="186"/>
      <c r="J564" s="186"/>
      <c r="K564" s="186"/>
      <c r="L564" s="186"/>
      <c r="M564" s="186"/>
      <c r="N564" s="186"/>
      <c r="O564" s="186"/>
      <c r="P564" s="186"/>
      <c r="Q564" s="186"/>
      <c r="R564" s="186"/>
      <c r="S564" s="186"/>
      <c r="T564" s="186"/>
      <c r="U564" s="186"/>
      <c r="V564" s="186"/>
      <c r="W564" s="186"/>
      <c r="X564" s="186"/>
      <c r="Y564" s="186"/>
      <c r="Z564" s="186"/>
    </row>
    <row r="565" ht="15.75" customHeight="1">
      <c r="A565" s="186"/>
      <c r="B565" s="186"/>
      <c r="C565" s="186"/>
      <c r="D565" s="186"/>
      <c r="E565" s="186"/>
      <c r="F565" s="186"/>
      <c r="G565" s="186"/>
      <c r="H565" s="186"/>
      <c r="I565" s="186"/>
      <c r="J565" s="186"/>
      <c r="K565" s="186"/>
      <c r="L565" s="186"/>
      <c r="M565" s="186"/>
      <c r="N565" s="186"/>
      <c r="O565" s="186"/>
      <c r="P565" s="186"/>
      <c r="Q565" s="186"/>
      <c r="R565" s="186"/>
      <c r="S565" s="186"/>
      <c r="T565" s="186"/>
      <c r="U565" s="186"/>
      <c r="V565" s="186"/>
      <c r="W565" s="186"/>
      <c r="X565" s="186"/>
      <c r="Y565" s="186"/>
      <c r="Z565" s="186"/>
    </row>
    <row r="566" ht="15.75" customHeight="1">
      <c r="A566" s="186"/>
      <c r="B566" s="186"/>
      <c r="C566" s="186"/>
      <c r="D566" s="186"/>
      <c r="E566" s="186"/>
      <c r="F566" s="186"/>
      <c r="G566" s="186"/>
      <c r="H566" s="186"/>
      <c r="I566" s="186"/>
      <c r="J566" s="186"/>
      <c r="K566" s="186"/>
      <c r="L566" s="186"/>
      <c r="M566" s="186"/>
      <c r="N566" s="186"/>
      <c r="O566" s="186"/>
      <c r="P566" s="186"/>
      <c r="Q566" s="186"/>
      <c r="R566" s="186"/>
      <c r="S566" s="186"/>
      <c r="T566" s="186"/>
      <c r="U566" s="186"/>
      <c r="V566" s="186"/>
      <c r="W566" s="186"/>
      <c r="X566" s="186"/>
      <c r="Y566" s="186"/>
      <c r="Z566" s="186"/>
    </row>
    <row r="567" ht="15.75" customHeight="1">
      <c r="A567" s="186"/>
      <c r="B567" s="186"/>
      <c r="C567" s="186"/>
      <c r="D567" s="186"/>
      <c r="E567" s="186"/>
      <c r="F567" s="186"/>
      <c r="G567" s="186"/>
      <c r="H567" s="186"/>
      <c r="I567" s="186"/>
      <c r="J567" s="186"/>
      <c r="K567" s="186"/>
      <c r="L567" s="186"/>
      <c r="M567" s="186"/>
      <c r="N567" s="186"/>
      <c r="O567" s="186"/>
      <c r="P567" s="186"/>
      <c r="Q567" s="186"/>
      <c r="R567" s="186"/>
      <c r="S567" s="186"/>
      <c r="T567" s="186"/>
      <c r="U567" s="186"/>
      <c r="V567" s="186"/>
      <c r="W567" s="186"/>
      <c r="X567" s="186"/>
      <c r="Y567" s="186"/>
      <c r="Z567" s="186"/>
    </row>
    <row r="568" ht="15.75" customHeight="1">
      <c r="A568" s="186"/>
      <c r="B568" s="186"/>
      <c r="C568" s="186"/>
      <c r="D568" s="186"/>
      <c r="E568" s="186"/>
      <c r="F568" s="186"/>
      <c r="G568" s="186"/>
      <c r="H568" s="186"/>
      <c r="I568" s="186"/>
      <c r="J568" s="186"/>
      <c r="K568" s="186"/>
      <c r="L568" s="186"/>
      <c r="M568" s="186"/>
      <c r="N568" s="186"/>
      <c r="O568" s="186"/>
      <c r="P568" s="186"/>
      <c r="Q568" s="186"/>
      <c r="R568" s="186"/>
      <c r="S568" s="186"/>
      <c r="T568" s="186"/>
      <c r="U568" s="186"/>
      <c r="V568" s="186"/>
      <c r="W568" s="186"/>
      <c r="X568" s="186"/>
      <c r="Y568" s="186"/>
      <c r="Z568" s="186"/>
    </row>
    <row r="569" ht="15.75" customHeight="1">
      <c r="A569" s="186"/>
      <c r="B569" s="186"/>
      <c r="C569" s="186"/>
      <c r="D569" s="186"/>
      <c r="E569" s="186"/>
      <c r="F569" s="186"/>
      <c r="G569" s="186"/>
      <c r="H569" s="186"/>
      <c r="I569" s="186"/>
      <c r="J569" s="186"/>
      <c r="K569" s="186"/>
      <c r="L569" s="186"/>
      <c r="M569" s="186"/>
      <c r="N569" s="186"/>
      <c r="O569" s="186"/>
      <c r="P569" s="186"/>
      <c r="Q569" s="186"/>
      <c r="R569" s="186"/>
      <c r="S569" s="186"/>
      <c r="T569" s="186"/>
      <c r="U569" s="186"/>
      <c r="V569" s="186"/>
      <c r="W569" s="186"/>
      <c r="X569" s="186"/>
      <c r="Y569" s="186"/>
      <c r="Z569" s="186"/>
    </row>
    <row r="570" ht="15.75" customHeight="1">
      <c r="A570" s="186"/>
      <c r="B570" s="186"/>
      <c r="C570" s="186"/>
      <c r="D570" s="186"/>
      <c r="E570" s="186"/>
      <c r="F570" s="186"/>
      <c r="G570" s="186"/>
      <c r="H570" s="186"/>
      <c r="I570" s="186"/>
      <c r="J570" s="186"/>
      <c r="K570" s="186"/>
      <c r="L570" s="186"/>
      <c r="M570" s="186"/>
      <c r="N570" s="186"/>
      <c r="O570" s="186"/>
      <c r="P570" s="186"/>
      <c r="Q570" s="186"/>
      <c r="R570" s="186"/>
      <c r="S570" s="186"/>
      <c r="T570" s="186"/>
      <c r="U570" s="186"/>
      <c r="V570" s="186"/>
      <c r="W570" s="186"/>
      <c r="X570" s="186"/>
      <c r="Y570" s="186"/>
      <c r="Z570" s="186"/>
    </row>
    <row r="571" ht="15.75" customHeight="1">
      <c r="A571" s="186"/>
      <c r="B571" s="186"/>
      <c r="C571" s="186"/>
      <c r="D571" s="186"/>
      <c r="E571" s="186"/>
      <c r="F571" s="186"/>
      <c r="G571" s="186"/>
      <c r="H571" s="186"/>
      <c r="I571" s="186"/>
      <c r="J571" s="186"/>
      <c r="K571" s="186"/>
      <c r="L571" s="186"/>
      <c r="M571" s="186"/>
      <c r="N571" s="186"/>
      <c r="O571" s="186"/>
      <c r="P571" s="186"/>
      <c r="Q571" s="186"/>
      <c r="R571" s="186"/>
      <c r="S571" s="186"/>
      <c r="T571" s="186"/>
      <c r="U571" s="186"/>
      <c r="V571" s="186"/>
      <c r="W571" s="186"/>
      <c r="X571" s="186"/>
      <c r="Y571" s="186"/>
      <c r="Z571" s="186"/>
    </row>
    <row r="572" ht="15.75" customHeight="1">
      <c r="A572" s="186"/>
      <c r="B572" s="186"/>
      <c r="C572" s="186"/>
      <c r="D572" s="186"/>
      <c r="E572" s="186"/>
      <c r="F572" s="186"/>
      <c r="G572" s="186"/>
      <c r="H572" s="186"/>
      <c r="I572" s="186"/>
      <c r="J572" s="186"/>
      <c r="K572" s="186"/>
      <c r="L572" s="186"/>
      <c r="M572" s="186"/>
      <c r="N572" s="186"/>
      <c r="O572" s="186"/>
      <c r="P572" s="186"/>
      <c r="Q572" s="186"/>
      <c r="R572" s="186"/>
      <c r="S572" s="186"/>
      <c r="T572" s="186"/>
      <c r="U572" s="186"/>
      <c r="V572" s="186"/>
      <c r="W572" s="186"/>
      <c r="X572" s="186"/>
      <c r="Y572" s="186"/>
      <c r="Z572" s="186"/>
    </row>
    <row r="573" ht="15.75" customHeight="1">
      <c r="A573" s="186"/>
      <c r="B573" s="186"/>
      <c r="C573" s="186"/>
      <c r="D573" s="186"/>
      <c r="E573" s="186"/>
      <c r="F573" s="186"/>
      <c r="G573" s="186"/>
      <c r="H573" s="186"/>
      <c r="I573" s="186"/>
      <c r="J573" s="186"/>
      <c r="K573" s="186"/>
      <c r="L573" s="186"/>
      <c r="M573" s="186"/>
      <c r="N573" s="186"/>
      <c r="O573" s="186"/>
      <c r="P573" s="186"/>
      <c r="Q573" s="186"/>
      <c r="R573" s="186"/>
      <c r="S573" s="186"/>
      <c r="T573" s="186"/>
      <c r="U573" s="186"/>
      <c r="V573" s="186"/>
      <c r="W573" s="186"/>
      <c r="X573" s="186"/>
      <c r="Y573" s="186"/>
      <c r="Z573" s="186"/>
    </row>
    <row r="574" ht="15.75" customHeight="1">
      <c r="A574" s="186"/>
      <c r="B574" s="186"/>
      <c r="C574" s="186"/>
      <c r="D574" s="186"/>
      <c r="E574" s="186"/>
      <c r="F574" s="186"/>
      <c r="G574" s="186"/>
      <c r="H574" s="186"/>
      <c r="I574" s="186"/>
      <c r="J574" s="186"/>
      <c r="K574" s="186"/>
      <c r="L574" s="186"/>
      <c r="M574" s="186"/>
      <c r="N574" s="186"/>
      <c r="O574" s="186"/>
      <c r="P574" s="186"/>
      <c r="Q574" s="186"/>
      <c r="R574" s="186"/>
      <c r="S574" s="186"/>
      <c r="T574" s="186"/>
      <c r="U574" s="186"/>
      <c r="V574" s="186"/>
      <c r="W574" s="186"/>
      <c r="X574" s="186"/>
      <c r="Y574" s="186"/>
      <c r="Z574" s="186"/>
    </row>
    <row r="575" ht="15.75" customHeight="1">
      <c r="A575" s="186"/>
      <c r="B575" s="186"/>
      <c r="C575" s="186"/>
      <c r="D575" s="186"/>
      <c r="E575" s="186"/>
      <c r="F575" s="186"/>
      <c r="G575" s="186"/>
      <c r="H575" s="186"/>
      <c r="I575" s="186"/>
      <c r="J575" s="186"/>
      <c r="K575" s="186"/>
      <c r="L575" s="186"/>
      <c r="M575" s="186"/>
      <c r="N575" s="186"/>
      <c r="O575" s="186"/>
      <c r="P575" s="186"/>
      <c r="Q575" s="186"/>
      <c r="R575" s="186"/>
      <c r="S575" s="186"/>
      <c r="T575" s="186"/>
      <c r="U575" s="186"/>
      <c r="V575" s="186"/>
      <c r="W575" s="186"/>
      <c r="X575" s="186"/>
      <c r="Y575" s="186"/>
      <c r="Z575" s="186"/>
    </row>
    <row r="576" ht="15.75" customHeight="1">
      <c r="A576" s="186"/>
      <c r="B576" s="186"/>
      <c r="C576" s="186"/>
      <c r="D576" s="186"/>
      <c r="E576" s="186"/>
      <c r="F576" s="186"/>
      <c r="G576" s="186"/>
      <c r="H576" s="186"/>
      <c r="I576" s="186"/>
      <c r="J576" s="186"/>
      <c r="K576" s="186"/>
      <c r="L576" s="186"/>
      <c r="M576" s="186"/>
      <c r="N576" s="186"/>
      <c r="O576" s="186"/>
      <c r="P576" s="186"/>
      <c r="Q576" s="186"/>
      <c r="R576" s="186"/>
      <c r="S576" s="186"/>
      <c r="T576" s="186"/>
      <c r="U576" s="186"/>
      <c r="V576" s="186"/>
      <c r="W576" s="186"/>
      <c r="X576" s="186"/>
      <c r="Y576" s="186"/>
      <c r="Z576" s="186"/>
    </row>
    <row r="577" ht="15.75" customHeight="1">
      <c r="A577" s="186"/>
      <c r="B577" s="186"/>
      <c r="C577" s="186"/>
      <c r="D577" s="186"/>
      <c r="E577" s="186"/>
      <c r="F577" s="186"/>
      <c r="G577" s="186"/>
      <c r="H577" s="186"/>
      <c r="I577" s="186"/>
      <c r="J577" s="186"/>
      <c r="K577" s="186"/>
      <c r="L577" s="186"/>
      <c r="M577" s="186"/>
      <c r="N577" s="186"/>
      <c r="O577" s="186"/>
      <c r="P577" s="186"/>
      <c r="Q577" s="186"/>
      <c r="R577" s="186"/>
      <c r="S577" s="186"/>
      <c r="T577" s="186"/>
      <c r="U577" s="186"/>
      <c r="V577" s="186"/>
      <c r="W577" s="186"/>
      <c r="X577" s="186"/>
      <c r="Y577" s="186"/>
      <c r="Z577" s="186"/>
    </row>
    <row r="578" ht="15.75" customHeight="1">
      <c r="A578" s="186"/>
      <c r="B578" s="186"/>
      <c r="C578" s="186"/>
      <c r="D578" s="186"/>
      <c r="E578" s="186"/>
      <c r="F578" s="186"/>
      <c r="G578" s="186"/>
      <c r="H578" s="186"/>
      <c r="I578" s="186"/>
      <c r="J578" s="186"/>
      <c r="K578" s="186"/>
      <c r="L578" s="186"/>
      <c r="M578" s="186"/>
      <c r="N578" s="186"/>
      <c r="O578" s="186"/>
      <c r="P578" s="186"/>
      <c r="Q578" s="186"/>
      <c r="R578" s="186"/>
      <c r="S578" s="186"/>
      <c r="T578" s="186"/>
      <c r="U578" s="186"/>
      <c r="V578" s="186"/>
      <c r="W578" s="186"/>
      <c r="X578" s="186"/>
      <c r="Y578" s="186"/>
      <c r="Z578" s="186"/>
    </row>
    <row r="579" ht="15.75" customHeight="1">
      <c r="A579" s="186"/>
      <c r="B579" s="186"/>
      <c r="C579" s="186"/>
      <c r="D579" s="186"/>
      <c r="E579" s="186"/>
      <c r="F579" s="186"/>
      <c r="G579" s="186"/>
      <c r="H579" s="186"/>
      <c r="I579" s="186"/>
      <c r="J579" s="186"/>
      <c r="K579" s="186"/>
      <c r="L579" s="186"/>
      <c r="M579" s="186"/>
      <c r="N579" s="186"/>
      <c r="O579" s="186"/>
      <c r="P579" s="186"/>
      <c r="Q579" s="186"/>
      <c r="R579" s="186"/>
      <c r="S579" s="186"/>
      <c r="T579" s="186"/>
      <c r="U579" s="186"/>
      <c r="V579" s="186"/>
      <c r="W579" s="186"/>
      <c r="X579" s="186"/>
      <c r="Y579" s="186"/>
      <c r="Z579" s="186"/>
    </row>
    <row r="580" ht="15.75" customHeight="1">
      <c r="A580" s="186"/>
      <c r="B580" s="186"/>
      <c r="C580" s="186"/>
      <c r="D580" s="186"/>
      <c r="E580" s="186"/>
      <c r="F580" s="186"/>
      <c r="G580" s="186"/>
      <c r="H580" s="186"/>
      <c r="I580" s="186"/>
      <c r="J580" s="186"/>
      <c r="K580" s="186"/>
      <c r="L580" s="186"/>
      <c r="M580" s="186"/>
      <c r="N580" s="186"/>
      <c r="O580" s="186"/>
      <c r="P580" s="186"/>
      <c r="Q580" s="186"/>
      <c r="R580" s="186"/>
      <c r="S580" s="186"/>
      <c r="T580" s="186"/>
      <c r="U580" s="186"/>
      <c r="V580" s="186"/>
      <c r="W580" s="186"/>
      <c r="X580" s="186"/>
      <c r="Y580" s="186"/>
      <c r="Z580" s="186"/>
    </row>
    <row r="581" ht="15.75" customHeight="1">
      <c r="A581" s="186"/>
      <c r="B581" s="186"/>
      <c r="C581" s="186"/>
      <c r="D581" s="186"/>
      <c r="E581" s="186"/>
      <c r="F581" s="186"/>
      <c r="G581" s="186"/>
      <c r="H581" s="186"/>
      <c r="I581" s="186"/>
      <c r="J581" s="186"/>
      <c r="K581" s="186"/>
      <c r="L581" s="186"/>
      <c r="M581" s="186"/>
      <c r="N581" s="186"/>
      <c r="O581" s="186"/>
      <c r="P581" s="186"/>
      <c r="Q581" s="186"/>
      <c r="R581" s="186"/>
      <c r="S581" s="186"/>
      <c r="T581" s="186"/>
      <c r="U581" s="186"/>
      <c r="V581" s="186"/>
      <c r="W581" s="186"/>
      <c r="X581" s="186"/>
      <c r="Y581" s="186"/>
      <c r="Z581" s="186"/>
    </row>
    <row r="582" ht="15.75" customHeight="1">
      <c r="A582" s="186"/>
      <c r="B582" s="186"/>
      <c r="C582" s="186"/>
      <c r="D582" s="186"/>
      <c r="E582" s="186"/>
      <c r="F582" s="186"/>
      <c r="G582" s="186"/>
      <c r="H582" s="186"/>
      <c r="I582" s="186"/>
      <c r="J582" s="186"/>
      <c r="K582" s="186"/>
      <c r="L582" s="186"/>
      <c r="M582" s="186"/>
      <c r="N582" s="186"/>
      <c r="O582" s="186"/>
      <c r="P582" s="186"/>
      <c r="Q582" s="186"/>
      <c r="R582" s="186"/>
      <c r="S582" s="186"/>
      <c r="T582" s="186"/>
      <c r="U582" s="186"/>
      <c r="V582" s="186"/>
      <c r="W582" s="186"/>
      <c r="X582" s="186"/>
      <c r="Y582" s="186"/>
      <c r="Z582" s="186"/>
    </row>
    <row r="583" ht="15.75" customHeight="1">
      <c r="A583" s="186"/>
      <c r="B583" s="186"/>
      <c r="C583" s="186"/>
      <c r="D583" s="186"/>
      <c r="E583" s="186"/>
      <c r="F583" s="186"/>
      <c r="G583" s="186"/>
      <c r="H583" s="186"/>
      <c r="I583" s="186"/>
      <c r="J583" s="186"/>
      <c r="K583" s="186"/>
      <c r="L583" s="186"/>
      <c r="M583" s="186"/>
      <c r="N583" s="186"/>
      <c r="O583" s="186"/>
      <c r="P583" s="186"/>
      <c r="Q583" s="186"/>
      <c r="R583" s="186"/>
      <c r="S583" s="186"/>
      <c r="T583" s="186"/>
      <c r="U583" s="186"/>
      <c r="V583" s="186"/>
      <c r="W583" s="186"/>
      <c r="X583" s="186"/>
      <c r="Y583" s="186"/>
      <c r="Z583" s="186"/>
    </row>
    <row r="584" ht="15.75" customHeight="1">
      <c r="A584" s="186"/>
      <c r="B584" s="186"/>
      <c r="C584" s="186"/>
      <c r="D584" s="186"/>
      <c r="E584" s="186"/>
      <c r="F584" s="186"/>
      <c r="G584" s="186"/>
      <c r="H584" s="186"/>
      <c r="I584" s="186"/>
      <c r="J584" s="186"/>
      <c r="K584" s="186"/>
      <c r="L584" s="186"/>
      <c r="M584" s="186"/>
      <c r="N584" s="186"/>
      <c r="O584" s="186"/>
      <c r="P584" s="186"/>
      <c r="Q584" s="186"/>
      <c r="R584" s="186"/>
      <c r="S584" s="186"/>
      <c r="T584" s="186"/>
      <c r="U584" s="186"/>
      <c r="V584" s="186"/>
      <c r="W584" s="186"/>
      <c r="X584" s="186"/>
      <c r="Y584" s="186"/>
      <c r="Z584" s="186"/>
    </row>
    <row r="585" ht="15.75" customHeight="1">
      <c r="A585" s="186"/>
      <c r="B585" s="186"/>
      <c r="C585" s="186"/>
      <c r="D585" s="186"/>
      <c r="E585" s="186"/>
      <c r="F585" s="186"/>
      <c r="G585" s="186"/>
      <c r="H585" s="186"/>
      <c r="I585" s="186"/>
      <c r="J585" s="186"/>
      <c r="K585" s="186"/>
      <c r="L585" s="186"/>
      <c r="M585" s="186"/>
      <c r="N585" s="186"/>
      <c r="O585" s="186"/>
      <c r="P585" s="186"/>
      <c r="Q585" s="186"/>
      <c r="R585" s="186"/>
      <c r="S585" s="186"/>
      <c r="T585" s="186"/>
      <c r="U585" s="186"/>
      <c r="V585" s="186"/>
      <c r="W585" s="186"/>
      <c r="X585" s="186"/>
      <c r="Y585" s="186"/>
      <c r="Z585" s="186"/>
    </row>
    <row r="586" ht="15.75" customHeight="1">
      <c r="A586" s="186"/>
      <c r="B586" s="186"/>
      <c r="C586" s="186"/>
      <c r="D586" s="186"/>
      <c r="E586" s="186"/>
      <c r="F586" s="186"/>
      <c r="G586" s="186"/>
      <c r="H586" s="186"/>
      <c r="I586" s="186"/>
      <c r="J586" s="186"/>
      <c r="K586" s="186"/>
      <c r="L586" s="186"/>
      <c r="M586" s="186"/>
      <c r="N586" s="186"/>
      <c r="O586" s="186"/>
      <c r="P586" s="186"/>
      <c r="Q586" s="186"/>
      <c r="R586" s="186"/>
      <c r="S586" s="186"/>
      <c r="T586" s="186"/>
      <c r="U586" s="186"/>
      <c r="V586" s="186"/>
      <c r="W586" s="186"/>
      <c r="X586" s="186"/>
      <c r="Y586" s="186"/>
      <c r="Z586" s="186"/>
    </row>
    <row r="587" ht="15.75" customHeight="1">
      <c r="A587" s="186"/>
      <c r="B587" s="186"/>
      <c r="C587" s="186"/>
      <c r="D587" s="186"/>
      <c r="E587" s="186"/>
      <c r="F587" s="186"/>
      <c r="G587" s="186"/>
      <c r="H587" s="186"/>
      <c r="I587" s="186"/>
      <c r="J587" s="186"/>
      <c r="K587" s="186"/>
      <c r="L587" s="186"/>
      <c r="M587" s="186"/>
      <c r="N587" s="186"/>
      <c r="O587" s="186"/>
      <c r="P587" s="186"/>
      <c r="Q587" s="186"/>
      <c r="R587" s="186"/>
      <c r="S587" s="186"/>
      <c r="T587" s="186"/>
      <c r="U587" s="186"/>
      <c r="V587" s="186"/>
      <c r="W587" s="186"/>
      <c r="X587" s="186"/>
      <c r="Y587" s="186"/>
      <c r="Z587" s="186"/>
    </row>
    <row r="588" ht="15.75" customHeight="1">
      <c r="A588" s="186"/>
      <c r="B588" s="186"/>
      <c r="C588" s="186"/>
      <c r="D588" s="186"/>
      <c r="E588" s="186"/>
      <c r="F588" s="186"/>
      <c r="G588" s="186"/>
      <c r="H588" s="186"/>
      <c r="I588" s="186"/>
      <c r="J588" s="186"/>
      <c r="K588" s="186"/>
      <c r="L588" s="186"/>
      <c r="M588" s="186"/>
      <c r="N588" s="186"/>
      <c r="O588" s="186"/>
      <c r="P588" s="186"/>
      <c r="Q588" s="186"/>
      <c r="R588" s="186"/>
      <c r="S588" s="186"/>
      <c r="T588" s="186"/>
      <c r="U588" s="186"/>
      <c r="V588" s="186"/>
      <c r="W588" s="186"/>
      <c r="X588" s="186"/>
      <c r="Y588" s="186"/>
      <c r="Z588" s="186"/>
    </row>
    <row r="589" ht="15.75" customHeight="1">
      <c r="A589" s="186"/>
      <c r="B589" s="186"/>
      <c r="C589" s="186"/>
      <c r="D589" s="186"/>
      <c r="E589" s="186"/>
      <c r="F589" s="186"/>
      <c r="G589" s="186"/>
      <c r="H589" s="186"/>
      <c r="I589" s="186"/>
      <c r="J589" s="186"/>
      <c r="K589" s="186"/>
      <c r="L589" s="186"/>
      <c r="M589" s="186"/>
      <c r="N589" s="186"/>
      <c r="O589" s="186"/>
      <c r="P589" s="186"/>
      <c r="Q589" s="186"/>
      <c r="R589" s="186"/>
      <c r="S589" s="186"/>
      <c r="T589" s="186"/>
      <c r="U589" s="186"/>
      <c r="V589" s="186"/>
      <c r="W589" s="186"/>
      <c r="X589" s="186"/>
      <c r="Y589" s="186"/>
      <c r="Z589" s="186"/>
    </row>
    <row r="590" ht="15.75" customHeight="1">
      <c r="A590" s="186"/>
      <c r="B590" s="186"/>
      <c r="C590" s="186"/>
      <c r="D590" s="186"/>
      <c r="E590" s="186"/>
      <c r="F590" s="186"/>
      <c r="G590" s="186"/>
      <c r="H590" s="186"/>
      <c r="I590" s="186"/>
      <c r="J590" s="186"/>
      <c r="K590" s="186"/>
      <c r="L590" s="186"/>
      <c r="M590" s="186"/>
      <c r="N590" s="186"/>
      <c r="O590" s="186"/>
      <c r="P590" s="186"/>
      <c r="Q590" s="186"/>
      <c r="R590" s="186"/>
      <c r="S590" s="186"/>
      <c r="T590" s="186"/>
      <c r="U590" s="186"/>
      <c r="V590" s="186"/>
      <c r="W590" s="186"/>
      <c r="X590" s="186"/>
      <c r="Y590" s="186"/>
      <c r="Z590" s="186"/>
    </row>
    <row r="591" ht="15.75" customHeight="1">
      <c r="A591" s="186"/>
      <c r="B591" s="186"/>
      <c r="C591" s="186"/>
      <c r="D591" s="186"/>
      <c r="E591" s="186"/>
      <c r="F591" s="186"/>
      <c r="G591" s="186"/>
      <c r="H591" s="186"/>
      <c r="I591" s="186"/>
      <c r="J591" s="186"/>
      <c r="K591" s="186"/>
      <c r="L591" s="186"/>
      <c r="M591" s="186"/>
      <c r="N591" s="186"/>
      <c r="O591" s="186"/>
      <c r="P591" s="186"/>
      <c r="Q591" s="186"/>
      <c r="R591" s="186"/>
      <c r="S591" s="186"/>
      <c r="T591" s="186"/>
      <c r="U591" s="186"/>
      <c r="V591" s="186"/>
      <c r="W591" s="186"/>
      <c r="X591" s="186"/>
      <c r="Y591" s="186"/>
      <c r="Z591" s="186"/>
    </row>
    <row r="592" ht="15.75" customHeight="1">
      <c r="A592" s="186"/>
      <c r="B592" s="186"/>
      <c r="C592" s="186"/>
      <c r="D592" s="186"/>
      <c r="E592" s="186"/>
      <c r="F592" s="186"/>
      <c r="G592" s="186"/>
      <c r="H592" s="186"/>
      <c r="I592" s="186"/>
      <c r="J592" s="186"/>
      <c r="K592" s="186"/>
      <c r="L592" s="186"/>
      <c r="M592" s="186"/>
      <c r="N592" s="186"/>
      <c r="O592" s="186"/>
      <c r="P592" s="186"/>
      <c r="Q592" s="186"/>
      <c r="R592" s="186"/>
      <c r="S592" s="186"/>
      <c r="T592" s="186"/>
      <c r="U592" s="186"/>
      <c r="V592" s="186"/>
      <c r="W592" s="186"/>
      <c r="X592" s="186"/>
      <c r="Y592" s="186"/>
      <c r="Z592" s="186"/>
    </row>
    <row r="593" ht="15.75" customHeight="1">
      <c r="A593" s="186"/>
      <c r="B593" s="186"/>
      <c r="C593" s="186"/>
      <c r="D593" s="186"/>
      <c r="E593" s="186"/>
      <c r="F593" s="186"/>
      <c r="G593" s="186"/>
      <c r="H593" s="186"/>
      <c r="I593" s="186"/>
      <c r="J593" s="186"/>
      <c r="K593" s="186"/>
      <c r="L593" s="186"/>
      <c r="M593" s="186"/>
      <c r="N593" s="186"/>
      <c r="O593" s="186"/>
      <c r="P593" s="186"/>
      <c r="Q593" s="186"/>
      <c r="R593" s="186"/>
      <c r="S593" s="186"/>
      <c r="T593" s="186"/>
      <c r="U593" s="186"/>
      <c r="V593" s="186"/>
      <c r="W593" s="186"/>
      <c r="X593" s="186"/>
      <c r="Y593" s="186"/>
      <c r="Z593" s="186"/>
    </row>
    <row r="594" ht="15.75" customHeight="1">
      <c r="A594" s="186"/>
      <c r="B594" s="186"/>
      <c r="C594" s="186"/>
      <c r="D594" s="186"/>
      <c r="E594" s="186"/>
      <c r="F594" s="186"/>
      <c r="G594" s="186"/>
      <c r="H594" s="186"/>
      <c r="I594" s="186"/>
      <c r="J594" s="186"/>
      <c r="K594" s="186"/>
      <c r="L594" s="186"/>
      <c r="M594" s="186"/>
      <c r="N594" s="186"/>
      <c r="O594" s="186"/>
      <c r="P594" s="186"/>
      <c r="Q594" s="186"/>
      <c r="R594" s="186"/>
      <c r="S594" s="186"/>
      <c r="T594" s="186"/>
      <c r="U594" s="186"/>
      <c r="V594" s="186"/>
      <c r="W594" s="186"/>
      <c r="X594" s="186"/>
      <c r="Y594" s="186"/>
      <c r="Z594" s="186"/>
    </row>
    <row r="595" ht="15.75" customHeight="1">
      <c r="A595" s="186"/>
      <c r="B595" s="186"/>
      <c r="C595" s="186"/>
      <c r="D595" s="186"/>
      <c r="E595" s="186"/>
      <c r="F595" s="186"/>
      <c r="G595" s="186"/>
      <c r="H595" s="186"/>
      <c r="I595" s="186"/>
      <c r="J595" s="186"/>
      <c r="K595" s="186"/>
      <c r="L595" s="186"/>
      <c r="M595" s="186"/>
      <c r="N595" s="186"/>
      <c r="O595" s="186"/>
      <c r="P595" s="186"/>
      <c r="Q595" s="186"/>
      <c r="R595" s="186"/>
      <c r="S595" s="186"/>
      <c r="T595" s="186"/>
      <c r="U595" s="186"/>
      <c r="V595" s="186"/>
      <c r="W595" s="186"/>
      <c r="X595" s="186"/>
      <c r="Y595" s="186"/>
      <c r="Z595" s="186"/>
    </row>
    <row r="596" ht="15.75" customHeight="1">
      <c r="A596" s="186"/>
      <c r="B596" s="186"/>
      <c r="C596" s="186"/>
      <c r="D596" s="186"/>
      <c r="E596" s="186"/>
      <c r="F596" s="186"/>
      <c r="G596" s="186"/>
      <c r="H596" s="186"/>
      <c r="I596" s="186"/>
      <c r="J596" s="186"/>
      <c r="K596" s="186"/>
      <c r="L596" s="186"/>
      <c r="M596" s="186"/>
      <c r="N596" s="186"/>
      <c r="O596" s="186"/>
      <c r="P596" s="186"/>
      <c r="Q596" s="186"/>
      <c r="R596" s="186"/>
      <c r="S596" s="186"/>
      <c r="T596" s="186"/>
      <c r="U596" s="186"/>
      <c r="V596" s="186"/>
      <c r="W596" s="186"/>
      <c r="X596" s="186"/>
      <c r="Y596" s="186"/>
      <c r="Z596" s="186"/>
    </row>
    <row r="597" ht="15.75" customHeight="1">
      <c r="A597" s="186"/>
      <c r="B597" s="186"/>
      <c r="C597" s="186"/>
      <c r="D597" s="186"/>
      <c r="E597" s="186"/>
      <c r="F597" s="186"/>
      <c r="G597" s="186"/>
      <c r="H597" s="186"/>
      <c r="I597" s="186"/>
      <c r="J597" s="186"/>
      <c r="K597" s="186"/>
      <c r="L597" s="186"/>
      <c r="M597" s="186"/>
      <c r="N597" s="186"/>
      <c r="O597" s="186"/>
      <c r="P597" s="186"/>
      <c r="Q597" s="186"/>
      <c r="R597" s="186"/>
      <c r="S597" s="186"/>
      <c r="T597" s="186"/>
      <c r="U597" s="186"/>
      <c r="V597" s="186"/>
      <c r="W597" s="186"/>
      <c r="X597" s="186"/>
      <c r="Y597" s="186"/>
      <c r="Z597" s="186"/>
    </row>
    <row r="598" ht="15.75" customHeight="1">
      <c r="A598" s="186"/>
      <c r="B598" s="186"/>
      <c r="C598" s="186"/>
      <c r="D598" s="186"/>
      <c r="E598" s="186"/>
      <c r="F598" s="186"/>
      <c r="G598" s="186"/>
      <c r="H598" s="186"/>
      <c r="I598" s="186"/>
      <c r="J598" s="186"/>
      <c r="K598" s="186"/>
      <c r="L598" s="186"/>
      <c r="M598" s="186"/>
      <c r="N598" s="186"/>
      <c r="O598" s="186"/>
      <c r="P598" s="186"/>
      <c r="Q598" s="186"/>
      <c r="R598" s="186"/>
      <c r="S598" s="186"/>
      <c r="T598" s="186"/>
      <c r="U598" s="186"/>
      <c r="V598" s="186"/>
      <c r="W598" s="186"/>
      <c r="X598" s="186"/>
      <c r="Y598" s="186"/>
      <c r="Z598" s="186"/>
    </row>
    <row r="599" ht="15.75" customHeight="1">
      <c r="A599" s="186"/>
      <c r="B599" s="186"/>
      <c r="C599" s="186"/>
      <c r="D599" s="186"/>
      <c r="E599" s="186"/>
      <c r="F599" s="186"/>
      <c r="G599" s="186"/>
      <c r="H599" s="186"/>
      <c r="I599" s="186"/>
      <c r="J599" s="186"/>
      <c r="K599" s="186"/>
      <c r="L599" s="186"/>
      <c r="M599" s="186"/>
      <c r="N599" s="186"/>
      <c r="O599" s="186"/>
      <c r="P599" s="186"/>
      <c r="Q599" s="186"/>
      <c r="R599" s="186"/>
      <c r="S599" s="186"/>
      <c r="T599" s="186"/>
      <c r="U599" s="186"/>
      <c r="V599" s="186"/>
      <c r="W599" s="186"/>
      <c r="X599" s="186"/>
      <c r="Y599" s="186"/>
      <c r="Z599" s="186"/>
    </row>
    <row r="600" ht="15.75" customHeight="1">
      <c r="A600" s="186"/>
      <c r="B600" s="186"/>
      <c r="C600" s="186"/>
      <c r="D600" s="186"/>
      <c r="E600" s="186"/>
      <c r="F600" s="186"/>
      <c r="G600" s="186"/>
      <c r="H600" s="186"/>
      <c r="I600" s="186"/>
      <c r="J600" s="186"/>
      <c r="K600" s="186"/>
      <c r="L600" s="186"/>
      <c r="M600" s="186"/>
      <c r="N600" s="186"/>
      <c r="O600" s="186"/>
      <c r="P600" s="186"/>
      <c r="Q600" s="186"/>
      <c r="R600" s="186"/>
      <c r="S600" s="186"/>
      <c r="T600" s="186"/>
      <c r="U600" s="186"/>
      <c r="V600" s="186"/>
      <c r="W600" s="186"/>
      <c r="X600" s="186"/>
      <c r="Y600" s="186"/>
      <c r="Z600" s="186"/>
    </row>
    <row r="601" ht="15.75" customHeight="1">
      <c r="A601" s="207"/>
      <c r="B601" s="207"/>
      <c r="C601" s="207"/>
      <c r="D601" s="207"/>
      <c r="E601" s="207"/>
      <c r="F601" s="207"/>
      <c r="G601" s="207"/>
      <c r="H601" s="207"/>
      <c r="I601" s="207"/>
      <c r="J601" s="207"/>
      <c r="K601" s="207"/>
      <c r="L601" s="207"/>
      <c r="M601" s="207"/>
      <c r="N601" s="207"/>
      <c r="O601" s="207"/>
      <c r="P601" s="207"/>
      <c r="Q601" s="207"/>
      <c r="R601" s="207"/>
      <c r="S601" s="207"/>
      <c r="T601" s="207"/>
      <c r="U601" s="207"/>
      <c r="V601" s="207"/>
      <c r="W601" s="207"/>
      <c r="X601" s="207"/>
      <c r="Y601" s="207"/>
      <c r="Z601" s="207"/>
    </row>
    <row r="602" ht="15.75" customHeight="1">
      <c r="A602" s="207"/>
      <c r="B602" s="207"/>
      <c r="C602" s="207"/>
      <c r="D602" s="207"/>
      <c r="E602" s="207"/>
      <c r="F602" s="207"/>
      <c r="G602" s="207"/>
      <c r="H602" s="207"/>
      <c r="I602" s="207"/>
      <c r="J602" s="207"/>
      <c r="K602" s="207"/>
      <c r="L602" s="207"/>
      <c r="M602" s="207"/>
      <c r="N602" s="207"/>
      <c r="O602" s="207"/>
      <c r="P602" s="207"/>
      <c r="Q602" s="207"/>
      <c r="R602" s="207"/>
      <c r="S602" s="207"/>
      <c r="T602" s="207"/>
      <c r="U602" s="207"/>
      <c r="V602" s="207"/>
      <c r="W602" s="207"/>
      <c r="X602" s="207"/>
      <c r="Y602" s="207"/>
      <c r="Z602" s="207"/>
    </row>
    <row r="603" ht="15.75" customHeight="1">
      <c r="A603" s="207"/>
      <c r="B603" s="207"/>
      <c r="C603" s="207"/>
      <c r="D603" s="207"/>
      <c r="E603" s="207"/>
      <c r="F603" s="207"/>
      <c r="G603" s="207"/>
      <c r="H603" s="207"/>
      <c r="I603" s="207"/>
      <c r="J603" s="207"/>
      <c r="K603" s="207"/>
      <c r="L603" s="207"/>
      <c r="M603" s="207"/>
      <c r="N603" s="207"/>
      <c r="O603" s="207"/>
      <c r="P603" s="207"/>
      <c r="Q603" s="207"/>
      <c r="R603" s="207"/>
      <c r="S603" s="207"/>
      <c r="T603" s="207"/>
      <c r="U603" s="207"/>
      <c r="V603" s="207"/>
      <c r="W603" s="207"/>
      <c r="X603" s="207"/>
      <c r="Y603" s="207"/>
      <c r="Z603" s="207"/>
    </row>
    <row r="604" ht="15.75" customHeight="1">
      <c r="A604" s="207"/>
      <c r="B604" s="207"/>
      <c r="C604" s="207"/>
      <c r="D604" s="207"/>
      <c r="E604" s="207"/>
      <c r="F604" s="207"/>
      <c r="G604" s="207"/>
      <c r="H604" s="207"/>
      <c r="I604" s="207"/>
      <c r="J604" s="207"/>
      <c r="K604" s="207"/>
      <c r="L604" s="207"/>
      <c r="M604" s="207"/>
      <c r="N604" s="207"/>
      <c r="O604" s="207"/>
      <c r="P604" s="207"/>
      <c r="Q604" s="207"/>
      <c r="R604" s="207"/>
      <c r="S604" s="207"/>
      <c r="T604" s="207"/>
      <c r="U604" s="207"/>
      <c r="V604" s="207"/>
      <c r="W604" s="207"/>
      <c r="X604" s="207"/>
      <c r="Y604" s="207"/>
      <c r="Z604" s="207"/>
    </row>
    <row r="605" ht="15.75" customHeight="1">
      <c r="A605" s="207"/>
      <c r="B605" s="207"/>
      <c r="C605" s="207"/>
      <c r="D605" s="207"/>
      <c r="E605" s="207"/>
      <c r="F605" s="207"/>
      <c r="G605" s="207"/>
      <c r="H605" s="207"/>
      <c r="I605" s="207"/>
      <c r="J605" s="207"/>
      <c r="K605" s="207"/>
      <c r="L605" s="207"/>
      <c r="M605" s="207"/>
      <c r="N605" s="207"/>
      <c r="O605" s="207"/>
      <c r="P605" s="207"/>
      <c r="Q605" s="207"/>
      <c r="R605" s="207"/>
      <c r="S605" s="207"/>
      <c r="T605" s="207"/>
      <c r="U605" s="207"/>
      <c r="V605" s="207"/>
      <c r="W605" s="207"/>
      <c r="X605" s="207"/>
      <c r="Y605" s="207"/>
      <c r="Z605" s="207"/>
    </row>
    <row r="606" ht="15.75" customHeight="1">
      <c r="A606" s="207"/>
      <c r="B606" s="207"/>
      <c r="C606" s="207"/>
      <c r="D606" s="207"/>
      <c r="E606" s="207"/>
      <c r="F606" s="207"/>
      <c r="G606" s="207"/>
      <c r="H606" s="207"/>
      <c r="I606" s="207"/>
      <c r="J606" s="207"/>
      <c r="K606" s="207"/>
      <c r="L606" s="207"/>
      <c r="M606" s="207"/>
      <c r="N606" s="207"/>
      <c r="O606" s="207"/>
      <c r="P606" s="207"/>
      <c r="Q606" s="207"/>
      <c r="R606" s="207"/>
      <c r="S606" s="207"/>
      <c r="T606" s="207"/>
      <c r="U606" s="207"/>
      <c r="V606" s="207"/>
      <c r="W606" s="207"/>
      <c r="X606" s="207"/>
      <c r="Y606" s="207"/>
      <c r="Z606" s="207"/>
    </row>
    <row r="607" ht="15.75" customHeight="1">
      <c r="A607" s="207"/>
      <c r="B607" s="207"/>
      <c r="C607" s="207"/>
      <c r="D607" s="207"/>
      <c r="E607" s="207"/>
      <c r="F607" s="207"/>
      <c r="G607" s="207"/>
      <c r="H607" s="207"/>
      <c r="I607" s="207"/>
      <c r="J607" s="207"/>
      <c r="K607" s="207"/>
      <c r="L607" s="207"/>
      <c r="M607" s="207"/>
      <c r="N607" s="207"/>
      <c r="O607" s="207"/>
      <c r="P607" s="207"/>
      <c r="Q607" s="207"/>
      <c r="R607" s="207"/>
      <c r="S607" s="207"/>
      <c r="T607" s="207"/>
      <c r="U607" s="207"/>
      <c r="V607" s="207"/>
      <c r="W607" s="207"/>
      <c r="X607" s="207"/>
      <c r="Y607" s="207"/>
      <c r="Z607" s="207"/>
    </row>
    <row r="608" ht="15.75" customHeight="1">
      <c r="A608" s="207"/>
      <c r="B608" s="207"/>
      <c r="C608" s="207"/>
      <c r="D608" s="207"/>
      <c r="E608" s="207"/>
      <c r="F608" s="207"/>
      <c r="G608" s="207"/>
      <c r="H608" s="207"/>
      <c r="I608" s="207"/>
      <c r="J608" s="207"/>
      <c r="K608" s="207"/>
      <c r="L608" s="207"/>
      <c r="M608" s="207"/>
      <c r="N608" s="207"/>
      <c r="O608" s="207"/>
      <c r="P608" s="207"/>
      <c r="Q608" s="207"/>
      <c r="R608" s="207"/>
      <c r="S608" s="207"/>
      <c r="T608" s="207"/>
      <c r="U608" s="207"/>
      <c r="V608" s="207"/>
      <c r="W608" s="207"/>
      <c r="X608" s="207"/>
      <c r="Y608" s="207"/>
      <c r="Z608" s="207"/>
    </row>
    <row r="609" ht="15.75" customHeight="1">
      <c r="A609" s="207"/>
      <c r="B609" s="207"/>
      <c r="C609" s="207"/>
      <c r="D609" s="207"/>
      <c r="E609" s="207"/>
      <c r="F609" s="207"/>
      <c r="G609" s="207"/>
      <c r="H609" s="207"/>
      <c r="I609" s="207"/>
      <c r="J609" s="207"/>
      <c r="K609" s="207"/>
      <c r="L609" s="207"/>
      <c r="M609" s="207"/>
      <c r="N609" s="207"/>
      <c r="O609" s="207"/>
      <c r="P609" s="207"/>
      <c r="Q609" s="207"/>
      <c r="R609" s="207"/>
      <c r="S609" s="207"/>
      <c r="T609" s="207"/>
      <c r="U609" s="207"/>
      <c r="V609" s="207"/>
      <c r="W609" s="207"/>
      <c r="X609" s="207"/>
      <c r="Y609" s="207"/>
      <c r="Z609" s="207"/>
    </row>
    <row r="610" ht="15.75" customHeight="1">
      <c r="A610" s="207"/>
      <c r="B610" s="207"/>
      <c r="C610" s="207"/>
      <c r="D610" s="207"/>
      <c r="E610" s="207"/>
      <c r="F610" s="207"/>
      <c r="G610" s="207"/>
      <c r="H610" s="207"/>
      <c r="I610" s="207"/>
      <c r="J610" s="207"/>
      <c r="K610" s="207"/>
      <c r="L610" s="207"/>
      <c r="M610" s="207"/>
      <c r="N610" s="207"/>
      <c r="O610" s="207"/>
      <c r="P610" s="207"/>
      <c r="Q610" s="207"/>
      <c r="R610" s="207"/>
      <c r="S610" s="207"/>
      <c r="T610" s="207"/>
      <c r="U610" s="207"/>
      <c r="V610" s="207"/>
      <c r="W610" s="207"/>
      <c r="X610" s="207"/>
      <c r="Y610" s="207"/>
      <c r="Z610" s="207"/>
    </row>
    <row r="611" ht="15.75" customHeight="1">
      <c r="A611" s="207"/>
      <c r="B611" s="207"/>
      <c r="C611" s="207"/>
      <c r="D611" s="207"/>
      <c r="E611" s="207"/>
      <c r="F611" s="207"/>
      <c r="G611" s="207"/>
      <c r="H611" s="207"/>
      <c r="I611" s="207"/>
      <c r="J611" s="207"/>
      <c r="K611" s="207"/>
      <c r="L611" s="207"/>
      <c r="M611" s="207"/>
      <c r="N611" s="207"/>
      <c r="O611" s="207"/>
      <c r="P611" s="207"/>
      <c r="Q611" s="207"/>
      <c r="R611" s="207"/>
      <c r="S611" s="207"/>
      <c r="T611" s="207"/>
      <c r="U611" s="207"/>
      <c r="V611" s="207"/>
      <c r="W611" s="207"/>
      <c r="X611" s="207"/>
      <c r="Y611" s="207"/>
      <c r="Z611" s="207"/>
    </row>
    <row r="612" ht="15.75" customHeight="1">
      <c r="A612" s="207"/>
      <c r="B612" s="207"/>
      <c r="C612" s="207"/>
      <c r="D612" s="207"/>
      <c r="E612" s="207"/>
      <c r="F612" s="207"/>
      <c r="G612" s="207"/>
      <c r="H612" s="207"/>
      <c r="I612" s="207"/>
      <c r="J612" s="207"/>
      <c r="K612" s="207"/>
      <c r="L612" s="207"/>
      <c r="M612" s="207"/>
      <c r="N612" s="207"/>
      <c r="O612" s="207"/>
      <c r="P612" s="207"/>
      <c r="Q612" s="207"/>
      <c r="R612" s="207"/>
      <c r="S612" s="207"/>
      <c r="T612" s="207"/>
      <c r="U612" s="207"/>
      <c r="V612" s="207"/>
      <c r="W612" s="207"/>
      <c r="X612" s="207"/>
      <c r="Y612" s="207"/>
      <c r="Z612" s="207"/>
    </row>
    <row r="613" ht="15.75" customHeight="1">
      <c r="A613" s="207"/>
      <c r="B613" s="207"/>
      <c r="C613" s="207"/>
      <c r="D613" s="207"/>
      <c r="E613" s="207"/>
      <c r="F613" s="207"/>
      <c r="G613" s="207"/>
      <c r="H613" s="207"/>
      <c r="I613" s="207"/>
      <c r="J613" s="207"/>
      <c r="K613" s="207"/>
      <c r="L613" s="207"/>
      <c r="M613" s="207"/>
      <c r="N613" s="207"/>
      <c r="O613" s="207"/>
      <c r="P613" s="207"/>
      <c r="Q613" s="207"/>
      <c r="R613" s="207"/>
      <c r="S613" s="207"/>
      <c r="T613" s="207"/>
      <c r="U613" s="207"/>
      <c r="V613" s="207"/>
      <c r="W613" s="207"/>
      <c r="X613" s="207"/>
      <c r="Y613" s="207"/>
      <c r="Z613" s="207"/>
    </row>
    <row r="614" ht="15.75" customHeight="1">
      <c r="A614" s="207"/>
      <c r="B614" s="207"/>
      <c r="C614" s="207"/>
      <c r="D614" s="207"/>
      <c r="E614" s="207"/>
      <c r="F614" s="207"/>
      <c r="G614" s="207"/>
      <c r="H614" s="207"/>
      <c r="I614" s="207"/>
      <c r="J614" s="207"/>
      <c r="K614" s="207"/>
      <c r="L614" s="207"/>
      <c r="M614" s="207"/>
      <c r="N614" s="207"/>
      <c r="O614" s="207"/>
      <c r="P614" s="207"/>
      <c r="Q614" s="207"/>
      <c r="R614" s="207"/>
      <c r="S614" s="207"/>
      <c r="T614" s="207"/>
      <c r="U614" s="207"/>
      <c r="V614" s="207"/>
      <c r="W614" s="207"/>
      <c r="X614" s="207"/>
      <c r="Y614" s="207"/>
      <c r="Z614" s="207"/>
    </row>
    <row r="615" ht="15.75" customHeight="1">
      <c r="A615" s="207"/>
      <c r="B615" s="207"/>
      <c r="C615" s="207"/>
      <c r="D615" s="207"/>
      <c r="E615" s="207"/>
      <c r="F615" s="207"/>
      <c r="G615" s="207"/>
      <c r="H615" s="207"/>
      <c r="I615" s="207"/>
      <c r="J615" s="207"/>
      <c r="K615" s="207"/>
      <c r="L615" s="207"/>
      <c r="M615" s="207"/>
      <c r="N615" s="207"/>
      <c r="O615" s="207"/>
      <c r="P615" s="207"/>
      <c r="Q615" s="207"/>
      <c r="R615" s="207"/>
      <c r="S615" s="207"/>
      <c r="T615" s="207"/>
      <c r="U615" s="207"/>
      <c r="V615" s="207"/>
      <c r="W615" s="207"/>
      <c r="X615" s="207"/>
      <c r="Y615" s="207"/>
      <c r="Z615" s="207"/>
    </row>
    <row r="616" ht="15.75" customHeight="1">
      <c r="A616" s="207"/>
      <c r="B616" s="207"/>
      <c r="C616" s="207"/>
      <c r="D616" s="207"/>
      <c r="E616" s="207"/>
      <c r="F616" s="207"/>
      <c r="G616" s="207"/>
      <c r="H616" s="207"/>
      <c r="I616" s="207"/>
      <c r="J616" s="207"/>
      <c r="K616" s="207"/>
      <c r="L616" s="207"/>
      <c r="M616" s="207"/>
      <c r="N616" s="207"/>
      <c r="O616" s="207"/>
      <c r="P616" s="207"/>
      <c r="Q616" s="207"/>
      <c r="R616" s="207"/>
      <c r="S616" s="207"/>
      <c r="T616" s="207"/>
      <c r="U616" s="207"/>
      <c r="V616" s="207"/>
      <c r="W616" s="207"/>
      <c r="X616" s="207"/>
      <c r="Y616" s="207"/>
      <c r="Z616" s="207"/>
    </row>
    <row r="617" ht="15.75" customHeight="1">
      <c r="A617" s="207"/>
      <c r="B617" s="207"/>
      <c r="C617" s="207"/>
      <c r="D617" s="207"/>
      <c r="E617" s="207"/>
      <c r="F617" s="207"/>
      <c r="G617" s="207"/>
      <c r="H617" s="207"/>
      <c r="I617" s="207"/>
      <c r="J617" s="207"/>
      <c r="K617" s="207"/>
      <c r="L617" s="207"/>
      <c r="M617" s="207"/>
      <c r="N617" s="207"/>
      <c r="O617" s="207"/>
      <c r="P617" s="207"/>
      <c r="Q617" s="207"/>
      <c r="R617" s="207"/>
      <c r="S617" s="207"/>
      <c r="T617" s="207"/>
      <c r="U617" s="207"/>
      <c r="V617" s="207"/>
      <c r="W617" s="207"/>
      <c r="X617" s="207"/>
      <c r="Y617" s="207"/>
      <c r="Z617" s="207"/>
    </row>
    <row r="618" ht="15.75" customHeight="1">
      <c r="A618" s="207"/>
      <c r="B618" s="207"/>
      <c r="C618" s="207"/>
      <c r="D618" s="207"/>
      <c r="E618" s="207"/>
      <c r="F618" s="207"/>
      <c r="G618" s="207"/>
      <c r="H618" s="207"/>
      <c r="I618" s="207"/>
      <c r="J618" s="207"/>
      <c r="K618" s="207"/>
      <c r="L618" s="207"/>
      <c r="M618" s="207"/>
      <c r="N618" s="207"/>
      <c r="O618" s="207"/>
      <c r="P618" s="207"/>
      <c r="Q618" s="207"/>
      <c r="R618" s="207"/>
      <c r="S618" s="207"/>
      <c r="T618" s="207"/>
      <c r="U618" s="207"/>
      <c r="V618" s="207"/>
      <c r="W618" s="207"/>
      <c r="X618" s="207"/>
      <c r="Y618" s="207"/>
      <c r="Z618" s="207"/>
    </row>
    <row r="619" ht="15.75" customHeight="1">
      <c r="A619" s="207"/>
      <c r="B619" s="207"/>
      <c r="C619" s="207"/>
      <c r="D619" s="207"/>
      <c r="E619" s="207"/>
      <c r="F619" s="207"/>
      <c r="G619" s="207"/>
      <c r="H619" s="207"/>
      <c r="I619" s="207"/>
      <c r="J619" s="207"/>
      <c r="K619" s="207"/>
      <c r="L619" s="207"/>
      <c r="M619" s="207"/>
      <c r="N619" s="207"/>
      <c r="O619" s="207"/>
      <c r="P619" s="207"/>
      <c r="Q619" s="207"/>
      <c r="R619" s="207"/>
      <c r="S619" s="207"/>
      <c r="T619" s="207"/>
      <c r="U619" s="207"/>
      <c r="V619" s="207"/>
      <c r="W619" s="207"/>
      <c r="X619" s="207"/>
      <c r="Y619" s="207"/>
      <c r="Z619" s="207"/>
    </row>
    <row r="620" ht="15.75" customHeight="1">
      <c r="A620" s="207"/>
      <c r="B620" s="207"/>
      <c r="C620" s="207"/>
      <c r="D620" s="207"/>
      <c r="E620" s="207"/>
      <c r="F620" s="207"/>
      <c r="G620" s="207"/>
      <c r="H620" s="207"/>
      <c r="I620" s="207"/>
      <c r="J620" s="207"/>
      <c r="K620" s="207"/>
      <c r="L620" s="207"/>
      <c r="M620" s="207"/>
      <c r="N620" s="207"/>
      <c r="O620" s="207"/>
      <c r="P620" s="207"/>
      <c r="Q620" s="207"/>
      <c r="R620" s="207"/>
      <c r="S620" s="207"/>
      <c r="T620" s="207"/>
      <c r="U620" s="207"/>
      <c r="V620" s="207"/>
      <c r="W620" s="207"/>
      <c r="X620" s="207"/>
      <c r="Y620" s="207"/>
      <c r="Z620" s="207"/>
    </row>
    <row r="621" ht="15.75" customHeight="1">
      <c r="A621" s="207"/>
      <c r="B621" s="207"/>
      <c r="C621" s="207"/>
      <c r="D621" s="207"/>
      <c r="E621" s="207"/>
      <c r="F621" s="207"/>
      <c r="G621" s="207"/>
      <c r="H621" s="207"/>
      <c r="I621" s="207"/>
      <c r="J621" s="207"/>
      <c r="K621" s="207"/>
      <c r="L621" s="207"/>
      <c r="M621" s="207"/>
      <c r="N621" s="207"/>
      <c r="O621" s="207"/>
      <c r="P621" s="207"/>
      <c r="Q621" s="207"/>
      <c r="R621" s="207"/>
      <c r="S621" s="207"/>
      <c r="T621" s="207"/>
      <c r="U621" s="207"/>
      <c r="V621" s="207"/>
      <c r="W621" s="207"/>
      <c r="X621" s="207"/>
      <c r="Y621" s="207"/>
      <c r="Z621" s="207"/>
    </row>
    <row r="622" ht="15.75" customHeight="1">
      <c r="A622" s="207"/>
      <c r="B622" s="207"/>
      <c r="C622" s="207"/>
      <c r="D622" s="207"/>
      <c r="E622" s="207"/>
      <c r="F622" s="207"/>
      <c r="G622" s="207"/>
      <c r="H622" s="207"/>
      <c r="I622" s="207"/>
      <c r="J622" s="207"/>
      <c r="K622" s="207"/>
      <c r="L622" s="207"/>
      <c r="M622" s="207"/>
      <c r="N622" s="207"/>
      <c r="O622" s="207"/>
      <c r="P622" s="207"/>
      <c r="Q622" s="207"/>
      <c r="R622" s="207"/>
      <c r="S622" s="207"/>
      <c r="T622" s="207"/>
      <c r="U622" s="207"/>
      <c r="V622" s="207"/>
      <c r="W622" s="207"/>
      <c r="X622" s="207"/>
      <c r="Y622" s="207"/>
      <c r="Z622" s="207"/>
    </row>
    <row r="623" ht="15.75" customHeight="1">
      <c r="A623" s="207"/>
      <c r="B623" s="207"/>
      <c r="C623" s="207"/>
      <c r="D623" s="207"/>
      <c r="E623" s="207"/>
      <c r="F623" s="207"/>
      <c r="G623" s="207"/>
      <c r="H623" s="207"/>
      <c r="I623" s="207"/>
      <c r="J623" s="207"/>
      <c r="K623" s="207"/>
      <c r="L623" s="207"/>
      <c r="M623" s="207"/>
      <c r="N623" s="207"/>
      <c r="O623" s="207"/>
      <c r="P623" s="207"/>
      <c r="Q623" s="207"/>
      <c r="R623" s="207"/>
      <c r="S623" s="207"/>
      <c r="T623" s="207"/>
      <c r="U623" s="207"/>
      <c r="V623" s="207"/>
      <c r="W623" s="207"/>
      <c r="X623" s="207"/>
      <c r="Y623" s="207"/>
      <c r="Z623" s="207"/>
    </row>
    <row r="624" ht="15.75" customHeight="1">
      <c r="A624" s="207"/>
      <c r="B624" s="207"/>
      <c r="C624" s="207"/>
      <c r="D624" s="207"/>
      <c r="E624" s="207"/>
      <c r="F624" s="207"/>
      <c r="G624" s="207"/>
      <c r="H624" s="207"/>
      <c r="I624" s="207"/>
      <c r="J624" s="207"/>
      <c r="K624" s="207"/>
      <c r="L624" s="207"/>
      <c r="M624" s="207"/>
      <c r="N624" s="207"/>
      <c r="O624" s="207"/>
      <c r="P624" s="207"/>
      <c r="Q624" s="207"/>
      <c r="R624" s="207"/>
      <c r="S624" s="207"/>
      <c r="T624" s="207"/>
      <c r="U624" s="207"/>
      <c r="V624" s="207"/>
      <c r="W624" s="207"/>
      <c r="X624" s="207"/>
      <c r="Y624" s="207"/>
      <c r="Z624" s="207"/>
    </row>
    <row r="625" ht="15.75" customHeight="1">
      <c r="A625" s="207"/>
      <c r="B625" s="207"/>
      <c r="C625" s="207"/>
      <c r="D625" s="207"/>
      <c r="E625" s="207"/>
      <c r="F625" s="207"/>
      <c r="G625" s="207"/>
      <c r="H625" s="207"/>
      <c r="I625" s="207"/>
      <c r="J625" s="207"/>
      <c r="K625" s="207"/>
      <c r="L625" s="207"/>
      <c r="M625" s="207"/>
      <c r="N625" s="207"/>
      <c r="O625" s="207"/>
      <c r="P625" s="207"/>
      <c r="Q625" s="207"/>
      <c r="R625" s="207"/>
      <c r="S625" s="207"/>
      <c r="T625" s="207"/>
      <c r="U625" s="207"/>
      <c r="V625" s="207"/>
      <c r="W625" s="207"/>
      <c r="X625" s="207"/>
      <c r="Y625" s="207"/>
      <c r="Z625" s="207"/>
    </row>
    <row r="626" ht="15.75" customHeight="1">
      <c r="A626" s="207"/>
      <c r="B626" s="207"/>
      <c r="C626" s="207"/>
      <c r="D626" s="207"/>
      <c r="E626" s="207"/>
      <c r="F626" s="207"/>
      <c r="G626" s="207"/>
      <c r="H626" s="207"/>
      <c r="I626" s="207"/>
      <c r="J626" s="207"/>
      <c r="K626" s="207"/>
      <c r="L626" s="207"/>
      <c r="M626" s="207"/>
      <c r="N626" s="207"/>
      <c r="O626" s="207"/>
      <c r="P626" s="207"/>
      <c r="Q626" s="207"/>
      <c r="R626" s="207"/>
      <c r="S626" s="207"/>
      <c r="T626" s="207"/>
      <c r="U626" s="207"/>
      <c r="V626" s="207"/>
      <c r="W626" s="207"/>
      <c r="X626" s="207"/>
      <c r="Y626" s="207"/>
      <c r="Z626" s="207"/>
    </row>
    <row r="627" ht="15.75" customHeight="1">
      <c r="A627" s="207"/>
      <c r="B627" s="207"/>
      <c r="C627" s="207"/>
      <c r="D627" s="207"/>
      <c r="E627" s="207"/>
      <c r="F627" s="207"/>
      <c r="G627" s="207"/>
      <c r="H627" s="207"/>
      <c r="I627" s="207"/>
      <c r="J627" s="207"/>
      <c r="K627" s="207"/>
      <c r="L627" s="207"/>
      <c r="M627" s="207"/>
      <c r="N627" s="207"/>
      <c r="O627" s="207"/>
      <c r="P627" s="207"/>
      <c r="Q627" s="207"/>
      <c r="R627" s="207"/>
      <c r="S627" s="207"/>
      <c r="T627" s="207"/>
      <c r="U627" s="207"/>
      <c r="V627" s="207"/>
      <c r="W627" s="207"/>
      <c r="X627" s="207"/>
      <c r="Y627" s="207"/>
      <c r="Z627" s="207"/>
    </row>
    <row r="628" ht="15.75" customHeight="1">
      <c r="A628" s="207"/>
      <c r="B628" s="207"/>
      <c r="C628" s="207"/>
      <c r="D628" s="207"/>
      <c r="E628" s="207"/>
      <c r="F628" s="207"/>
      <c r="G628" s="207"/>
      <c r="H628" s="207"/>
      <c r="I628" s="207"/>
      <c r="J628" s="207"/>
      <c r="K628" s="207"/>
      <c r="L628" s="207"/>
      <c r="M628" s="207"/>
      <c r="N628" s="207"/>
      <c r="O628" s="207"/>
      <c r="P628" s="207"/>
      <c r="Q628" s="207"/>
      <c r="R628" s="207"/>
      <c r="S628" s="207"/>
      <c r="T628" s="207"/>
      <c r="U628" s="207"/>
      <c r="V628" s="207"/>
      <c r="W628" s="207"/>
      <c r="X628" s="207"/>
      <c r="Y628" s="207"/>
      <c r="Z628" s="207"/>
    </row>
    <row r="629" ht="15.75" customHeight="1">
      <c r="A629" s="207"/>
      <c r="B629" s="207"/>
      <c r="C629" s="207"/>
      <c r="D629" s="207"/>
      <c r="E629" s="207"/>
      <c r="F629" s="207"/>
      <c r="G629" s="207"/>
      <c r="H629" s="207"/>
      <c r="I629" s="207"/>
      <c r="J629" s="207"/>
      <c r="K629" s="207"/>
      <c r="L629" s="207"/>
      <c r="M629" s="207"/>
      <c r="N629" s="207"/>
      <c r="O629" s="207"/>
      <c r="P629" s="207"/>
      <c r="Q629" s="207"/>
      <c r="R629" s="207"/>
      <c r="S629" s="207"/>
      <c r="T629" s="207"/>
      <c r="U629" s="207"/>
      <c r="V629" s="207"/>
      <c r="W629" s="207"/>
      <c r="X629" s="207"/>
      <c r="Y629" s="207"/>
      <c r="Z629" s="207"/>
    </row>
    <row r="630" ht="15.75" customHeight="1">
      <c r="A630" s="207"/>
      <c r="B630" s="207"/>
      <c r="C630" s="207"/>
      <c r="D630" s="207"/>
      <c r="E630" s="207"/>
      <c r="F630" s="207"/>
      <c r="G630" s="207"/>
      <c r="H630" s="207"/>
      <c r="I630" s="207"/>
      <c r="J630" s="207"/>
      <c r="K630" s="207"/>
      <c r="L630" s="207"/>
      <c r="M630" s="207"/>
      <c r="N630" s="207"/>
      <c r="O630" s="207"/>
      <c r="P630" s="207"/>
      <c r="Q630" s="207"/>
      <c r="R630" s="207"/>
      <c r="S630" s="207"/>
      <c r="T630" s="207"/>
      <c r="U630" s="207"/>
      <c r="V630" s="207"/>
      <c r="W630" s="207"/>
      <c r="X630" s="207"/>
      <c r="Y630" s="207"/>
      <c r="Z630" s="207"/>
    </row>
    <row r="631" ht="15.75" customHeight="1">
      <c r="A631" s="207"/>
      <c r="B631" s="207"/>
      <c r="C631" s="207"/>
      <c r="D631" s="207"/>
      <c r="E631" s="207"/>
      <c r="F631" s="207"/>
      <c r="G631" s="207"/>
      <c r="H631" s="207"/>
      <c r="I631" s="207"/>
      <c r="J631" s="207"/>
      <c r="K631" s="207"/>
      <c r="L631" s="207"/>
      <c r="M631" s="207"/>
      <c r="N631" s="207"/>
      <c r="O631" s="207"/>
      <c r="P631" s="207"/>
      <c r="Q631" s="207"/>
      <c r="R631" s="207"/>
      <c r="S631" s="207"/>
      <c r="T631" s="207"/>
      <c r="U631" s="207"/>
      <c r="V631" s="207"/>
      <c r="W631" s="207"/>
      <c r="X631" s="207"/>
      <c r="Y631" s="207"/>
      <c r="Z631" s="207"/>
    </row>
    <row r="632" ht="15.75" customHeight="1">
      <c r="A632" s="207"/>
      <c r="B632" s="207"/>
      <c r="C632" s="207"/>
      <c r="D632" s="207"/>
      <c r="E632" s="207"/>
      <c r="F632" s="207"/>
      <c r="G632" s="207"/>
      <c r="H632" s="207"/>
      <c r="I632" s="207"/>
      <c r="J632" s="207"/>
      <c r="K632" s="207"/>
      <c r="L632" s="207"/>
      <c r="M632" s="207"/>
      <c r="N632" s="207"/>
      <c r="O632" s="207"/>
      <c r="P632" s="207"/>
      <c r="Q632" s="207"/>
      <c r="R632" s="207"/>
      <c r="S632" s="207"/>
      <c r="T632" s="207"/>
      <c r="U632" s="207"/>
      <c r="V632" s="207"/>
      <c r="W632" s="207"/>
      <c r="X632" s="207"/>
      <c r="Y632" s="207"/>
      <c r="Z632" s="207"/>
    </row>
    <row r="633" ht="15.75" customHeight="1">
      <c r="A633" s="207"/>
      <c r="B633" s="207"/>
      <c r="C633" s="207"/>
      <c r="D633" s="207"/>
      <c r="E633" s="207"/>
      <c r="F633" s="207"/>
      <c r="G633" s="207"/>
      <c r="H633" s="207"/>
      <c r="I633" s="207"/>
      <c r="J633" s="207"/>
      <c r="K633" s="207"/>
      <c r="L633" s="207"/>
      <c r="M633" s="207"/>
      <c r="N633" s="207"/>
      <c r="O633" s="207"/>
      <c r="P633" s="207"/>
      <c r="Q633" s="207"/>
      <c r="R633" s="207"/>
      <c r="S633" s="207"/>
      <c r="T633" s="207"/>
      <c r="U633" s="207"/>
      <c r="V633" s="207"/>
      <c r="W633" s="207"/>
      <c r="X633" s="207"/>
      <c r="Y633" s="207"/>
      <c r="Z633" s="207"/>
    </row>
    <row r="634" ht="15.75" customHeight="1">
      <c r="A634" s="207"/>
      <c r="B634" s="207"/>
      <c r="C634" s="207"/>
      <c r="D634" s="207"/>
      <c r="E634" s="207"/>
      <c r="F634" s="207"/>
      <c r="G634" s="207"/>
      <c r="H634" s="207"/>
      <c r="I634" s="207"/>
      <c r="J634" s="207"/>
      <c r="K634" s="207"/>
      <c r="L634" s="207"/>
      <c r="M634" s="207"/>
      <c r="N634" s="207"/>
      <c r="O634" s="207"/>
      <c r="P634" s="207"/>
      <c r="Q634" s="207"/>
      <c r="R634" s="207"/>
      <c r="S634" s="207"/>
      <c r="T634" s="207"/>
      <c r="U634" s="207"/>
      <c r="V634" s="207"/>
      <c r="W634" s="207"/>
      <c r="X634" s="207"/>
      <c r="Y634" s="207"/>
      <c r="Z634" s="207"/>
    </row>
    <row r="635" ht="15.75" customHeight="1">
      <c r="A635" s="207"/>
      <c r="B635" s="207"/>
      <c r="C635" s="207"/>
      <c r="D635" s="207"/>
      <c r="E635" s="207"/>
      <c r="F635" s="207"/>
      <c r="G635" s="207"/>
      <c r="H635" s="207"/>
      <c r="I635" s="207"/>
      <c r="J635" s="207"/>
      <c r="K635" s="207"/>
      <c r="L635" s="207"/>
      <c r="M635" s="207"/>
      <c r="N635" s="207"/>
      <c r="O635" s="207"/>
      <c r="P635" s="207"/>
      <c r="Q635" s="207"/>
      <c r="R635" s="207"/>
      <c r="S635" s="207"/>
      <c r="T635" s="207"/>
      <c r="U635" s="207"/>
      <c r="V635" s="207"/>
      <c r="W635" s="207"/>
      <c r="X635" s="207"/>
      <c r="Y635" s="207"/>
      <c r="Z635" s="207"/>
    </row>
    <row r="636" ht="15.75" customHeight="1">
      <c r="A636" s="207"/>
      <c r="B636" s="207"/>
      <c r="C636" s="207"/>
      <c r="D636" s="207"/>
      <c r="E636" s="207"/>
      <c r="F636" s="207"/>
      <c r="G636" s="207"/>
      <c r="H636" s="207"/>
      <c r="I636" s="207"/>
      <c r="J636" s="207"/>
      <c r="K636" s="207"/>
      <c r="L636" s="207"/>
      <c r="M636" s="207"/>
      <c r="N636" s="207"/>
      <c r="O636" s="207"/>
      <c r="P636" s="207"/>
      <c r="Q636" s="207"/>
      <c r="R636" s="207"/>
      <c r="S636" s="207"/>
      <c r="T636" s="207"/>
      <c r="U636" s="207"/>
      <c r="V636" s="207"/>
      <c r="W636" s="207"/>
      <c r="X636" s="207"/>
      <c r="Y636" s="207"/>
      <c r="Z636" s="207"/>
    </row>
    <row r="637" ht="15.75" customHeight="1">
      <c r="A637" s="207"/>
      <c r="B637" s="207"/>
      <c r="C637" s="207"/>
      <c r="D637" s="207"/>
      <c r="E637" s="207"/>
      <c r="F637" s="207"/>
      <c r="G637" s="207"/>
      <c r="H637" s="207"/>
      <c r="I637" s="207"/>
      <c r="J637" s="207"/>
      <c r="K637" s="207"/>
      <c r="L637" s="207"/>
      <c r="M637" s="207"/>
      <c r="N637" s="207"/>
      <c r="O637" s="207"/>
      <c r="P637" s="207"/>
      <c r="Q637" s="207"/>
      <c r="R637" s="207"/>
      <c r="S637" s="207"/>
      <c r="T637" s="207"/>
      <c r="U637" s="207"/>
      <c r="V637" s="207"/>
      <c r="W637" s="207"/>
      <c r="X637" s="207"/>
      <c r="Y637" s="207"/>
      <c r="Z637" s="207"/>
    </row>
    <row r="638" ht="15.75" customHeight="1">
      <c r="A638" s="207"/>
      <c r="B638" s="207"/>
      <c r="C638" s="207"/>
      <c r="D638" s="207"/>
      <c r="E638" s="207"/>
      <c r="F638" s="207"/>
      <c r="G638" s="207"/>
      <c r="H638" s="207"/>
      <c r="I638" s="207"/>
      <c r="J638" s="207"/>
      <c r="K638" s="207"/>
      <c r="L638" s="207"/>
      <c r="M638" s="207"/>
      <c r="N638" s="207"/>
      <c r="O638" s="207"/>
      <c r="P638" s="207"/>
      <c r="Q638" s="207"/>
      <c r="R638" s="207"/>
      <c r="S638" s="207"/>
      <c r="T638" s="207"/>
      <c r="U638" s="207"/>
      <c r="V638" s="207"/>
      <c r="W638" s="207"/>
      <c r="X638" s="207"/>
      <c r="Y638" s="207"/>
      <c r="Z638" s="207"/>
    </row>
    <row r="639" ht="15.75" customHeight="1">
      <c r="A639" s="207"/>
      <c r="B639" s="207"/>
      <c r="C639" s="207"/>
      <c r="D639" s="207"/>
      <c r="E639" s="207"/>
      <c r="F639" s="207"/>
      <c r="G639" s="207"/>
      <c r="H639" s="207"/>
      <c r="I639" s="207"/>
      <c r="J639" s="207"/>
      <c r="K639" s="207"/>
      <c r="L639" s="207"/>
      <c r="M639" s="207"/>
      <c r="N639" s="207"/>
      <c r="O639" s="207"/>
      <c r="P639" s="207"/>
      <c r="Q639" s="207"/>
      <c r="R639" s="207"/>
      <c r="S639" s="207"/>
      <c r="T639" s="207"/>
      <c r="U639" s="207"/>
      <c r="V639" s="207"/>
      <c r="W639" s="207"/>
      <c r="X639" s="207"/>
      <c r="Y639" s="207"/>
      <c r="Z639" s="207"/>
    </row>
    <row r="640" ht="15.75" customHeight="1">
      <c r="A640" s="207"/>
      <c r="B640" s="207"/>
      <c r="C640" s="207"/>
      <c r="D640" s="207"/>
      <c r="E640" s="207"/>
      <c r="F640" s="207"/>
      <c r="G640" s="207"/>
      <c r="H640" s="207"/>
      <c r="I640" s="207"/>
      <c r="J640" s="207"/>
      <c r="K640" s="207"/>
      <c r="L640" s="207"/>
      <c r="M640" s="207"/>
      <c r="N640" s="207"/>
      <c r="O640" s="207"/>
      <c r="P640" s="207"/>
      <c r="Q640" s="207"/>
      <c r="R640" s="207"/>
      <c r="S640" s="207"/>
      <c r="T640" s="207"/>
      <c r="U640" s="207"/>
      <c r="V640" s="207"/>
      <c r="W640" s="207"/>
      <c r="X640" s="207"/>
      <c r="Y640" s="207"/>
      <c r="Z640" s="207"/>
    </row>
    <row r="641" ht="15.75" customHeight="1">
      <c r="A641" s="207"/>
      <c r="B641" s="207"/>
      <c r="C641" s="207"/>
      <c r="D641" s="207"/>
      <c r="E641" s="207"/>
      <c r="F641" s="207"/>
      <c r="G641" s="207"/>
      <c r="H641" s="207"/>
      <c r="I641" s="207"/>
      <c r="J641" s="207"/>
      <c r="K641" s="207"/>
      <c r="L641" s="207"/>
      <c r="M641" s="207"/>
      <c r="N641" s="207"/>
      <c r="O641" s="207"/>
      <c r="P641" s="207"/>
      <c r="Q641" s="207"/>
      <c r="R641" s="207"/>
      <c r="S641" s="207"/>
      <c r="T641" s="207"/>
      <c r="U641" s="207"/>
      <c r="V641" s="207"/>
      <c r="W641" s="207"/>
      <c r="X641" s="207"/>
      <c r="Y641" s="207"/>
      <c r="Z641" s="207"/>
    </row>
    <row r="642" ht="15.75" customHeight="1">
      <c r="A642" s="207"/>
      <c r="B642" s="207"/>
      <c r="C642" s="207"/>
      <c r="D642" s="207"/>
      <c r="E642" s="207"/>
      <c r="F642" s="207"/>
      <c r="G642" s="207"/>
      <c r="H642" s="207"/>
      <c r="I642" s="207"/>
      <c r="J642" s="207"/>
      <c r="K642" s="207"/>
      <c r="L642" s="207"/>
      <c r="M642" s="207"/>
      <c r="N642" s="207"/>
      <c r="O642" s="207"/>
      <c r="P642" s="207"/>
      <c r="Q642" s="207"/>
      <c r="R642" s="207"/>
      <c r="S642" s="207"/>
      <c r="T642" s="207"/>
      <c r="U642" s="207"/>
      <c r="V642" s="207"/>
      <c r="W642" s="207"/>
      <c r="X642" s="207"/>
      <c r="Y642" s="207"/>
      <c r="Z642" s="207"/>
    </row>
    <row r="643" ht="15.75" customHeight="1">
      <c r="A643" s="207"/>
      <c r="B643" s="207"/>
      <c r="C643" s="207"/>
      <c r="D643" s="207"/>
      <c r="E643" s="207"/>
      <c r="F643" s="207"/>
      <c r="G643" s="207"/>
      <c r="H643" s="207"/>
      <c r="I643" s="207"/>
      <c r="J643" s="207"/>
      <c r="K643" s="207"/>
      <c r="L643" s="207"/>
      <c r="M643" s="207"/>
      <c r="N643" s="207"/>
      <c r="O643" s="207"/>
      <c r="P643" s="207"/>
      <c r="Q643" s="207"/>
      <c r="R643" s="207"/>
      <c r="S643" s="207"/>
      <c r="T643" s="207"/>
      <c r="U643" s="207"/>
      <c r="V643" s="207"/>
      <c r="W643" s="207"/>
      <c r="X643" s="207"/>
      <c r="Y643" s="207"/>
      <c r="Z643" s="207"/>
    </row>
    <row r="644" ht="15.75" customHeight="1">
      <c r="A644" s="207"/>
      <c r="B644" s="207"/>
      <c r="C644" s="207"/>
      <c r="D644" s="207"/>
      <c r="E644" s="207"/>
      <c r="F644" s="207"/>
      <c r="G644" s="207"/>
      <c r="H644" s="207"/>
      <c r="I644" s="207"/>
      <c r="J644" s="207"/>
      <c r="K644" s="207"/>
      <c r="L644" s="207"/>
      <c r="M644" s="207"/>
      <c r="N644" s="207"/>
      <c r="O644" s="207"/>
      <c r="P644" s="207"/>
      <c r="Q644" s="207"/>
      <c r="R644" s="207"/>
      <c r="S644" s="207"/>
      <c r="T644" s="207"/>
      <c r="U644" s="207"/>
      <c r="V644" s="207"/>
      <c r="W644" s="207"/>
      <c r="X644" s="207"/>
      <c r="Y644" s="207"/>
      <c r="Z644" s="207"/>
    </row>
    <row r="645" ht="15.75" customHeight="1">
      <c r="A645" s="207"/>
      <c r="B645" s="207"/>
      <c r="C645" s="207"/>
      <c r="D645" s="207"/>
      <c r="E645" s="207"/>
      <c r="F645" s="207"/>
      <c r="G645" s="207"/>
      <c r="H645" s="207"/>
      <c r="I645" s="207"/>
      <c r="J645" s="207"/>
      <c r="K645" s="207"/>
      <c r="L645" s="207"/>
      <c r="M645" s="207"/>
      <c r="N645" s="207"/>
      <c r="O645" s="207"/>
      <c r="P645" s="207"/>
      <c r="Q645" s="207"/>
      <c r="R645" s="207"/>
      <c r="S645" s="207"/>
      <c r="T645" s="207"/>
      <c r="U645" s="207"/>
      <c r="V645" s="207"/>
      <c r="W645" s="207"/>
      <c r="X645" s="207"/>
      <c r="Y645" s="207"/>
      <c r="Z645" s="207"/>
    </row>
    <row r="646" ht="15.75" customHeight="1">
      <c r="A646" s="207"/>
      <c r="B646" s="207"/>
      <c r="C646" s="207"/>
      <c r="D646" s="207"/>
      <c r="E646" s="207"/>
      <c r="F646" s="207"/>
      <c r="G646" s="207"/>
      <c r="H646" s="207"/>
      <c r="I646" s="207"/>
      <c r="J646" s="207"/>
      <c r="K646" s="207"/>
      <c r="L646" s="207"/>
      <c r="M646" s="207"/>
      <c r="N646" s="207"/>
      <c r="O646" s="207"/>
      <c r="P646" s="207"/>
      <c r="Q646" s="207"/>
      <c r="R646" s="207"/>
      <c r="S646" s="207"/>
      <c r="T646" s="207"/>
      <c r="U646" s="207"/>
      <c r="V646" s="207"/>
      <c r="W646" s="207"/>
      <c r="X646" s="207"/>
      <c r="Y646" s="207"/>
      <c r="Z646" s="207"/>
    </row>
    <row r="647" ht="15.75" customHeight="1">
      <c r="A647" s="207"/>
      <c r="B647" s="207"/>
      <c r="C647" s="207"/>
      <c r="D647" s="207"/>
      <c r="E647" s="207"/>
      <c r="F647" s="207"/>
      <c r="G647" s="207"/>
      <c r="H647" s="207"/>
      <c r="I647" s="207"/>
      <c r="J647" s="207"/>
      <c r="K647" s="207"/>
      <c r="L647" s="207"/>
      <c r="M647" s="207"/>
      <c r="N647" s="207"/>
      <c r="O647" s="207"/>
      <c r="P647" s="207"/>
      <c r="Q647" s="207"/>
      <c r="R647" s="207"/>
      <c r="S647" s="207"/>
      <c r="T647" s="207"/>
      <c r="U647" s="207"/>
      <c r="V647" s="207"/>
      <c r="W647" s="207"/>
      <c r="X647" s="207"/>
      <c r="Y647" s="207"/>
      <c r="Z647" s="207"/>
    </row>
    <row r="648" ht="15.75" customHeight="1">
      <c r="A648" s="207"/>
      <c r="B648" s="207"/>
      <c r="C648" s="207"/>
      <c r="D648" s="207"/>
      <c r="E648" s="207"/>
      <c r="F648" s="207"/>
      <c r="G648" s="207"/>
      <c r="H648" s="207"/>
      <c r="I648" s="207"/>
      <c r="J648" s="207"/>
      <c r="K648" s="207"/>
      <c r="L648" s="207"/>
      <c r="M648" s="207"/>
      <c r="N648" s="207"/>
      <c r="O648" s="207"/>
      <c r="P648" s="207"/>
      <c r="Q648" s="207"/>
      <c r="R648" s="207"/>
      <c r="S648" s="207"/>
      <c r="T648" s="207"/>
      <c r="U648" s="207"/>
      <c r="V648" s="207"/>
      <c r="W648" s="207"/>
      <c r="X648" s="207"/>
      <c r="Y648" s="207"/>
      <c r="Z648" s="207"/>
    </row>
    <row r="649" ht="15.75" customHeight="1">
      <c r="A649" s="207"/>
      <c r="B649" s="207"/>
      <c r="C649" s="207"/>
      <c r="D649" s="207"/>
      <c r="E649" s="207"/>
      <c r="F649" s="207"/>
      <c r="G649" s="207"/>
      <c r="H649" s="207"/>
      <c r="I649" s="207"/>
      <c r="J649" s="207"/>
      <c r="K649" s="207"/>
      <c r="L649" s="207"/>
      <c r="M649" s="207"/>
      <c r="N649" s="207"/>
      <c r="O649" s="207"/>
      <c r="P649" s="207"/>
      <c r="Q649" s="207"/>
      <c r="R649" s="207"/>
      <c r="S649" s="207"/>
      <c r="T649" s="207"/>
      <c r="U649" s="207"/>
      <c r="V649" s="207"/>
      <c r="W649" s="207"/>
      <c r="X649" s="207"/>
      <c r="Y649" s="207"/>
      <c r="Z649" s="207"/>
    </row>
    <row r="650" ht="15.75" customHeight="1">
      <c r="A650" s="207"/>
      <c r="B650" s="207"/>
      <c r="C650" s="207"/>
      <c r="D650" s="207"/>
      <c r="E650" s="207"/>
      <c r="F650" s="207"/>
      <c r="G650" s="207"/>
      <c r="H650" s="207"/>
      <c r="I650" s="207"/>
      <c r="J650" s="207"/>
      <c r="K650" s="207"/>
      <c r="L650" s="207"/>
      <c r="M650" s="207"/>
      <c r="N650" s="207"/>
      <c r="O650" s="207"/>
      <c r="P650" s="207"/>
      <c r="Q650" s="207"/>
      <c r="R650" s="207"/>
      <c r="S650" s="207"/>
      <c r="T650" s="207"/>
      <c r="U650" s="207"/>
      <c r="V650" s="207"/>
      <c r="W650" s="207"/>
      <c r="X650" s="207"/>
      <c r="Y650" s="207"/>
      <c r="Z650" s="207"/>
    </row>
    <row r="651" ht="15.75" customHeight="1">
      <c r="A651" s="207"/>
      <c r="B651" s="207"/>
      <c r="C651" s="207"/>
      <c r="D651" s="207"/>
      <c r="E651" s="207"/>
      <c r="F651" s="207"/>
      <c r="G651" s="207"/>
      <c r="H651" s="207"/>
      <c r="I651" s="207"/>
      <c r="J651" s="207"/>
      <c r="K651" s="207"/>
      <c r="L651" s="207"/>
      <c r="M651" s="207"/>
      <c r="N651" s="207"/>
      <c r="O651" s="207"/>
      <c r="P651" s="207"/>
      <c r="Q651" s="207"/>
      <c r="R651" s="207"/>
      <c r="S651" s="207"/>
      <c r="T651" s="207"/>
      <c r="U651" s="207"/>
      <c r="V651" s="207"/>
      <c r="W651" s="207"/>
      <c r="X651" s="207"/>
      <c r="Y651" s="207"/>
      <c r="Z651" s="207"/>
    </row>
    <row r="652" ht="15.75" customHeight="1">
      <c r="A652" s="207"/>
      <c r="B652" s="207"/>
      <c r="C652" s="207"/>
      <c r="D652" s="207"/>
      <c r="E652" s="207"/>
      <c r="F652" s="207"/>
      <c r="G652" s="207"/>
      <c r="H652" s="207"/>
      <c r="I652" s="207"/>
      <c r="J652" s="207"/>
      <c r="K652" s="207"/>
      <c r="L652" s="207"/>
      <c r="M652" s="207"/>
      <c r="N652" s="207"/>
      <c r="O652" s="207"/>
      <c r="P652" s="207"/>
      <c r="Q652" s="207"/>
      <c r="R652" s="207"/>
      <c r="S652" s="207"/>
      <c r="T652" s="207"/>
      <c r="U652" s="207"/>
      <c r="V652" s="207"/>
      <c r="W652" s="207"/>
      <c r="X652" s="207"/>
      <c r="Y652" s="207"/>
      <c r="Z652" s="207"/>
    </row>
    <row r="653" ht="15.75" customHeight="1">
      <c r="A653" s="207"/>
      <c r="B653" s="207"/>
      <c r="C653" s="207"/>
      <c r="D653" s="207"/>
      <c r="E653" s="207"/>
      <c r="F653" s="207"/>
      <c r="G653" s="207"/>
      <c r="H653" s="207"/>
      <c r="I653" s="207"/>
      <c r="J653" s="207"/>
      <c r="K653" s="207"/>
      <c r="L653" s="207"/>
      <c r="M653" s="207"/>
      <c r="N653" s="207"/>
      <c r="O653" s="207"/>
      <c r="P653" s="207"/>
      <c r="Q653" s="207"/>
      <c r="R653" s="207"/>
      <c r="S653" s="207"/>
      <c r="T653" s="207"/>
      <c r="U653" s="207"/>
      <c r="V653" s="207"/>
      <c r="W653" s="207"/>
      <c r="X653" s="207"/>
      <c r="Y653" s="207"/>
      <c r="Z653" s="207"/>
    </row>
    <row r="654" ht="15.75" customHeight="1">
      <c r="A654" s="207"/>
      <c r="B654" s="207"/>
      <c r="C654" s="207"/>
      <c r="D654" s="207"/>
      <c r="E654" s="207"/>
      <c r="F654" s="207"/>
      <c r="G654" s="207"/>
      <c r="H654" s="207"/>
      <c r="I654" s="207"/>
      <c r="J654" s="207"/>
      <c r="K654" s="207"/>
      <c r="L654" s="207"/>
      <c r="M654" s="207"/>
      <c r="N654" s="207"/>
      <c r="O654" s="207"/>
      <c r="P654" s="207"/>
      <c r="Q654" s="207"/>
      <c r="R654" s="207"/>
      <c r="S654" s="207"/>
      <c r="T654" s="207"/>
      <c r="U654" s="207"/>
      <c r="V654" s="207"/>
      <c r="W654" s="207"/>
      <c r="X654" s="207"/>
      <c r="Y654" s="207"/>
      <c r="Z654" s="207"/>
    </row>
    <row r="655" ht="15.75" customHeight="1">
      <c r="A655" s="207"/>
      <c r="B655" s="207"/>
      <c r="C655" s="207"/>
      <c r="D655" s="207"/>
      <c r="E655" s="207"/>
      <c r="F655" s="207"/>
      <c r="G655" s="207"/>
      <c r="H655" s="207"/>
      <c r="I655" s="207"/>
      <c r="J655" s="207"/>
      <c r="K655" s="207"/>
      <c r="L655" s="207"/>
      <c r="M655" s="207"/>
      <c r="N655" s="207"/>
      <c r="O655" s="207"/>
      <c r="P655" s="207"/>
      <c r="Q655" s="207"/>
      <c r="R655" s="207"/>
      <c r="S655" s="207"/>
      <c r="T655" s="207"/>
      <c r="U655" s="207"/>
      <c r="V655" s="207"/>
      <c r="W655" s="207"/>
      <c r="X655" s="207"/>
      <c r="Y655" s="207"/>
      <c r="Z655" s="207"/>
    </row>
    <row r="656" ht="15.75" customHeight="1">
      <c r="A656" s="207"/>
      <c r="B656" s="207"/>
      <c r="C656" s="207"/>
      <c r="D656" s="207"/>
      <c r="E656" s="207"/>
      <c r="F656" s="207"/>
      <c r="G656" s="207"/>
      <c r="H656" s="207"/>
      <c r="I656" s="207"/>
      <c r="J656" s="207"/>
      <c r="K656" s="207"/>
      <c r="L656" s="207"/>
      <c r="M656" s="207"/>
      <c r="N656" s="207"/>
      <c r="O656" s="207"/>
      <c r="P656" s="207"/>
      <c r="Q656" s="207"/>
      <c r="R656" s="207"/>
      <c r="S656" s="207"/>
      <c r="T656" s="207"/>
      <c r="U656" s="207"/>
      <c r="V656" s="207"/>
      <c r="W656" s="207"/>
      <c r="X656" s="207"/>
      <c r="Y656" s="207"/>
      <c r="Z656" s="207"/>
    </row>
    <row r="657" ht="15.75" customHeight="1">
      <c r="A657" s="207"/>
      <c r="B657" s="207"/>
      <c r="C657" s="207"/>
      <c r="D657" s="207"/>
      <c r="E657" s="207"/>
      <c r="F657" s="207"/>
      <c r="G657" s="207"/>
      <c r="H657" s="207"/>
      <c r="I657" s="207"/>
      <c r="J657" s="207"/>
      <c r="K657" s="207"/>
      <c r="L657" s="207"/>
      <c r="M657" s="207"/>
      <c r="N657" s="207"/>
      <c r="O657" s="207"/>
      <c r="P657" s="207"/>
      <c r="Q657" s="207"/>
      <c r="R657" s="207"/>
      <c r="S657" s="207"/>
      <c r="T657" s="207"/>
      <c r="U657" s="207"/>
      <c r="V657" s="207"/>
      <c r="W657" s="207"/>
      <c r="X657" s="207"/>
      <c r="Y657" s="207"/>
      <c r="Z657" s="207"/>
    </row>
    <row r="658" ht="15.75" customHeight="1">
      <c r="A658" s="207"/>
      <c r="B658" s="207"/>
      <c r="C658" s="207"/>
      <c r="D658" s="207"/>
      <c r="E658" s="207"/>
      <c r="F658" s="207"/>
      <c r="G658" s="207"/>
      <c r="H658" s="207"/>
      <c r="I658" s="207"/>
      <c r="J658" s="207"/>
      <c r="K658" s="207"/>
      <c r="L658" s="207"/>
      <c r="M658" s="207"/>
      <c r="N658" s="207"/>
      <c r="O658" s="207"/>
      <c r="P658" s="207"/>
      <c r="Q658" s="207"/>
      <c r="R658" s="207"/>
      <c r="S658" s="207"/>
      <c r="T658" s="207"/>
      <c r="U658" s="207"/>
      <c r="V658" s="207"/>
      <c r="W658" s="207"/>
      <c r="X658" s="207"/>
      <c r="Y658" s="207"/>
      <c r="Z658" s="207"/>
    </row>
    <row r="659" ht="15.75" customHeight="1">
      <c r="A659" s="207"/>
      <c r="B659" s="207"/>
      <c r="C659" s="207"/>
      <c r="D659" s="207"/>
      <c r="E659" s="207"/>
      <c r="F659" s="207"/>
      <c r="G659" s="207"/>
      <c r="H659" s="207"/>
      <c r="I659" s="207"/>
      <c r="J659" s="207"/>
      <c r="K659" s="207"/>
      <c r="L659" s="207"/>
      <c r="M659" s="207"/>
      <c r="N659" s="207"/>
      <c r="O659" s="207"/>
      <c r="P659" s="207"/>
      <c r="Q659" s="207"/>
      <c r="R659" s="207"/>
      <c r="S659" s="207"/>
      <c r="T659" s="207"/>
      <c r="U659" s="207"/>
      <c r="V659" s="207"/>
      <c r="W659" s="207"/>
      <c r="X659" s="207"/>
      <c r="Y659" s="207"/>
      <c r="Z659" s="207"/>
    </row>
    <row r="660" ht="15.75" customHeight="1">
      <c r="A660" s="207"/>
      <c r="B660" s="207"/>
      <c r="C660" s="207"/>
      <c r="D660" s="207"/>
      <c r="E660" s="207"/>
      <c r="F660" s="207"/>
      <c r="G660" s="207"/>
      <c r="H660" s="207"/>
      <c r="I660" s="207"/>
      <c r="J660" s="207"/>
      <c r="K660" s="207"/>
      <c r="L660" s="207"/>
      <c r="M660" s="207"/>
      <c r="N660" s="207"/>
      <c r="O660" s="207"/>
      <c r="P660" s="207"/>
      <c r="Q660" s="207"/>
      <c r="R660" s="207"/>
      <c r="S660" s="207"/>
      <c r="T660" s="207"/>
      <c r="U660" s="207"/>
      <c r="V660" s="207"/>
      <c r="W660" s="207"/>
      <c r="X660" s="207"/>
      <c r="Y660" s="207"/>
      <c r="Z660" s="207"/>
    </row>
    <row r="661" ht="15.75" customHeight="1">
      <c r="A661" s="207"/>
      <c r="B661" s="207"/>
      <c r="C661" s="207"/>
      <c r="D661" s="207"/>
      <c r="E661" s="207"/>
      <c r="F661" s="207"/>
      <c r="G661" s="207"/>
      <c r="H661" s="207"/>
      <c r="I661" s="207"/>
      <c r="J661" s="207"/>
      <c r="K661" s="207"/>
      <c r="L661" s="207"/>
      <c r="M661" s="207"/>
      <c r="N661" s="207"/>
      <c r="O661" s="207"/>
      <c r="P661" s="207"/>
      <c r="Q661" s="207"/>
      <c r="R661" s="207"/>
      <c r="S661" s="207"/>
      <c r="T661" s="207"/>
      <c r="U661" s="207"/>
      <c r="V661" s="207"/>
      <c r="W661" s="207"/>
      <c r="X661" s="207"/>
      <c r="Y661" s="207"/>
      <c r="Z661" s="207"/>
    </row>
    <row r="662" ht="15.75" customHeight="1">
      <c r="A662" s="207"/>
      <c r="B662" s="207"/>
      <c r="C662" s="207"/>
      <c r="D662" s="207"/>
      <c r="E662" s="207"/>
      <c r="F662" s="207"/>
      <c r="G662" s="207"/>
      <c r="H662" s="207"/>
      <c r="I662" s="207"/>
      <c r="J662" s="207"/>
      <c r="K662" s="207"/>
      <c r="L662" s="207"/>
      <c r="M662" s="207"/>
      <c r="N662" s="207"/>
      <c r="O662" s="207"/>
      <c r="P662" s="207"/>
      <c r="Q662" s="207"/>
      <c r="R662" s="207"/>
      <c r="S662" s="207"/>
      <c r="T662" s="207"/>
      <c r="U662" s="207"/>
      <c r="V662" s="207"/>
      <c r="W662" s="207"/>
      <c r="X662" s="207"/>
      <c r="Y662" s="207"/>
      <c r="Z662" s="207"/>
    </row>
    <row r="663" ht="15.75" customHeight="1">
      <c r="A663" s="207"/>
      <c r="B663" s="207"/>
      <c r="C663" s="207"/>
      <c r="D663" s="207"/>
      <c r="E663" s="207"/>
      <c r="F663" s="207"/>
      <c r="G663" s="207"/>
      <c r="H663" s="207"/>
      <c r="I663" s="207"/>
      <c r="J663" s="207"/>
      <c r="K663" s="207"/>
      <c r="L663" s="207"/>
      <c r="M663" s="207"/>
      <c r="N663" s="207"/>
      <c r="O663" s="207"/>
      <c r="P663" s="207"/>
      <c r="Q663" s="207"/>
      <c r="R663" s="207"/>
      <c r="S663" s="207"/>
      <c r="T663" s="207"/>
      <c r="U663" s="207"/>
      <c r="V663" s="207"/>
      <c r="W663" s="207"/>
      <c r="X663" s="207"/>
      <c r="Y663" s="207"/>
      <c r="Z663" s="207"/>
    </row>
    <row r="664" ht="15.75" customHeight="1">
      <c r="A664" s="207"/>
      <c r="B664" s="207"/>
      <c r="C664" s="207"/>
      <c r="D664" s="207"/>
      <c r="E664" s="207"/>
      <c r="F664" s="207"/>
      <c r="G664" s="207"/>
      <c r="H664" s="207"/>
      <c r="I664" s="207"/>
      <c r="J664" s="207"/>
      <c r="K664" s="207"/>
      <c r="L664" s="207"/>
      <c r="M664" s="207"/>
      <c r="N664" s="207"/>
      <c r="O664" s="207"/>
      <c r="P664" s="207"/>
      <c r="Q664" s="207"/>
      <c r="R664" s="207"/>
      <c r="S664" s="207"/>
      <c r="T664" s="207"/>
      <c r="U664" s="207"/>
      <c r="V664" s="207"/>
      <c r="W664" s="207"/>
      <c r="X664" s="207"/>
      <c r="Y664" s="207"/>
      <c r="Z664" s="207"/>
    </row>
    <row r="665" ht="15.75" customHeight="1">
      <c r="A665" s="207"/>
      <c r="B665" s="207"/>
      <c r="C665" s="207"/>
      <c r="D665" s="207"/>
      <c r="E665" s="207"/>
      <c r="F665" s="207"/>
      <c r="G665" s="207"/>
      <c r="H665" s="207"/>
      <c r="I665" s="207"/>
      <c r="J665" s="207"/>
      <c r="K665" s="207"/>
      <c r="L665" s="207"/>
      <c r="M665" s="207"/>
      <c r="N665" s="207"/>
      <c r="O665" s="207"/>
      <c r="P665" s="207"/>
      <c r="Q665" s="207"/>
      <c r="R665" s="207"/>
      <c r="S665" s="207"/>
      <c r="T665" s="207"/>
      <c r="U665" s="207"/>
      <c r="V665" s="207"/>
      <c r="W665" s="207"/>
      <c r="X665" s="207"/>
      <c r="Y665" s="207"/>
      <c r="Z665" s="207"/>
    </row>
    <row r="666" ht="15.75" customHeight="1">
      <c r="A666" s="207"/>
      <c r="B666" s="207"/>
      <c r="C666" s="207"/>
      <c r="D666" s="207"/>
      <c r="E666" s="207"/>
      <c r="F666" s="207"/>
      <c r="G666" s="207"/>
      <c r="H666" s="207"/>
      <c r="I666" s="207"/>
      <c r="J666" s="207"/>
      <c r="K666" s="207"/>
      <c r="L666" s="207"/>
      <c r="M666" s="207"/>
      <c r="N666" s="207"/>
      <c r="O666" s="207"/>
      <c r="P666" s="207"/>
      <c r="Q666" s="207"/>
      <c r="R666" s="207"/>
      <c r="S666" s="207"/>
      <c r="T666" s="207"/>
      <c r="U666" s="207"/>
      <c r="V666" s="207"/>
      <c r="W666" s="207"/>
      <c r="X666" s="207"/>
      <c r="Y666" s="207"/>
      <c r="Z666" s="207"/>
    </row>
    <row r="667" ht="15.75" customHeight="1">
      <c r="A667" s="207"/>
      <c r="B667" s="207"/>
      <c r="C667" s="207"/>
      <c r="D667" s="207"/>
      <c r="E667" s="207"/>
      <c r="F667" s="207"/>
      <c r="G667" s="207"/>
      <c r="H667" s="207"/>
      <c r="I667" s="207"/>
      <c r="J667" s="207"/>
      <c r="K667" s="207"/>
      <c r="L667" s="207"/>
      <c r="M667" s="207"/>
      <c r="N667" s="207"/>
      <c r="O667" s="207"/>
      <c r="P667" s="207"/>
      <c r="Q667" s="207"/>
      <c r="R667" s="207"/>
      <c r="S667" s="207"/>
      <c r="T667" s="207"/>
      <c r="U667" s="207"/>
      <c r="V667" s="207"/>
      <c r="W667" s="207"/>
      <c r="X667" s="207"/>
      <c r="Y667" s="207"/>
      <c r="Z667" s="207"/>
    </row>
    <row r="668" ht="15.75" customHeight="1">
      <c r="A668" s="207"/>
      <c r="B668" s="207"/>
      <c r="C668" s="207"/>
      <c r="D668" s="207"/>
      <c r="E668" s="207"/>
      <c r="F668" s="207"/>
      <c r="G668" s="207"/>
      <c r="H668" s="207"/>
      <c r="I668" s="207"/>
      <c r="J668" s="207"/>
      <c r="K668" s="207"/>
      <c r="L668" s="207"/>
      <c r="M668" s="207"/>
      <c r="N668" s="207"/>
      <c r="O668" s="207"/>
      <c r="P668" s="207"/>
      <c r="Q668" s="207"/>
      <c r="R668" s="207"/>
      <c r="S668" s="207"/>
      <c r="T668" s="207"/>
      <c r="U668" s="207"/>
      <c r="V668" s="207"/>
      <c r="W668" s="207"/>
      <c r="X668" s="207"/>
      <c r="Y668" s="207"/>
      <c r="Z668" s="207"/>
    </row>
    <row r="669" ht="15.75" customHeight="1">
      <c r="A669" s="207"/>
      <c r="B669" s="207"/>
      <c r="C669" s="207"/>
      <c r="D669" s="207"/>
      <c r="E669" s="207"/>
      <c r="F669" s="207"/>
      <c r="G669" s="207"/>
      <c r="H669" s="207"/>
      <c r="I669" s="207"/>
      <c r="J669" s="207"/>
      <c r="K669" s="207"/>
      <c r="L669" s="207"/>
      <c r="M669" s="207"/>
      <c r="N669" s="207"/>
      <c r="O669" s="207"/>
      <c r="P669" s="207"/>
      <c r="Q669" s="207"/>
      <c r="R669" s="207"/>
      <c r="S669" s="207"/>
      <c r="T669" s="207"/>
      <c r="U669" s="207"/>
      <c r="V669" s="207"/>
      <c r="W669" s="207"/>
      <c r="X669" s="207"/>
      <c r="Y669" s="207"/>
      <c r="Z669" s="207"/>
    </row>
    <row r="670" ht="15.75" customHeight="1">
      <c r="A670" s="207"/>
      <c r="B670" s="207"/>
      <c r="C670" s="207"/>
      <c r="D670" s="207"/>
      <c r="E670" s="207"/>
      <c r="F670" s="207"/>
      <c r="G670" s="207"/>
      <c r="H670" s="207"/>
      <c r="I670" s="207"/>
      <c r="J670" s="207"/>
      <c r="K670" s="207"/>
      <c r="L670" s="207"/>
      <c r="M670" s="207"/>
      <c r="N670" s="207"/>
      <c r="O670" s="207"/>
      <c r="P670" s="207"/>
      <c r="Q670" s="207"/>
      <c r="R670" s="207"/>
      <c r="S670" s="207"/>
      <c r="T670" s="207"/>
      <c r="U670" s="207"/>
      <c r="V670" s="207"/>
      <c r="W670" s="207"/>
      <c r="X670" s="207"/>
      <c r="Y670" s="207"/>
      <c r="Z670" s="207"/>
    </row>
    <row r="671" ht="15.75" customHeight="1">
      <c r="A671" s="207"/>
      <c r="B671" s="207"/>
      <c r="C671" s="207"/>
      <c r="D671" s="207"/>
      <c r="E671" s="207"/>
      <c r="F671" s="207"/>
      <c r="G671" s="207"/>
      <c r="H671" s="207"/>
      <c r="I671" s="207"/>
      <c r="J671" s="207"/>
      <c r="K671" s="207"/>
      <c r="L671" s="207"/>
      <c r="M671" s="207"/>
      <c r="N671" s="207"/>
      <c r="O671" s="207"/>
      <c r="P671" s="207"/>
      <c r="Q671" s="207"/>
      <c r="R671" s="207"/>
      <c r="S671" s="207"/>
      <c r="T671" s="207"/>
      <c r="U671" s="207"/>
      <c r="V671" s="207"/>
      <c r="W671" s="207"/>
      <c r="X671" s="207"/>
      <c r="Y671" s="207"/>
      <c r="Z671" s="207"/>
    </row>
    <row r="672" ht="15.75" customHeight="1">
      <c r="A672" s="207"/>
      <c r="B672" s="207"/>
      <c r="C672" s="207"/>
      <c r="D672" s="207"/>
      <c r="E672" s="207"/>
      <c r="F672" s="207"/>
      <c r="G672" s="207"/>
      <c r="H672" s="207"/>
      <c r="I672" s="207"/>
      <c r="J672" s="207"/>
      <c r="K672" s="207"/>
      <c r="L672" s="207"/>
      <c r="M672" s="207"/>
      <c r="N672" s="207"/>
      <c r="O672" s="207"/>
      <c r="P672" s="207"/>
      <c r="Q672" s="207"/>
      <c r="R672" s="207"/>
      <c r="S672" s="207"/>
      <c r="T672" s="207"/>
      <c r="U672" s="207"/>
      <c r="V672" s="207"/>
      <c r="W672" s="207"/>
      <c r="X672" s="207"/>
      <c r="Y672" s="207"/>
      <c r="Z672" s="207"/>
    </row>
    <row r="673" ht="15.75" customHeight="1">
      <c r="A673" s="207"/>
      <c r="B673" s="207"/>
      <c r="C673" s="207"/>
      <c r="D673" s="207"/>
      <c r="E673" s="207"/>
      <c r="F673" s="207"/>
      <c r="G673" s="207"/>
      <c r="H673" s="207"/>
      <c r="I673" s="207"/>
      <c r="J673" s="207"/>
      <c r="K673" s="207"/>
      <c r="L673" s="207"/>
      <c r="M673" s="207"/>
      <c r="N673" s="207"/>
      <c r="O673" s="207"/>
      <c r="P673" s="207"/>
      <c r="Q673" s="207"/>
      <c r="R673" s="207"/>
      <c r="S673" s="207"/>
      <c r="T673" s="207"/>
      <c r="U673" s="207"/>
      <c r="V673" s="207"/>
      <c r="W673" s="207"/>
      <c r="X673" s="207"/>
      <c r="Y673" s="207"/>
      <c r="Z673" s="207"/>
    </row>
    <row r="674" ht="15.75" customHeight="1">
      <c r="A674" s="207"/>
      <c r="B674" s="207"/>
      <c r="C674" s="207"/>
      <c r="D674" s="207"/>
      <c r="E674" s="207"/>
      <c r="F674" s="207"/>
      <c r="G674" s="207"/>
      <c r="H674" s="207"/>
      <c r="I674" s="207"/>
      <c r="J674" s="207"/>
      <c r="K674" s="207"/>
      <c r="L674" s="207"/>
      <c r="M674" s="207"/>
      <c r="N674" s="207"/>
      <c r="O674" s="207"/>
      <c r="P674" s="207"/>
      <c r="Q674" s="207"/>
      <c r="R674" s="207"/>
      <c r="S674" s="207"/>
      <c r="T674" s="207"/>
      <c r="U674" s="207"/>
      <c r="V674" s="207"/>
      <c r="W674" s="207"/>
      <c r="X674" s="207"/>
      <c r="Y674" s="207"/>
      <c r="Z674" s="207"/>
    </row>
    <row r="675" ht="15.75" customHeight="1">
      <c r="A675" s="207"/>
      <c r="B675" s="207"/>
      <c r="C675" s="207"/>
      <c r="D675" s="207"/>
      <c r="E675" s="207"/>
      <c r="F675" s="207"/>
      <c r="G675" s="207"/>
      <c r="H675" s="207"/>
      <c r="I675" s="207"/>
      <c r="J675" s="207"/>
      <c r="K675" s="207"/>
      <c r="L675" s="207"/>
      <c r="M675" s="207"/>
      <c r="N675" s="207"/>
      <c r="O675" s="207"/>
      <c r="P675" s="207"/>
      <c r="Q675" s="207"/>
      <c r="R675" s="207"/>
      <c r="S675" s="207"/>
      <c r="T675" s="207"/>
      <c r="U675" s="207"/>
      <c r="V675" s="207"/>
      <c r="W675" s="207"/>
      <c r="X675" s="207"/>
      <c r="Y675" s="207"/>
      <c r="Z675" s="207"/>
    </row>
    <row r="676" ht="15.75" customHeight="1">
      <c r="A676" s="207"/>
      <c r="B676" s="207"/>
      <c r="C676" s="207"/>
      <c r="D676" s="207"/>
      <c r="E676" s="207"/>
      <c r="F676" s="207"/>
      <c r="G676" s="207"/>
      <c r="H676" s="207"/>
      <c r="I676" s="207"/>
      <c r="J676" s="207"/>
      <c r="K676" s="207"/>
      <c r="L676" s="207"/>
      <c r="M676" s="207"/>
      <c r="N676" s="207"/>
      <c r="O676" s="207"/>
      <c r="P676" s="207"/>
      <c r="Q676" s="207"/>
      <c r="R676" s="207"/>
      <c r="S676" s="207"/>
      <c r="T676" s="207"/>
      <c r="U676" s="207"/>
      <c r="V676" s="207"/>
      <c r="W676" s="207"/>
      <c r="X676" s="207"/>
      <c r="Y676" s="207"/>
      <c r="Z676" s="207"/>
    </row>
    <row r="677" ht="15.75" customHeight="1">
      <c r="A677" s="207"/>
      <c r="B677" s="207"/>
      <c r="C677" s="207"/>
      <c r="D677" s="207"/>
      <c r="E677" s="207"/>
      <c r="F677" s="207"/>
      <c r="G677" s="207"/>
      <c r="H677" s="207"/>
      <c r="I677" s="207"/>
      <c r="J677" s="207"/>
      <c r="K677" s="207"/>
      <c r="L677" s="207"/>
      <c r="M677" s="207"/>
      <c r="N677" s="207"/>
      <c r="O677" s="207"/>
      <c r="P677" s="207"/>
      <c r="Q677" s="207"/>
      <c r="R677" s="207"/>
      <c r="S677" s="207"/>
      <c r="T677" s="207"/>
      <c r="U677" s="207"/>
      <c r="V677" s="207"/>
      <c r="W677" s="207"/>
      <c r="X677" s="207"/>
      <c r="Y677" s="207"/>
      <c r="Z677" s="207"/>
    </row>
    <row r="678" ht="15.75" customHeight="1">
      <c r="A678" s="207"/>
      <c r="B678" s="207"/>
      <c r="C678" s="207"/>
      <c r="D678" s="207"/>
      <c r="E678" s="207"/>
      <c r="F678" s="207"/>
      <c r="G678" s="207"/>
      <c r="H678" s="207"/>
      <c r="I678" s="207"/>
      <c r="J678" s="207"/>
      <c r="K678" s="207"/>
      <c r="L678" s="207"/>
      <c r="M678" s="207"/>
      <c r="N678" s="207"/>
      <c r="O678" s="207"/>
      <c r="P678" s="207"/>
      <c r="Q678" s="207"/>
      <c r="R678" s="207"/>
      <c r="S678" s="207"/>
      <c r="T678" s="207"/>
      <c r="U678" s="207"/>
      <c r="V678" s="207"/>
      <c r="W678" s="207"/>
      <c r="X678" s="207"/>
      <c r="Y678" s="207"/>
      <c r="Z678" s="207"/>
    </row>
    <row r="679" ht="15.75" customHeight="1">
      <c r="A679" s="207"/>
      <c r="B679" s="207"/>
      <c r="C679" s="207"/>
      <c r="D679" s="207"/>
      <c r="E679" s="207"/>
      <c r="F679" s="207"/>
      <c r="G679" s="207"/>
      <c r="H679" s="207"/>
      <c r="I679" s="207"/>
      <c r="J679" s="207"/>
      <c r="K679" s="207"/>
      <c r="L679" s="207"/>
      <c r="M679" s="207"/>
      <c r="N679" s="207"/>
      <c r="O679" s="207"/>
      <c r="P679" s="207"/>
      <c r="Q679" s="207"/>
      <c r="R679" s="207"/>
      <c r="S679" s="207"/>
      <c r="T679" s="207"/>
      <c r="U679" s="207"/>
      <c r="V679" s="207"/>
      <c r="W679" s="207"/>
      <c r="X679" s="207"/>
      <c r="Y679" s="207"/>
      <c r="Z679" s="207"/>
    </row>
    <row r="680" ht="15.75" customHeight="1">
      <c r="A680" s="207"/>
      <c r="B680" s="207"/>
      <c r="C680" s="207"/>
      <c r="D680" s="207"/>
      <c r="E680" s="207"/>
      <c r="F680" s="207"/>
      <c r="G680" s="207"/>
      <c r="H680" s="207"/>
      <c r="I680" s="207"/>
      <c r="J680" s="207"/>
      <c r="K680" s="207"/>
      <c r="L680" s="207"/>
      <c r="M680" s="207"/>
      <c r="N680" s="207"/>
      <c r="O680" s="207"/>
      <c r="P680" s="207"/>
      <c r="Q680" s="207"/>
      <c r="R680" s="207"/>
      <c r="S680" s="207"/>
      <c r="T680" s="207"/>
      <c r="U680" s="207"/>
      <c r="V680" s="207"/>
      <c r="W680" s="207"/>
      <c r="X680" s="207"/>
      <c r="Y680" s="207"/>
      <c r="Z680" s="207"/>
    </row>
    <row r="681" ht="15.75" customHeight="1">
      <c r="A681" s="207"/>
      <c r="B681" s="207"/>
      <c r="C681" s="207"/>
      <c r="D681" s="207"/>
      <c r="E681" s="207"/>
      <c r="F681" s="207"/>
      <c r="G681" s="207"/>
      <c r="H681" s="207"/>
      <c r="I681" s="207"/>
      <c r="J681" s="207"/>
      <c r="K681" s="207"/>
      <c r="L681" s="207"/>
      <c r="M681" s="207"/>
      <c r="N681" s="207"/>
      <c r="O681" s="207"/>
      <c r="P681" s="207"/>
      <c r="Q681" s="207"/>
      <c r="R681" s="207"/>
      <c r="S681" s="207"/>
      <c r="T681" s="207"/>
      <c r="U681" s="207"/>
      <c r="V681" s="207"/>
      <c r="W681" s="207"/>
      <c r="X681" s="207"/>
      <c r="Y681" s="207"/>
      <c r="Z681" s="207"/>
    </row>
    <row r="682" ht="15.75" customHeight="1">
      <c r="A682" s="207"/>
      <c r="B682" s="207"/>
      <c r="C682" s="207"/>
      <c r="D682" s="207"/>
      <c r="E682" s="207"/>
      <c r="F682" s="207"/>
      <c r="G682" s="207"/>
      <c r="H682" s="207"/>
      <c r="I682" s="207"/>
      <c r="J682" s="207"/>
      <c r="K682" s="207"/>
      <c r="L682" s="207"/>
      <c r="M682" s="207"/>
      <c r="N682" s="207"/>
      <c r="O682" s="207"/>
      <c r="P682" s="207"/>
      <c r="Q682" s="207"/>
      <c r="R682" s="207"/>
      <c r="S682" s="207"/>
      <c r="T682" s="207"/>
      <c r="U682" s="207"/>
      <c r="V682" s="207"/>
      <c r="W682" s="207"/>
      <c r="X682" s="207"/>
      <c r="Y682" s="207"/>
      <c r="Z682" s="207"/>
    </row>
    <row r="683" ht="15.75" customHeight="1">
      <c r="A683" s="207"/>
      <c r="B683" s="207"/>
      <c r="C683" s="207"/>
      <c r="D683" s="207"/>
      <c r="E683" s="207"/>
      <c r="F683" s="207"/>
      <c r="G683" s="207"/>
      <c r="H683" s="207"/>
      <c r="I683" s="207"/>
      <c r="J683" s="207"/>
      <c r="K683" s="207"/>
      <c r="L683" s="207"/>
      <c r="M683" s="207"/>
      <c r="N683" s="207"/>
      <c r="O683" s="207"/>
      <c r="P683" s="207"/>
      <c r="Q683" s="207"/>
      <c r="R683" s="207"/>
      <c r="S683" s="207"/>
      <c r="T683" s="207"/>
      <c r="U683" s="207"/>
      <c r="V683" s="207"/>
      <c r="W683" s="207"/>
      <c r="X683" s="207"/>
      <c r="Y683" s="207"/>
      <c r="Z683" s="207"/>
    </row>
    <row r="684" ht="15.75" customHeight="1">
      <c r="A684" s="207"/>
      <c r="B684" s="207"/>
      <c r="C684" s="207"/>
      <c r="D684" s="207"/>
      <c r="E684" s="207"/>
      <c r="F684" s="207"/>
      <c r="G684" s="207"/>
      <c r="H684" s="207"/>
      <c r="I684" s="207"/>
      <c r="J684" s="207"/>
      <c r="K684" s="207"/>
      <c r="L684" s="207"/>
      <c r="M684" s="207"/>
      <c r="N684" s="207"/>
      <c r="O684" s="207"/>
      <c r="P684" s="207"/>
      <c r="Q684" s="207"/>
      <c r="R684" s="207"/>
      <c r="S684" s="207"/>
      <c r="T684" s="207"/>
      <c r="U684" s="207"/>
      <c r="V684" s="207"/>
      <c r="W684" s="207"/>
      <c r="X684" s="207"/>
      <c r="Y684" s="207"/>
      <c r="Z684" s="207"/>
    </row>
    <row r="685" ht="15.75" customHeight="1">
      <c r="A685" s="207"/>
      <c r="B685" s="207"/>
      <c r="C685" s="207"/>
      <c r="D685" s="207"/>
      <c r="E685" s="207"/>
      <c r="F685" s="207"/>
      <c r="G685" s="207"/>
      <c r="H685" s="207"/>
      <c r="I685" s="207"/>
      <c r="J685" s="207"/>
      <c r="K685" s="207"/>
      <c r="L685" s="207"/>
      <c r="M685" s="207"/>
      <c r="N685" s="207"/>
      <c r="O685" s="207"/>
      <c r="P685" s="207"/>
      <c r="Q685" s="207"/>
      <c r="R685" s="207"/>
      <c r="S685" s="207"/>
      <c r="T685" s="207"/>
      <c r="U685" s="207"/>
      <c r="V685" s="207"/>
      <c r="W685" s="207"/>
      <c r="X685" s="207"/>
      <c r="Y685" s="207"/>
      <c r="Z685" s="207"/>
    </row>
    <row r="686" ht="15.75" customHeight="1">
      <c r="A686" s="207"/>
      <c r="B686" s="207"/>
      <c r="C686" s="207"/>
      <c r="D686" s="207"/>
      <c r="E686" s="207"/>
      <c r="F686" s="207"/>
      <c r="G686" s="207"/>
      <c r="H686" s="207"/>
      <c r="I686" s="207"/>
      <c r="J686" s="207"/>
      <c r="K686" s="207"/>
      <c r="L686" s="207"/>
      <c r="M686" s="207"/>
      <c r="N686" s="207"/>
      <c r="O686" s="207"/>
      <c r="P686" s="207"/>
      <c r="Q686" s="207"/>
      <c r="R686" s="207"/>
      <c r="S686" s="207"/>
      <c r="T686" s="207"/>
      <c r="U686" s="207"/>
      <c r="V686" s="207"/>
      <c r="W686" s="207"/>
      <c r="X686" s="207"/>
      <c r="Y686" s="207"/>
      <c r="Z686" s="207"/>
    </row>
    <row r="687" ht="15.75" customHeight="1">
      <c r="A687" s="207"/>
      <c r="B687" s="207"/>
      <c r="C687" s="207"/>
      <c r="D687" s="207"/>
      <c r="E687" s="207"/>
      <c r="F687" s="207"/>
      <c r="G687" s="207"/>
      <c r="H687" s="207"/>
      <c r="I687" s="207"/>
      <c r="J687" s="207"/>
      <c r="K687" s="207"/>
      <c r="L687" s="207"/>
      <c r="M687" s="207"/>
      <c r="N687" s="207"/>
      <c r="O687" s="207"/>
      <c r="P687" s="207"/>
      <c r="Q687" s="207"/>
      <c r="R687" s="207"/>
      <c r="S687" s="207"/>
      <c r="T687" s="207"/>
      <c r="U687" s="207"/>
      <c r="V687" s="207"/>
      <c r="W687" s="207"/>
      <c r="X687" s="207"/>
      <c r="Y687" s="207"/>
      <c r="Z687" s="207"/>
    </row>
    <row r="688" ht="15.75" customHeight="1">
      <c r="A688" s="207"/>
      <c r="B688" s="207"/>
      <c r="C688" s="207"/>
      <c r="D688" s="207"/>
      <c r="E688" s="207"/>
      <c r="F688" s="207"/>
      <c r="G688" s="207"/>
      <c r="H688" s="207"/>
      <c r="I688" s="207"/>
      <c r="J688" s="207"/>
      <c r="K688" s="207"/>
      <c r="L688" s="207"/>
      <c r="M688" s="207"/>
      <c r="N688" s="207"/>
      <c r="O688" s="207"/>
      <c r="P688" s="207"/>
      <c r="Q688" s="207"/>
      <c r="R688" s="207"/>
      <c r="S688" s="207"/>
      <c r="T688" s="207"/>
      <c r="U688" s="207"/>
      <c r="V688" s="207"/>
      <c r="W688" s="207"/>
      <c r="X688" s="207"/>
      <c r="Y688" s="207"/>
      <c r="Z688" s="207"/>
    </row>
    <row r="689" ht="15.75" customHeight="1">
      <c r="A689" s="207"/>
      <c r="B689" s="207"/>
      <c r="C689" s="207"/>
      <c r="D689" s="207"/>
      <c r="E689" s="207"/>
      <c r="F689" s="207"/>
      <c r="G689" s="207"/>
      <c r="H689" s="207"/>
      <c r="I689" s="207"/>
      <c r="J689" s="207"/>
      <c r="K689" s="207"/>
      <c r="L689" s="207"/>
      <c r="M689" s="207"/>
      <c r="N689" s="207"/>
      <c r="O689" s="207"/>
      <c r="P689" s="207"/>
      <c r="Q689" s="207"/>
      <c r="R689" s="207"/>
      <c r="S689" s="207"/>
      <c r="T689" s="207"/>
      <c r="U689" s="207"/>
      <c r="V689" s="207"/>
      <c r="W689" s="207"/>
      <c r="X689" s="207"/>
      <c r="Y689" s="207"/>
      <c r="Z689" s="207"/>
    </row>
    <row r="690" ht="15.75" customHeight="1">
      <c r="A690" s="207"/>
      <c r="B690" s="207"/>
      <c r="C690" s="207"/>
      <c r="D690" s="207"/>
      <c r="E690" s="207"/>
      <c r="F690" s="207"/>
      <c r="G690" s="207"/>
      <c r="H690" s="207"/>
      <c r="I690" s="207"/>
      <c r="J690" s="207"/>
      <c r="K690" s="207"/>
      <c r="L690" s="207"/>
      <c r="M690" s="207"/>
      <c r="N690" s="207"/>
      <c r="O690" s="207"/>
      <c r="P690" s="207"/>
      <c r="Q690" s="207"/>
      <c r="R690" s="207"/>
      <c r="S690" s="207"/>
      <c r="T690" s="207"/>
      <c r="U690" s="207"/>
      <c r="V690" s="207"/>
      <c r="W690" s="207"/>
      <c r="X690" s="207"/>
      <c r="Y690" s="207"/>
      <c r="Z690" s="207"/>
    </row>
    <row r="691" ht="15.75" customHeight="1">
      <c r="A691" s="207"/>
      <c r="B691" s="207"/>
      <c r="C691" s="207"/>
      <c r="D691" s="207"/>
      <c r="E691" s="207"/>
      <c r="F691" s="207"/>
      <c r="G691" s="207"/>
      <c r="H691" s="207"/>
      <c r="I691" s="207"/>
      <c r="J691" s="207"/>
      <c r="K691" s="207"/>
      <c r="L691" s="207"/>
      <c r="M691" s="207"/>
      <c r="N691" s="207"/>
      <c r="O691" s="207"/>
      <c r="P691" s="207"/>
      <c r="Q691" s="207"/>
      <c r="R691" s="207"/>
      <c r="S691" s="207"/>
      <c r="T691" s="207"/>
      <c r="U691" s="207"/>
      <c r="V691" s="207"/>
      <c r="W691" s="207"/>
      <c r="X691" s="207"/>
      <c r="Y691" s="207"/>
      <c r="Z691" s="207"/>
    </row>
    <row r="692" ht="15.75" customHeight="1">
      <c r="A692" s="207"/>
      <c r="B692" s="207"/>
      <c r="C692" s="207"/>
      <c r="D692" s="207"/>
      <c r="E692" s="207"/>
      <c r="F692" s="207"/>
      <c r="G692" s="207"/>
      <c r="H692" s="207"/>
      <c r="I692" s="207"/>
      <c r="J692" s="207"/>
      <c r="K692" s="207"/>
      <c r="L692" s="207"/>
      <c r="M692" s="207"/>
      <c r="N692" s="207"/>
      <c r="O692" s="207"/>
      <c r="P692" s="207"/>
      <c r="Q692" s="207"/>
      <c r="R692" s="207"/>
      <c r="S692" s="207"/>
      <c r="T692" s="207"/>
      <c r="U692" s="207"/>
      <c r="V692" s="207"/>
      <c r="W692" s="207"/>
      <c r="X692" s="207"/>
      <c r="Y692" s="207"/>
      <c r="Z692" s="207"/>
    </row>
    <row r="693" ht="15.75" customHeight="1">
      <c r="A693" s="207"/>
      <c r="B693" s="207"/>
      <c r="C693" s="207"/>
      <c r="D693" s="207"/>
      <c r="E693" s="207"/>
      <c r="F693" s="207"/>
      <c r="G693" s="207"/>
      <c r="H693" s="207"/>
      <c r="I693" s="207"/>
      <c r="J693" s="207"/>
      <c r="K693" s="207"/>
      <c r="L693" s="207"/>
      <c r="M693" s="207"/>
      <c r="N693" s="207"/>
      <c r="O693" s="207"/>
      <c r="P693" s="207"/>
      <c r="Q693" s="207"/>
      <c r="R693" s="207"/>
      <c r="S693" s="207"/>
      <c r="T693" s="207"/>
      <c r="U693" s="207"/>
      <c r="V693" s="207"/>
      <c r="W693" s="207"/>
      <c r="X693" s="207"/>
      <c r="Y693" s="207"/>
      <c r="Z693" s="207"/>
    </row>
    <row r="694" ht="15.75" customHeight="1">
      <c r="A694" s="207"/>
      <c r="B694" s="207"/>
      <c r="C694" s="207"/>
      <c r="D694" s="207"/>
      <c r="E694" s="207"/>
      <c r="F694" s="207"/>
      <c r="G694" s="207"/>
      <c r="H694" s="207"/>
      <c r="I694" s="207"/>
      <c r="J694" s="207"/>
      <c r="K694" s="207"/>
      <c r="L694" s="207"/>
      <c r="M694" s="207"/>
      <c r="N694" s="207"/>
      <c r="O694" s="207"/>
      <c r="P694" s="207"/>
      <c r="Q694" s="207"/>
      <c r="R694" s="207"/>
      <c r="S694" s="207"/>
      <c r="T694" s="207"/>
      <c r="U694" s="207"/>
      <c r="V694" s="207"/>
      <c r="W694" s="207"/>
      <c r="X694" s="207"/>
      <c r="Y694" s="207"/>
      <c r="Z694" s="207"/>
    </row>
    <row r="695" ht="15.75" customHeight="1">
      <c r="A695" s="207"/>
      <c r="B695" s="207"/>
      <c r="C695" s="207"/>
      <c r="D695" s="207"/>
      <c r="E695" s="207"/>
      <c r="F695" s="207"/>
      <c r="G695" s="207"/>
      <c r="H695" s="207"/>
      <c r="I695" s="207"/>
      <c r="J695" s="207"/>
      <c r="K695" s="207"/>
      <c r="L695" s="207"/>
      <c r="M695" s="207"/>
      <c r="N695" s="207"/>
      <c r="O695" s="207"/>
      <c r="P695" s="207"/>
      <c r="Q695" s="207"/>
      <c r="R695" s="207"/>
      <c r="S695" s="207"/>
      <c r="T695" s="207"/>
      <c r="U695" s="207"/>
      <c r="V695" s="207"/>
      <c r="W695" s="207"/>
      <c r="X695" s="207"/>
      <c r="Y695" s="207"/>
      <c r="Z695" s="207"/>
    </row>
    <row r="696" ht="15.75" customHeight="1">
      <c r="A696" s="207"/>
      <c r="B696" s="207"/>
      <c r="C696" s="207"/>
      <c r="D696" s="207"/>
      <c r="E696" s="207"/>
      <c r="F696" s="207"/>
      <c r="G696" s="207"/>
      <c r="H696" s="207"/>
      <c r="I696" s="207"/>
      <c r="J696" s="207"/>
      <c r="K696" s="207"/>
      <c r="L696" s="207"/>
      <c r="M696" s="207"/>
      <c r="N696" s="207"/>
      <c r="O696" s="207"/>
      <c r="P696" s="207"/>
      <c r="Q696" s="207"/>
      <c r="R696" s="207"/>
      <c r="S696" s="207"/>
      <c r="T696" s="207"/>
      <c r="U696" s="207"/>
      <c r="V696" s="207"/>
      <c r="W696" s="207"/>
      <c r="X696" s="207"/>
      <c r="Y696" s="207"/>
      <c r="Z696" s="207"/>
    </row>
    <row r="697" ht="15.75" customHeight="1">
      <c r="A697" s="207"/>
      <c r="B697" s="207"/>
      <c r="C697" s="207"/>
      <c r="D697" s="207"/>
      <c r="E697" s="207"/>
      <c r="F697" s="207"/>
      <c r="G697" s="207"/>
      <c r="H697" s="207"/>
      <c r="I697" s="207"/>
      <c r="J697" s="207"/>
      <c r="K697" s="207"/>
      <c r="L697" s="207"/>
      <c r="M697" s="207"/>
      <c r="N697" s="207"/>
      <c r="O697" s="207"/>
      <c r="P697" s="207"/>
      <c r="Q697" s="207"/>
      <c r="R697" s="207"/>
      <c r="S697" s="207"/>
      <c r="T697" s="207"/>
      <c r="U697" s="207"/>
      <c r="V697" s="207"/>
      <c r="W697" s="207"/>
      <c r="X697" s="207"/>
      <c r="Y697" s="207"/>
      <c r="Z697" s="207"/>
    </row>
    <row r="698" ht="15.75" customHeight="1">
      <c r="A698" s="207"/>
      <c r="B698" s="207"/>
      <c r="C698" s="207"/>
      <c r="D698" s="207"/>
      <c r="E698" s="207"/>
      <c r="F698" s="207"/>
      <c r="G698" s="207"/>
      <c r="H698" s="207"/>
      <c r="I698" s="207"/>
      <c r="J698" s="207"/>
      <c r="K698" s="207"/>
      <c r="L698" s="207"/>
      <c r="M698" s="207"/>
      <c r="N698" s="207"/>
      <c r="O698" s="207"/>
      <c r="P698" s="207"/>
      <c r="Q698" s="207"/>
      <c r="R698" s="207"/>
      <c r="S698" s="207"/>
      <c r="T698" s="207"/>
      <c r="U698" s="207"/>
      <c r="V698" s="207"/>
      <c r="W698" s="207"/>
      <c r="X698" s="207"/>
      <c r="Y698" s="207"/>
      <c r="Z698" s="207"/>
    </row>
    <row r="699" ht="15.75" customHeight="1">
      <c r="A699" s="207"/>
      <c r="B699" s="207"/>
      <c r="C699" s="207"/>
      <c r="D699" s="207"/>
      <c r="E699" s="207"/>
      <c r="F699" s="207"/>
      <c r="G699" s="207"/>
      <c r="H699" s="207"/>
      <c r="I699" s="207"/>
      <c r="J699" s="207"/>
      <c r="K699" s="207"/>
      <c r="L699" s="207"/>
      <c r="M699" s="207"/>
      <c r="N699" s="207"/>
      <c r="O699" s="207"/>
      <c r="P699" s="207"/>
      <c r="Q699" s="207"/>
      <c r="R699" s="207"/>
      <c r="S699" s="207"/>
      <c r="T699" s="207"/>
      <c r="U699" s="207"/>
      <c r="V699" s="207"/>
      <c r="W699" s="207"/>
      <c r="X699" s="207"/>
      <c r="Y699" s="207"/>
      <c r="Z699" s="207"/>
    </row>
    <row r="700" ht="15.75" customHeight="1">
      <c r="A700" s="207"/>
      <c r="B700" s="207"/>
      <c r="C700" s="207"/>
      <c r="D700" s="207"/>
      <c r="E700" s="207"/>
      <c r="F700" s="207"/>
      <c r="G700" s="207"/>
      <c r="H700" s="207"/>
      <c r="I700" s="207"/>
      <c r="J700" s="207"/>
      <c r="K700" s="207"/>
      <c r="L700" s="207"/>
      <c r="M700" s="207"/>
      <c r="N700" s="207"/>
      <c r="O700" s="207"/>
      <c r="P700" s="207"/>
      <c r="Q700" s="207"/>
      <c r="R700" s="207"/>
      <c r="S700" s="207"/>
      <c r="T700" s="207"/>
      <c r="U700" s="207"/>
      <c r="V700" s="207"/>
      <c r="W700" s="207"/>
      <c r="X700" s="207"/>
      <c r="Y700" s="207"/>
      <c r="Z700" s="207"/>
    </row>
    <row r="701" ht="15.75" customHeight="1">
      <c r="A701" s="207"/>
      <c r="B701" s="207"/>
      <c r="C701" s="207"/>
      <c r="D701" s="207"/>
      <c r="E701" s="207"/>
      <c r="F701" s="207"/>
      <c r="G701" s="207"/>
      <c r="H701" s="207"/>
      <c r="I701" s="207"/>
      <c r="J701" s="207"/>
      <c r="K701" s="207"/>
      <c r="L701" s="207"/>
      <c r="M701" s="207"/>
      <c r="N701" s="207"/>
      <c r="O701" s="207"/>
      <c r="P701" s="207"/>
      <c r="Q701" s="207"/>
      <c r="R701" s="207"/>
      <c r="S701" s="207"/>
      <c r="T701" s="207"/>
      <c r="U701" s="207"/>
      <c r="V701" s="207"/>
      <c r="W701" s="207"/>
      <c r="X701" s="207"/>
      <c r="Y701" s="207"/>
      <c r="Z701" s="207"/>
    </row>
    <row r="702" ht="15.75" customHeight="1">
      <c r="A702" s="207"/>
      <c r="B702" s="207"/>
      <c r="C702" s="207"/>
      <c r="D702" s="207"/>
      <c r="E702" s="207"/>
      <c r="F702" s="207"/>
      <c r="G702" s="207"/>
      <c r="H702" s="207"/>
      <c r="I702" s="207"/>
      <c r="J702" s="207"/>
      <c r="K702" s="207"/>
      <c r="L702" s="207"/>
      <c r="M702" s="207"/>
      <c r="N702" s="207"/>
      <c r="O702" s="207"/>
      <c r="P702" s="207"/>
      <c r="Q702" s="207"/>
      <c r="R702" s="207"/>
      <c r="S702" s="207"/>
      <c r="T702" s="207"/>
      <c r="U702" s="207"/>
      <c r="V702" s="207"/>
      <c r="W702" s="207"/>
      <c r="X702" s="207"/>
      <c r="Y702" s="207"/>
      <c r="Z702" s="207"/>
    </row>
    <row r="703" ht="15.75" customHeight="1">
      <c r="A703" s="207"/>
      <c r="B703" s="207"/>
      <c r="C703" s="207"/>
      <c r="D703" s="207"/>
      <c r="E703" s="207"/>
      <c r="F703" s="207"/>
      <c r="G703" s="207"/>
      <c r="H703" s="207"/>
      <c r="I703" s="207"/>
      <c r="J703" s="207"/>
      <c r="K703" s="207"/>
      <c r="L703" s="207"/>
      <c r="M703" s="207"/>
      <c r="N703" s="207"/>
      <c r="O703" s="207"/>
      <c r="P703" s="207"/>
      <c r="Q703" s="207"/>
      <c r="R703" s="207"/>
      <c r="S703" s="207"/>
      <c r="T703" s="207"/>
      <c r="U703" s="207"/>
      <c r="V703" s="207"/>
      <c r="W703" s="207"/>
      <c r="X703" s="207"/>
      <c r="Y703" s="207"/>
      <c r="Z703" s="207"/>
    </row>
    <row r="704" ht="15.75" customHeight="1">
      <c r="A704" s="207"/>
      <c r="B704" s="207"/>
      <c r="C704" s="207"/>
      <c r="D704" s="207"/>
      <c r="E704" s="207"/>
      <c r="F704" s="207"/>
      <c r="G704" s="207"/>
      <c r="H704" s="207"/>
      <c r="I704" s="207"/>
      <c r="J704" s="207"/>
      <c r="K704" s="207"/>
      <c r="L704" s="207"/>
      <c r="M704" s="207"/>
      <c r="N704" s="207"/>
      <c r="O704" s="207"/>
      <c r="P704" s="207"/>
      <c r="Q704" s="207"/>
      <c r="R704" s="207"/>
      <c r="S704" s="207"/>
      <c r="T704" s="207"/>
      <c r="U704" s="207"/>
      <c r="V704" s="207"/>
      <c r="W704" s="207"/>
      <c r="X704" s="207"/>
      <c r="Y704" s="207"/>
      <c r="Z704" s="207"/>
    </row>
    <row r="705" ht="15.75" customHeight="1">
      <c r="A705" s="207"/>
      <c r="B705" s="207"/>
      <c r="C705" s="207"/>
      <c r="D705" s="207"/>
      <c r="E705" s="207"/>
      <c r="F705" s="207"/>
      <c r="G705" s="207"/>
      <c r="H705" s="207"/>
      <c r="I705" s="207"/>
      <c r="J705" s="207"/>
      <c r="K705" s="207"/>
      <c r="L705" s="207"/>
      <c r="M705" s="207"/>
      <c r="N705" s="207"/>
      <c r="O705" s="207"/>
      <c r="P705" s="207"/>
      <c r="Q705" s="207"/>
      <c r="R705" s="207"/>
      <c r="S705" s="207"/>
      <c r="T705" s="207"/>
      <c r="U705" s="207"/>
      <c r="V705" s="207"/>
      <c r="W705" s="207"/>
      <c r="X705" s="207"/>
      <c r="Y705" s="207"/>
      <c r="Z705" s="207"/>
    </row>
    <row r="706" ht="15.75" customHeight="1">
      <c r="A706" s="207"/>
      <c r="B706" s="207"/>
      <c r="C706" s="207"/>
      <c r="D706" s="207"/>
      <c r="E706" s="207"/>
      <c r="F706" s="207"/>
      <c r="G706" s="207"/>
      <c r="H706" s="207"/>
      <c r="I706" s="207"/>
      <c r="J706" s="207"/>
      <c r="K706" s="207"/>
      <c r="L706" s="207"/>
      <c r="M706" s="207"/>
      <c r="N706" s="207"/>
      <c r="O706" s="207"/>
      <c r="P706" s="207"/>
      <c r="Q706" s="207"/>
      <c r="R706" s="207"/>
      <c r="S706" s="207"/>
      <c r="T706" s="207"/>
      <c r="U706" s="207"/>
      <c r="V706" s="207"/>
      <c r="W706" s="207"/>
      <c r="X706" s="207"/>
      <c r="Y706" s="207"/>
      <c r="Z706" s="207"/>
    </row>
    <row r="707" ht="15.75" customHeight="1">
      <c r="A707" s="207"/>
      <c r="B707" s="207"/>
      <c r="C707" s="207"/>
      <c r="D707" s="207"/>
      <c r="E707" s="207"/>
      <c r="F707" s="207"/>
      <c r="G707" s="207"/>
      <c r="H707" s="207"/>
      <c r="I707" s="207"/>
      <c r="J707" s="207"/>
      <c r="K707" s="207"/>
      <c r="L707" s="207"/>
      <c r="M707" s="207"/>
      <c r="N707" s="207"/>
      <c r="O707" s="207"/>
      <c r="P707" s="207"/>
      <c r="Q707" s="207"/>
      <c r="R707" s="207"/>
      <c r="S707" s="207"/>
      <c r="T707" s="207"/>
      <c r="U707" s="207"/>
      <c r="V707" s="207"/>
      <c r="W707" s="207"/>
      <c r="X707" s="207"/>
      <c r="Y707" s="207"/>
      <c r="Z707" s="207"/>
    </row>
    <row r="708" ht="15.75" customHeight="1">
      <c r="A708" s="207"/>
      <c r="B708" s="207"/>
      <c r="C708" s="207"/>
      <c r="D708" s="207"/>
      <c r="E708" s="207"/>
      <c r="F708" s="207"/>
      <c r="G708" s="207"/>
      <c r="H708" s="207"/>
      <c r="I708" s="207"/>
      <c r="J708" s="207"/>
      <c r="K708" s="207"/>
      <c r="L708" s="207"/>
      <c r="M708" s="207"/>
      <c r="N708" s="207"/>
      <c r="O708" s="207"/>
      <c r="P708" s="207"/>
      <c r="Q708" s="207"/>
      <c r="R708" s="207"/>
      <c r="S708" s="207"/>
      <c r="T708" s="207"/>
      <c r="U708" s="207"/>
      <c r="V708" s="207"/>
      <c r="W708" s="207"/>
      <c r="X708" s="207"/>
      <c r="Y708" s="207"/>
      <c r="Z708" s="207"/>
    </row>
    <row r="709" ht="15.75" customHeight="1">
      <c r="A709" s="207"/>
      <c r="B709" s="207"/>
      <c r="C709" s="207"/>
      <c r="D709" s="207"/>
      <c r="E709" s="207"/>
      <c r="F709" s="207"/>
      <c r="G709" s="207"/>
      <c r="H709" s="207"/>
      <c r="I709" s="207"/>
      <c r="J709" s="207"/>
      <c r="K709" s="207"/>
      <c r="L709" s="207"/>
      <c r="M709" s="207"/>
      <c r="N709" s="207"/>
      <c r="O709" s="207"/>
      <c r="P709" s="207"/>
      <c r="Q709" s="207"/>
      <c r="R709" s="207"/>
      <c r="S709" s="207"/>
      <c r="T709" s="207"/>
      <c r="U709" s="207"/>
      <c r="V709" s="207"/>
      <c r="W709" s="207"/>
      <c r="X709" s="207"/>
      <c r="Y709" s="207"/>
      <c r="Z709" s="207"/>
    </row>
    <row r="710" ht="15.75" customHeight="1">
      <c r="A710" s="207"/>
      <c r="B710" s="207"/>
      <c r="C710" s="207"/>
      <c r="D710" s="207"/>
      <c r="E710" s="207"/>
      <c r="F710" s="207"/>
      <c r="G710" s="207"/>
      <c r="H710" s="207"/>
      <c r="I710" s="207"/>
      <c r="J710" s="207"/>
      <c r="K710" s="207"/>
      <c r="L710" s="207"/>
      <c r="M710" s="207"/>
      <c r="N710" s="207"/>
      <c r="O710" s="207"/>
      <c r="P710" s="207"/>
      <c r="Q710" s="207"/>
      <c r="R710" s="207"/>
      <c r="S710" s="207"/>
      <c r="T710" s="207"/>
      <c r="U710" s="207"/>
      <c r="V710" s="207"/>
      <c r="W710" s="207"/>
      <c r="X710" s="207"/>
      <c r="Y710" s="207"/>
      <c r="Z710" s="207"/>
    </row>
    <row r="711" ht="15.75" customHeight="1">
      <c r="A711" s="207"/>
      <c r="B711" s="207"/>
      <c r="C711" s="207"/>
      <c r="D711" s="207"/>
      <c r="E711" s="207"/>
      <c r="F711" s="207"/>
      <c r="G711" s="207"/>
      <c r="H711" s="207"/>
      <c r="I711" s="207"/>
      <c r="J711" s="207"/>
      <c r="K711" s="207"/>
      <c r="L711" s="207"/>
      <c r="M711" s="207"/>
      <c r="N711" s="207"/>
      <c r="O711" s="207"/>
      <c r="P711" s="207"/>
      <c r="Q711" s="207"/>
      <c r="R711" s="207"/>
      <c r="S711" s="207"/>
      <c r="T711" s="207"/>
      <c r="U711" s="207"/>
      <c r="V711" s="207"/>
      <c r="W711" s="207"/>
      <c r="X711" s="207"/>
      <c r="Y711" s="207"/>
      <c r="Z711" s="207"/>
    </row>
    <row r="712" ht="15.75" customHeight="1">
      <c r="A712" s="207"/>
      <c r="B712" s="207"/>
      <c r="C712" s="207"/>
      <c r="D712" s="207"/>
      <c r="E712" s="207"/>
      <c r="F712" s="207"/>
      <c r="G712" s="207"/>
      <c r="H712" s="207"/>
      <c r="I712" s="207"/>
      <c r="J712" s="207"/>
      <c r="K712" s="207"/>
      <c r="L712" s="207"/>
      <c r="M712" s="207"/>
      <c r="N712" s="207"/>
      <c r="O712" s="207"/>
      <c r="P712" s="207"/>
      <c r="Q712" s="207"/>
      <c r="R712" s="207"/>
      <c r="S712" s="207"/>
      <c r="T712" s="207"/>
      <c r="U712" s="207"/>
      <c r="V712" s="207"/>
      <c r="W712" s="207"/>
      <c r="X712" s="207"/>
      <c r="Y712" s="207"/>
      <c r="Z712" s="207"/>
    </row>
    <row r="713" ht="15.75" customHeight="1">
      <c r="A713" s="207"/>
      <c r="B713" s="207"/>
      <c r="C713" s="207"/>
      <c r="D713" s="207"/>
      <c r="E713" s="207"/>
      <c r="F713" s="207"/>
      <c r="G713" s="207"/>
      <c r="H713" s="207"/>
      <c r="I713" s="207"/>
      <c r="J713" s="207"/>
      <c r="K713" s="207"/>
      <c r="L713" s="207"/>
      <c r="M713" s="207"/>
      <c r="N713" s="207"/>
      <c r="O713" s="207"/>
      <c r="P713" s="207"/>
      <c r="Q713" s="207"/>
      <c r="R713" s="207"/>
      <c r="S713" s="207"/>
      <c r="T713" s="207"/>
      <c r="U713" s="207"/>
      <c r="V713" s="207"/>
      <c r="W713" s="207"/>
      <c r="X713" s="207"/>
      <c r="Y713" s="207"/>
      <c r="Z713" s="207"/>
    </row>
    <row r="714" ht="15.75" customHeight="1">
      <c r="A714" s="207"/>
      <c r="B714" s="207"/>
      <c r="C714" s="207"/>
      <c r="D714" s="207"/>
      <c r="E714" s="207"/>
      <c r="F714" s="207"/>
      <c r="G714" s="207"/>
      <c r="H714" s="207"/>
      <c r="I714" s="207"/>
      <c r="J714" s="207"/>
      <c r="K714" s="207"/>
      <c r="L714" s="207"/>
      <c r="M714" s="207"/>
      <c r="N714" s="207"/>
      <c r="O714" s="207"/>
      <c r="P714" s="207"/>
      <c r="Q714" s="207"/>
      <c r="R714" s="207"/>
      <c r="S714" s="207"/>
      <c r="T714" s="207"/>
      <c r="U714" s="207"/>
      <c r="V714" s="207"/>
      <c r="W714" s="207"/>
      <c r="X714" s="207"/>
      <c r="Y714" s="207"/>
      <c r="Z714" s="207"/>
    </row>
    <row r="715" ht="15.75" customHeight="1">
      <c r="A715" s="207"/>
      <c r="B715" s="207"/>
      <c r="C715" s="207"/>
      <c r="D715" s="207"/>
      <c r="E715" s="207"/>
      <c r="F715" s="207"/>
      <c r="G715" s="207"/>
      <c r="H715" s="207"/>
      <c r="I715" s="207"/>
      <c r="J715" s="207"/>
      <c r="K715" s="207"/>
      <c r="L715" s="207"/>
      <c r="M715" s="207"/>
      <c r="N715" s="207"/>
      <c r="O715" s="207"/>
      <c r="P715" s="207"/>
      <c r="Q715" s="207"/>
      <c r="R715" s="207"/>
      <c r="S715" s="207"/>
      <c r="T715" s="207"/>
      <c r="U715" s="207"/>
      <c r="V715" s="207"/>
      <c r="W715" s="207"/>
      <c r="X715" s="207"/>
      <c r="Y715" s="207"/>
      <c r="Z715" s="207"/>
    </row>
    <row r="716" ht="15.75" customHeight="1">
      <c r="A716" s="207"/>
      <c r="B716" s="207"/>
      <c r="C716" s="207"/>
      <c r="D716" s="207"/>
      <c r="E716" s="207"/>
      <c r="F716" s="207"/>
      <c r="G716" s="207"/>
      <c r="H716" s="207"/>
      <c r="I716" s="207"/>
      <c r="J716" s="207"/>
      <c r="K716" s="207"/>
      <c r="L716" s="207"/>
      <c r="M716" s="207"/>
      <c r="N716" s="207"/>
      <c r="O716" s="207"/>
      <c r="P716" s="207"/>
      <c r="Q716" s="207"/>
      <c r="R716" s="207"/>
      <c r="S716" s="207"/>
      <c r="T716" s="207"/>
      <c r="U716" s="207"/>
      <c r="V716" s="207"/>
      <c r="W716" s="207"/>
      <c r="X716" s="207"/>
      <c r="Y716" s="207"/>
      <c r="Z716" s="207"/>
    </row>
    <row r="717" ht="15.75" customHeight="1">
      <c r="A717" s="207"/>
      <c r="B717" s="207"/>
      <c r="C717" s="207"/>
      <c r="D717" s="207"/>
      <c r="E717" s="207"/>
      <c r="F717" s="207"/>
      <c r="G717" s="207"/>
      <c r="H717" s="207"/>
      <c r="I717" s="207"/>
      <c r="J717" s="207"/>
      <c r="K717" s="207"/>
      <c r="L717" s="207"/>
      <c r="M717" s="207"/>
      <c r="N717" s="207"/>
      <c r="O717" s="207"/>
      <c r="P717" s="207"/>
      <c r="Q717" s="207"/>
      <c r="R717" s="207"/>
      <c r="S717" s="207"/>
      <c r="T717" s="207"/>
      <c r="U717" s="207"/>
      <c r="V717" s="207"/>
      <c r="W717" s="207"/>
      <c r="X717" s="207"/>
      <c r="Y717" s="207"/>
      <c r="Z717" s="207"/>
    </row>
    <row r="718" ht="15.75" customHeight="1">
      <c r="A718" s="207"/>
      <c r="B718" s="207"/>
      <c r="C718" s="207"/>
      <c r="D718" s="207"/>
      <c r="E718" s="207"/>
      <c r="F718" s="207"/>
      <c r="G718" s="207"/>
      <c r="H718" s="207"/>
      <c r="I718" s="207"/>
      <c r="J718" s="207"/>
      <c r="K718" s="207"/>
      <c r="L718" s="207"/>
      <c r="M718" s="207"/>
      <c r="N718" s="207"/>
      <c r="O718" s="207"/>
      <c r="P718" s="207"/>
      <c r="Q718" s="207"/>
      <c r="R718" s="207"/>
      <c r="S718" s="207"/>
      <c r="T718" s="207"/>
      <c r="U718" s="207"/>
      <c r="V718" s="207"/>
      <c r="W718" s="207"/>
      <c r="X718" s="207"/>
      <c r="Y718" s="207"/>
      <c r="Z718" s="207"/>
    </row>
    <row r="719" ht="15.75" customHeight="1">
      <c r="A719" s="207"/>
      <c r="B719" s="207"/>
      <c r="C719" s="207"/>
      <c r="D719" s="207"/>
      <c r="E719" s="207"/>
      <c r="F719" s="207"/>
      <c r="G719" s="207"/>
      <c r="H719" s="207"/>
      <c r="I719" s="207"/>
      <c r="J719" s="207"/>
      <c r="K719" s="207"/>
      <c r="L719" s="207"/>
      <c r="M719" s="207"/>
      <c r="N719" s="207"/>
      <c r="O719" s="207"/>
      <c r="P719" s="207"/>
      <c r="Q719" s="207"/>
      <c r="R719" s="207"/>
      <c r="S719" s="207"/>
      <c r="T719" s="207"/>
      <c r="U719" s="207"/>
      <c r="V719" s="207"/>
      <c r="W719" s="207"/>
      <c r="X719" s="207"/>
      <c r="Y719" s="207"/>
      <c r="Z719" s="207"/>
    </row>
    <row r="720" ht="15.75" customHeight="1">
      <c r="A720" s="207"/>
      <c r="B720" s="207"/>
      <c r="C720" s="207"/>
      <c r="D720" s="207"/>
      <c r="E720" s="207"/>
      <c r="F720" s="207"/>
      <c r="G720" s="207"/>
      <c r="H720" s="207"/>
      <c r="I720" s="207"/>
      <c r="J720" s="207"/>
      <c r="K720" s="207"/>
      <c r="L720" s="207"/>
      <c r="M720" s="207"/>
      <c r="N720" s="207"/>
      <c r="O720" s="207"/>
      <c r="P720" s="207"/>
      <c r="Q720" s="207"/>
      <c r="R720" s="207"/>
      <c r="S720" s="207"/>
      <c r="T720" s="207"/>
      <c r="U720" s="207"/>
      <c r="V720" s="207"/>
      <c r="W720" s="207"/>
      <c r="X720" s="207"/>
      <c r="Y720" s="207"/>
      <c r="Z720" s="207"/>
    </row>
    <row r="721" ht="15.75" customHeight="1">
      <c r="A721" s="207"/>
      <c r="B721" s="207"/>
      <c r="C721" s="207"/>
      <c r="D721" s="207"/>
      <c r="E721" s="207"/>
      <c r="F721" s="207"/>
      <c r="G721" s="207"/>
      <c r="H721" s="207"/>
      <c r="I721" s="207"/>
      <c r="J721" s="207"/>
      <c r="K721" s="207"/>
      <c r="L721" s="207"/>
      <c r="M721" s="207"/>
      <c r="N721" s="207"/>
      <c r="O721" s="207"/>
      <c r="P721" s="207"/>
      <c r="Q721" s="207"/>
      <c r="R721" s="207"/>
      <c r="S721" s="207"/>
      <c r="T721" s="207"/>
      <c r="U721" s="207"/>
      <c r="V721" s="207"/>
      <c r="W721" s="207"/>
      <c r="X721" s="207"/>
      <c r="Y721" s="207"/>
      <c r="Z721" s="207"/>
    </row>
    <row r="722" ht="15.75" customHeight="1">
      <c r="A722" s="207"/>
      <c r="B722" s="207"/>
      <c r="C722" s="207"/>
      <c r="D722" s="207"/>
      <c r="E722" s="207"/>
      <c r="F722" s="207"/>
      <c r="G722" s="207"/>
      <c r="H722" s="207"/>
      <c r="I722" s="207"/>
      <c r="J722" s="207"/>
      <c r="K722" s="207"/>
      <c r="L722" s="207"/>
      <c r="M722" s="207"/>
      <c r="N722" s="207"/>
      <c r="O722" s="207"/>
      <c r="P722" s="207"/>
      <c r="Q722" s="207"/>
      <c r="R722" s="207"/>
      <c r="S722" s="207"/>
      <c r="T722" s="207"/>
      <c r="U722" s="207"/>
      <c r="V722" s="207"/>
      <c r="W722" s="207"/>
      <c r="X722" s="207"/>
      <c r="Y722" s="207"/>
      <c r="Z722" s="207"/>
    </row>
    <row r="723" ht="15.75" customHeight="1">
      <c r="A723" s="207"/>
      <c r="B723" s="207"/>
      <c r="C723" s="207"/>
      <c r="D723" s="207"/>
      <c r="E723" s="207"/>
      <c r="F723" s="207"/>
      <c r="G723" s="207"/>
      <c r="H723" s="207"/>
      <c r="I723" s="207"/>
      <c r="J723" s="207"/>
      <c r="K723" s="207"/>
      <c r="L723" s="207"/>
      <c r="M723" s="207"/>
      <c r="N723" s="207"/>
      <c r="O723" s="207"/>
      <c r="P723" s="207"/>
      <c r="Q723" s="207"/>
      <c r="R723" s="207"/>
      <c r="S723" s="207"/>
      <c r="T723" s="207"/>
      <c r="U723" s="207"/>
      <c r="V723" s="207"/>
      <c r="W723" s="207"/>
      <c r="X723" s="207"/>
      <c r="Y723" s="207"/>
      <c r="Z723" s="207"/>
    </row>
    <row r="724" ht="15.75" customHeight="1">
      <c r="A724" s="207"/>
      <c r="B724" s="207"/>
      <c r="C724" s="207"/>
      <c r="D724" s="207"/>
      <c r="E724" s="207"/>
      <c r="F724" s="207"/>
      <c r="G724" s="207"/>
      <c r="H724" s="207"/>
      <c r="I724" s="207"/>
      <c r="J724" s="207"/>
      <c r="K724" s="207"/>
      <c r="L724" s="207"/>
      <c r="M724" s="207"/>
      <c r="N724" s="207"/>
      <c r="O724" s="207"/>
      <c r="P724" s="207"/>
      <c r="Q724" s="207"/>
      <c r="R724" s="207"/>
      <c r="S724" s="207"/>
      <c r="T724" s="207"/>
      <c r="U724" s="207"/>
      <c r="V724" s="207"/>
      <c r="W724" s="207"/>
      <c r="X724" s="207"/>
      <c r="Y724" s="207"/>
      <c r="Z724" s="207"/>
    </row>
    <row r="725" ht="15.75" customHeight="1">
      <c r="A725" s="207"/>
      <c r="B725" s="207"/>
      <c r="C725" s="207"/>
      <c r="D725" s="207"/>
      <c r="E725" s="207"/>
      <c r="F725" s="207"/>
      <c r="G725" s="207"/>
      <c r="H725" s="207"/>
      <c r="I725" s="207"/>
      <c r="J725" s="207"/>
      <c r="K725" s="207"/>
      <c r="L725" s="207"/>
      <c r="M725" s="207"/>
      <c r="N725" s="207"/>
      <c r="O725" s="207"/>
      <c r="P725" s="207"/>
      <c r="Q725" s="207"/>
      <c r="R725" s="207"/>
      <c r="S725" s="207"/>
      <c r="T725" s="207"/>
      <c r="U725" s="207"/>
      <c r="V725" s="207"/>
      <c r="W725" s="207"/>
      <c r="X725" s="207"/>
      <c r="Y725" s="207"/>
      <c r="Z725" s="207"/>
    </row>
    <row r="726" ht="15.75" customHeight="1">
      <c r="A726" s="207"/>
      <c r="B726" s="207"/>
      <c r="C726" s="207"/>
      <c r="D726" s="207"/>
      <c r="E726" s="207"/>
      <c r="F726" s="207"/>
      <c r="G726" s="207"/>
      <c r="H726" s="207"/>
      <c r="I726" s="207"/>
      <c r="J726" s="207"/>
      <c r="K726" s="207"/>
      <c r="L726" s="207"/>
      <c r="M726" s="207"/>
      <c r="N726" s="207"/>
      <c r="O726" s="207"/>
      <c r="P726" s="207"/>
      <c r="Q726" s="207"/>
      <c r="R726" s="207"/>
      <c r="S726" s="207"/>
      <c r="T726" s="207"/>
      <c r="U726" s="207"/>
      <c r="V726" s="207"/>
      <c r="W726" s="207"/>
      <c r="X726" s="207"/>
      <c r="Y726" s="207"/>
      <c r="Z726" s="207"/>
    </row>
    <row r="727" ht="15.75" customHeight="1">
      <c r="A727" s="207"/>
      <c r="B727" s="207"/>
      <c r="C727" s="207"/>
      <c r="D727" s="207"/>
      <c r="E727" s="207"/>
      <c r="F727" s="207"/>
      <c r="G727" s="207"/>
      <c r="H727" s="207"/>
      <c r="I727" s="207"/>
      <c r="J727" s="207"/>
      <c r="K727" s="207"/>
      <c r="L727" s="207"/>
      <c r="M727" s="207"/>
      <c r="N727" s="207"/>
      <c r="O727" s="207"/>
      <c r="P727" s="207"/>
      <c r="Q727" s="207"/>
      <c r="R727" s="207"/>
      <c r="S727" s="207"/>
      <c r="T727" s="207"/>
      <c r="U727" s="207"/>
      <c r="V727" s="207"/>
      <c r="W727" s="207"/>
      <c r="X727" s="207"/>
      <c r="Y727" s="207"/>
      <c r="Z727" s="207"/>
    </row>
    <row r="728" ht="15.75" customHeight="1">
      <c r="A728" s="207"/>
      <c r="B728" s="207"/>
      <c r="C728" s="207"/>
      <c r="D728" s="207"/>
      <c r="E728" s="207"/>
      <c r="F728" s="207"/>
      <c r="G728" s="207"/>
      <c r="H728" s="207"/>
      <c r="I728" s="207"/>
      <c r="J728" s="207"/>
      <c r="K728" s="207"/>
      <c r="L728" s="207"/>
      <c r="M728" s="207"/>
      <c r="N728" s="207"/>
      <c r="O728" s="207"/>
      <c r="P728" s="207"/>
      <c r="Q728" s="207"/>
      <c r="R728" s="207"/>
      <c r="S728" s="207"/>
      <c r="T728" s="207"/>
      <c r="U728" s="207"/>
      <c r="V728" s="207"/>
      <c r="W728" s="207"/>
      <c r="X728" s="207"/>
      <c r="Y728" s="207"/>
      <c r="Z728" s="207"/>
    </row>
    <row r="729" ht="15.75" customHeight="1">
      <c r="A729" s="207"/>
      <c r="B729" s="207"/>
      <c r="C729" s="207"/>
      <c r="D729" s="207"/>
      <c r="E729" s="207"/>
      <c r="F729" s="207"/>
      <c r="G729" s="207"/>
      <c r="H729" s="207"/>
      <c r="I729" s="207"/>
      <c r="J729" s="207"/>
      <c r="K729" s="207"/>
      <c r="L729" s="207"/>
      <c r="M729" s="207"/>
      <c r="N729" s="207"/>
      <c r="O729" s="207"/>
      <c r="P729" s="207"/>
      <c r="Q729" s="207"/>
      <c r="R729" s="207"/>
      <c r="S729" s="207"/>
      <c r="T729" s="207"/>
      <c r="U729" s="207"/>
      <c r="V729" s="207"/>
      <c r="W729" s="207"/>
      <c r="X729" s="207"/>
      <c r="Y729" s="207"/>
      <c r="Z729" s="207"/>
    </row>
    <row r="730" ht="15.75" customHeight="1">
      <c r="A730" s="207"/>
      <c r="B730" s="207"/>
      <c r="C730" s="207"/>
      <c r="D730" s="207"/>
      <c r="E730" s="207"/>
      <c r="F730" s="207"/>
      <c r="G730" s="207"/>
      <c r="H730" s="207"/>
      <c r="I730" s="207"/>
      <c r="J730" s="207"/>
      <c r="K730" s="207"/>
      <c r="L730" s="207"/>
      <c r="M730" s="207"/>
      <c r="N730" s="207"/>
      <c r="O730" s="207"/>
      <c r="P730" s="207"/>
      <c r="Q730" s="207"/>
      <c r="R730" s="207"/>
      <c r="S730" s="207"/>
      <c r="T730" s="207"/>
      <c r="U730" s="207"/>
      <c r="V730" s="207"/>
      <c r="W730" s="207"/>
      <c r="X730" s="207"/>
      <c r="Y730" s="207"/>
      <c r="Z730" s="207"/>
    </row>
    <row r="731" ht="15.75" customHeight="1">
      <c r="A731" s="207"/>
      <c r="B731" s="207"/>
      <c r="C731" s="207"/>
      <c r="D731" s="207"/>
      <c r="E731" s="207"/>
      <c r="F731" s="207"/>
      <c r="G731" s="207"/>
      <c r="H731" s="207"/>
      <c r="I731" s="207"/>
      <c r="J731" s="207"/>
      <c r="K731" s="207"/>
      <c r="L731" s="207"/>
      <c r="M731" s="207"/>
      <c r="N731" s="207"/>
      <c r="O731" s="207"/>
      <c r="P731" s="207"/>
      <c r="Q731" s="207"/>
      <c r="R731" s="207"/>
      <c r="S731" s="207"/>
      <c r="T731" s="207"/>
      <c r="U731" s="207"/>
      <c r="V731" s="207"/>
      <c r="W731" s="207"/>
      <c r="X731" s="207"/>
      <c r="Y731" s="207"/>
      <c r="Z731" s="207"/>
    </row>
    <row r="732" ht="15.75" customHeight="1">
      <c r="A732" s="207"/>
      <c r="B732" s="207"/>
      <c r="C732" s="207"/>
      <c r="D732" s="207"/>
      <c r="E732" s="207"/>
      <c r="F732" s="207"/>
      <c r="G732" s="207"/>
      <c r="H732" s="207"/>
      <c r="I732" s="207"/>
      <c r="J732" s="207"/>
      <c r="K732" s="207"/>
      <c r="L732" s="207"/>
      <c r="M732" s="207"/>
      <c r="N732" s="207"/>
      <c r="O732" s="207"/>
      <c r="P732" s="207"/>
      <c r="Q732" s="207"/>
      <c r="R732" s="207"/>
      <c r="S732" s="207"/>
      <c r="T732" s="207"/>
      <c r="U732" s="207"/>
      <c r="V732" s="207"/>
      <c r="W732" s="207"/>
      <c r="X732" s="207"/>
      <c r="Y732" s="207"/>
      <c r="Z732" s="207"/>
    </row>
    <row r="733" ht="15.75" customHeight="1">
      <c r="A733" s="207"/>
      <c r="B733" s="207"/>
      <c r="C733" s="207"/>
      <c r="D733" s="207"/>
      <c r="E733" s="207"/>
      <c r="F733" s="207"/>
      <c r="G733" s="207"/>
      <c r="H733" s="207"/>
      <c r="I733" s="207"/>
      <c r="J733" s="207"/>
      <c r="K733" s="207"/>
      <c r="L733" s="207"/>
      <c r="M733" s="207"/>
      <c r="N733" s="207"/>
      <c r="O733" s="207"/>
      <c r="P733" s="207"/>
      <c r="Q733" s="207"/>
      <c r="R733" s="207"/>
      <c r="S733" s="207"/>
      <c r="T733" s="207"/>
      <c r="U733" s="207"/>
      <c r="V733" s="207"/>
      <c r="W733" s="207"/>
      <c r="X733" s="207"/>
      <c r="Y733" s="207"/>
      <c r="Z733" s="207"/>
    </row>
    <row r="734" ht="15.75" customHeight="1">
      <c r="A734" s="207"/>
      <c r="B734" s="207"/>
      <c r="C734" s="207"/>
      <c r="D734" s="207"/>
      <c r="E734" s="207"/>
      <c r="F734" s="207"/>
      <c r="G734" s="207"/>
      <c r="H734" s="207"/>
      <c r="I734" s="207"/>
      <c r="J734" s="207"/>
      <c r="K734" s="207"/>
      <c r="L734" s="207"/>
      <c r="M734" s="207"/>
      <c r="N734" s="207"/>
      <c r="O734" s="207"/>
      <c r="P734" s="207"/>
      <c r="Q734" s="207"/>
      <c r="R734" s="207"/>
      <c r="S734" s="207"/>
      <c r="T734" s="207"/>
      <c r="U734" s="207"/>
      <c r="V734" s="207"/>
      <c r="W734" s="207"/>
      <c r="X734" s="207"/>
      <c r="Y734" s="207"/>
      <c r="Z734" s="207"/>
    </row>
    <row r="735" ht="15.75" customHeight="1">
      <c r="A735" s="207"/>
      <c r="B735" s="207"/>
      <c r="C735" s="207"/>
      <c r="D735" s="207"/>
      <c r="E735" s="207"/>
      <c r="F735" s="207"/>
      <c r="G735" s="207"/>
      <c r="H735" s="207"/>
      <c r="I735" s="207"/>
      <c r="J735" s="207"/>
      <c r="K735" s="207"/>
      <c r="L735" s="207"/>
      <c r="M735" s="207"/>
      <c r="N735" s="207"/>
      <c r="O735" s="207"/>
      <c r="P735" s="207"/>
      <c r="Q735" s="207"/>
      <c r="R735" s="207"/>
      <c r="S735" s="207"/>
      <c r="T735" s="207"/>
      <c r="U735" s="207"/>
      <c r="V735" s="207"/>
      <c r="W735" s="207"/>
      <c r="X735" s="207"/>
      <c r="Y735" s="207"/>
      <c r="Z735" s="207"/>
    </row>
    <row r="736" ht="15.75" customHeight="1">
      <c r="A736" s="207"/>
      <c r="B736" s="207"/>
      <c r="C736" s="207"/>
      <c r="D736" s="207"/>
      <c r="E736" s="207"/>
      <c r="F736" s="207"/>
      <c r="G736" s="207"/>
      <c r="H736" s="207"/>
      <c r="I736" s="207"/>
      <c r="J736" s="207"/>
      <c r="K736" s="207"/>
      <c r="L736" s="207"/>
      <c r="M736" s="207"/>
      <c r="N736" s="207"/>
      <c r="O736" s="207"/>
      <c r="P736" s="207"/>
      <c r="Q736" s="207"/>
      <c r="R736" s="207"/>
      <c r="S736" s="207"/>
      <c r="T736" s="207"/>
      <c r="U736" s="207"/>
      <c r="V736" s="207"/>
      <c r="W736" s="207"/>
      <c r="X736" s="207"/>
      <c r="Y736" s="207"/>
      <c r="Z736" s="207"/>
    </row>
    <row r="737" ht="15.75" customHeight="1">
      <c r="A737" s="207"/>
      <c r="B737" s="207"/>
      <c r="C737" s="207"/>
      <c r="D737" s="207"/>
      <c r="E737" s="207"/>
      <c r="F737" s="207"/>
      <c r="G737" s="207"/>
      <c r="H737" s="207"/>
      <c r="I737" s="207"/>
      <c r="J737" s="207"/>
      <c r="K737" s="207"/>
      <c r="L737" s="207"/>
      <c r="M737" s="207"/>
      <c r="N737" s="207"/>
      <c r="O737" s="207"/>
      <c r="P737" s="207"/>
      <c r="Q737" s="207"/>
      <c r="R737" s="207"/>
      <c r="S737" s="207"/>
      <c r="T737" s="207"/>
      <c r="U737" s="207"/>
      <c r="V737" s="207"/>
      <c r="W737" s="207"/>
      <c r="X737" s="207"/>
      <c r="Y737" s="207"/>
      <c r="Z737" s="207"/>
    </row>
    <row r="738" ht="15.75" customHeight="1">
      <c r="A738" s="207"/>
      <c r="B738" s="207"/>
      <c r="C738" s="207"/>
      <c r="D738" s="207"/>
      <c r="E738" s="207"/>
      <c r="F738" s="207"/>
      <c r="G738" s="207"/>
      <c r="H738" s="207"/>
      <c r="I738" s="207"/>
      <c r="J738" s="207"/>
      <c r="K738" s="207"/>
      <c r="L738" s="207"/>
      <c r="M738" s="207"/>
      <c r="N738" s="207"/>
      <c r="O738" s="207"/>
      <c r="P738" s="207"/>
      <c r="Q738" s="207"/>
      <c r="R738" s="207"/>
      <c r="S738" s="207"/>
      <c r="T738" s="207"/>
      <c r="U738" s="207"/>
      <c r="V738" s="207"/>
      <c r="W738" s="207"/>
      <c r="X738" s="207"/>
      <c r="Y738" s="207"/>
      <c r="Z738" s="207"/>
    </row>
    <row r="739" ht="15.75" customHeight="1">
      <c r="A739" s="207"/>
      <c r="B739" s="207"/>
      <c r="C739" s="207"/>
      <c r="D739" s="207"/>
      <c r="E739" s="207"/>
      <c r="F739" s="207"/>
      <c r="G739" s="207"/>
      <c r="H739" s="207"/>
      <c r="I739" s="207"/>
      <c r="J739" s="207"/>
      <c r="K739" s="207"/>
      <c r="L739" s="207"/>
      <c r="M739" s="207"/>
      <c r="N739" s="207"/>
      <c r="O739" s="207"/>
      <c r="P739" s="207"/>
      <c r="Q739" s="207"/>
      <c r="R739" s="207"/>
      <c r="S739" s="207"/>
      <c r="T739" s="207"/>
      <c r="U739" s="207"/>
      <c r="V739" s="207"/>
      <c r="W739" s="207"/>
      <c r="X739" s="207"/>
      <c r="Y739" s="207"/>
      <c r="Z739" s="207"/>
    </row>
    <row r="740" ht="15.75" customHeight="1">
      <c r="A740" s="207"/>
      <c r="B740" s="207"/>
      <c r="C740" s="207"/>
      <c r="D740" s="207"/>
      <c r="E740" s="207"/>
      <c r="F740" s="207"/>
      <c r="G740" s="207"/>
      <c r="H740" s="207"/>
      <c r="I740" s="207"/>
      <c r="J740" s="207"/>
      <c r="K740" s="207"/>
      <c r="L740" s="207"/>
      <c r="M740" s="207"/>
      <c r="N740" s="207"/>
      <c r="O740" s="207"/>
      <c r="P740" s="207"/>
      <c r="Q740" s="207"/>
      <c r="R740" s="207"/>
      <c r="S740" s="207"/>
      <c r="T740" s="207"/>
      <c r="U740" s="207"/>
      <c r="V740" s="207"/>
      <c r="W740" s="207"/>
      <c r="X740" s="207"/>
      <c r="Y740" s="207"/>
      <c r="Z740" s="207"/>
    </row>
    <row r="741" ht="15.75" customHeight="1">
      <c r="A741" s="207"/>
      <c r="B741" s="207"/>
      <c r="C741" s="207"/>
      <c r="D741" s="207"/>
      <c r="E741" s="207"/>
      <c r="F741" s="207"/>
      <c r="G741" s="207"/>
      <c r="H741" s="207"/>
      <c r="I741" s="207"/>
      <c r="J741" s="207"/>
      <c r="K741" s="207"/>
      <c r="L741" s="207"/>
      <c r="M741" s="207"/>
      <c r="N741" s="207"/>
      <c r="O741" s="207"/>
      <c r="P741" s="207"/>
      <c r="Q741" s="207"/>
      <c r="R741" s="207"/>
      <c r="S741" s="207"/>
      <c r="T741" s="207"/>
      <c r="U741" s="207"/>
      <c r="V741" s="207"/>
      <c r="W741" s="207"/>
      <c r="X741" s="207"/>
      <c r="Y741" s="207"/>
      <c r="Z741" s="207"/>
    </row>
    <row r="742" ht="15.75" customHeight="1">
      <c r="A742" s="207"/>
      <c r="B742" s="207"/>
      <c r="C742" s="207"/>
      <c r="D742" s="207"/>
      <c r="E742" s="207"/>
      <c r="F742" s="207"/>
      <c r="G742" s="207"/>
      <c r="H742" s="207"/>
      <c r="I742" s="207"/>
      <c r="J742" s="207"/>
      <c r="K742" s="207"/>
      <c r="L742" s="207"/>
      <c r="M742" s="207"/>
      <c r="N742" s="207"/>
      <c r="O742" s="207"/>
      <c r="P742" s="207"/>
      <c r="Q742" s="207"/>
      <c r="R742" s="207"/>
      <c r="S742" s="207"/>
      <c r="T742" s="207"/>
      <c r="U742" s="207"/>
      <c r="V742" s="207"/>
      <c r="W742" s="207"/>
      <c r="X742" s="207"/>
      <c r="Y742" s="207"/>
      <c r="Z742" s="207"/>
    </row>
    <row r="743" ht="15.75" customHeight="1">
      <c r="A743" s="207"/>
      <c r="B743" s="207"/>
      <c r="C743" s="207"/>
      <c r="D743" s="207"/>
      <c r="E743" s="207"/>
      <c r="F743" s="207"/>
      <c r="G743" s="207"/>
      <c r="H743" s="207"/>
      <c r="I743" s="207"/>
      <c r="J743" s="207"/>
      <c r="K743" s="207"/>
      <c r="L743" s="207"/>
      <c r="M743" s="207"/>
      <c r="N743" s="207"/>
      <c r="O743" s="207"/>
      <c r="P743" s="207"/>
      <c r="Q743" s="207"/>
      <c r="R743" s="207"/>
      <c r="S743" s="207"/>
      <c r="T743" s="207"/>
      <c r="U743" s="207"/>
      <c r="V743" s="207"/>
      <c r="W743" s="207"/>
      <c r="X743" s="207"/>
      <c r="Y743" s="207"/>
      <c r="Z743" s="207"/>
    </row>
    <row r="744" ht="15.75" customHeight="1">
      <c r="A744" s="207"/>
      <c r="B744" s="207"/>
      <c r="C744" s="207"/>
      <c r="D744" s="207"/>
      <c r="E744" s="207"/>
      <c r="F744" s="207"/>
      <c r="G744" s="207"/>
      <c r="H744" s="207"/>
      <c r="I744" s="207"/>
      <c r="J744" s="207"/>
      <c r="K744" s="207"/>
      <c r="L744" s="207"/>
      <c r="M744" s="207"/>
      <c r="N744" s="207"/>
      <c r="O744" s="207"/>
      <c r="P744" s="207"/>
      <c r="Q744" s="207"/>
      <c r="R744" s="207"/>
      <c r="S744" s="207"/>
      <c r="T744" s="207"/>
      <c r="U744" s="207"/>
      <c r="V744" s="207"/>
      <c r="W744" s="207"/>
      <c r="X744" s="207"/>
      <c r="Y744" s="207"/>
      <c r="Z744" s="207"/>
    </row>
    <row r="745" ht="15.75" customHeight="1">
      <c r="A745" s="207"/>
      <c r="B745" s="207"/>
      <c r="C745" s="207"/>
      <c r="D745" s="207"/>
      <c r="E745" s="207"/>
      <c r="F745" s="207"/>
      <c r="G745" s="207"/>
      <c r="H745" s="207"/>
      <c r="I745" s="207"/>
      <c r="J745" s="207"/>
      <c r="K745" s="207"/>
      <c r="L745" s="207"/>
      <c r="M745" s="207"/>
      <c r="N745" s="207"/>
      <c r="O745" s="207"/>
      <c r="P745" s="207"/>
      <c r="Q745" s="207"/>
      <c r="R745" s="207"/>
      <c r="S745" s="207"/>
      <c r="T745" s="207"/>
      <c r="U745" s="207"/>
      <c r="V745" s="207"/>
      <c r="W745" s="207"/>
      <c r="X745" s="207"/>
      <c r="Y745" s="207"/>
      <c r="Z745" s="207"/>
    </row>
    <row r="746" ht="15.75" customHeight="1">
      <c r="A746" s="207"/>
      <c r="B746" s="207"/>
      <c r="C746" s="207"/>
      <c r="D746" s="207"/>
      <c r="E746" s="207"/>
      <c r="F746" s="207"/>
      <c r="G746" s="207"/>
      <c r="H746" s="207"/>
      <c r="I746" s="207"/>
      <c r="J746" s="207"/>
      <c r="K746" s="207"/>
      <c r="L746" s="207"/>
      <c r="M746" s="207"/>
      <c r="N746" s="207"/>
      <c r="O746" s="207"/>
      <c r="P746" s="207"/>
      <c r="Q746" s="207"/>
      <c r="R746" s="207"/>
      <c r="S746" s="207"/>
      <c r="T746" s="207"/>
      <c r="U746" s="207"/>
      <c r="V746" s="207"/>
      <c r="W746" s="207"/>
      <c r="X746" s="207"/>
      <c r="Y746" s="207"/>
      <c r="Z746" s="207"/>
    </row>
    <row r="747" ht="15.75" customHeight="1">
      <c r="A747" s="207"/>
      <c r="B747" s="207"/>
      <c r="C747" s="207"/>
      <c r="D747" s="207"/>
      <c r="E747" s="207"/>
      <c r="F747" s="207"/>
      <c r="G747" s="207"/>
      <c r="H747" s="207"/>
      <c r="I747" s="207"/>
      <c r="J747" s="207"/>
      <c r="K747" s="207"/>
      <c r="L747" s="207"/>
      <c r="M747" s="207"/>
      <c r="N747" s="207"/>
      <c r="O747" s="207"/>
      <c r="P747" s="207"/>
      <c r="Q747" s="207"/>
      <c r="R747" s="207"/>
      <c r="S747" s="207"/>
      <c r="T747" s="207"/>
      <c r="U747" s="207"/>
      <c r="V747" s="207"/>
      <c r="W747" s="207"/>
      <c r="X747" s="207"/>
      <c r="Y747" s="207"/>
      <c r="Z747" s="207"/>
    </row>
    <row r="748" ht="15.75" customHeight="1">
      <c r="A748" s="207"/>
      <c r="B748" s="207"/>
      <c r="C748" s="207"/>
      <c r="D748" s="207"/>
      <c r="E748" s="207"/>
      <c r="F748" s="207"/>
      <c r="G748" s="207"/>
      <c r="H748" s="207"/>
      <c r="I748" s="207"/>
      <c r="J748" s="207"/>
      <c r="K748" s="207"/>
      <c r="L748" s="207"/>
      <c r="M748" s="207"/>
      <c r="N748" s="207"/>
      <c r="O748" s="207"/>
      <c r="P748" s="207"/>
      <c r="Q748" s="207"/>
      <c r="R748" s="207"/>
      <c r="S748" s="207"/>
      <c r="T748" s="207"/>
      <c r="U748" s="207"/>
      <c r="V748" s="207"/>
      <c r="W748" s="207"/>
      <c r="X748" s="207"/>
      <c r="Y748" s="207"/>
      <c r="Z748" s="207"/>
    </row>
    <row r="749" ht="15.75" customHeight="1">
      <c r="A749" s="207"/>
      <c r="B749" s="207"/>
      <c r="C749" s="207"/>
      <c r="D749" s="207"/>
      <c r="E749" s="207"/>
      <c r="F749" s="207"/>
      <c r="G749" s="207"/>
      <c r="H749" s="207"/>
      <c r="I749" s="207"/>
      <c r="J749" s="207"/>
      <c r="K749" s="207"/>
      <c r="L749" s="207"/>
      <c r="M749" s="207"/>
      <c r="N749" s="207"/>
      <c r="O749" s="207"/>
      <c r="P749" s="207"/>
      <c r="Q749" s="207"/>
      <c r="R749" s="207"/>
      <c r="S749" s="207"/>
      <c r="T749" s="207"/>
      <c r="U749" s="207"/>
      <c r="V749" s="207"/>
      <c r="W749" s="207"/>
      <c r="X749" s="207"/>
      <c r="Y749" s="207"/>
      <c r="Z749" s="207"/>
    </row>
    <row r="750" ht="15.75" customHeight="1">
      <c r="A750" s="207"/>
      <c r="B750" s="207"/>
      <c r="C750" s="207"/>
      <c r="D750" s="207"/>
      <c r="E750" s="207"/>
      <c r="F750" s="207"/>
      <c r="G750" s="207"/>
      <c r="H750" s="207"/>
      <c r="I750" s="207"/>
      <c r="J750" s="207"/>
      <c r="K750" s="207"/>
      <c r="L750" s="207"/>
      <c r="M750" s="207"/>
      <c r="N750" s="207"/>
      <c r="O750" s="207"/>
      <c r="P750" s="207"/>
      <c r="Q750" s="207"/>
      <c r="R750" s="207"/>
      <c r="S750" s="207"/>
      <c r="T750" s="207"/>
      <c r="U750" s="207"/>
      <c r="V750" s="207"/>
      <c r="W750" s="207"/>
      <c r="X750" s="207"/>
      <c r="Y750" s="207"/>
      <c r="Z750" s="207"/>
    </row>
    <row r="751" ht="15.75" customHeight="1">
      <c r="A751" s="207"/>
      <c r="B751" s="207"/>
      <c r="C751" s="207"/>
      <c r="D751" s="207"/>
      <c r="E751" s="207"/>
      <c r="F751" s="207"/>
      <c r="G751" s="207"/>
      <c r="H751" s="207"/>
      <c r="I751" s="207"/>
      <c r="J751" s="207"/>
      <c r="K751" s="207"/>
      <c r="L751" s="207"/>
      <c r="M751" s="207"/>
      <c r="N751" s="207"/>
      <c r="O751" s="207"/>
      <c r="P751" s="207"/>
      <c r="Q751" s="207"/>
      <c r="R751" s="207"/>
      <c r="S751" s="207"/>
      <c r="T751" s="207"/>
      <c r="U751" s="207"/>
      <c r="V751" s="207"/>
      <c r="W751" s="207"/>
      <c r="X751" s="207"/>
      <c r="Y751" s="207"/>
      <c r="Z751" s="207"/>
    </row>
    <row r="752" ht="15.75" customHeight="1">
      <c r="A752" s="207"/>
      <c r="B752" s="207"/>
      <c r="C752" s="207"/>
      <c r="D752" s="207"/>
      <c r="E752" s="207"/>
      <c r="F752" s="207"/>
      <c r="G752" s="207"/>
      <c r="H752" s="207"/>
      <c r="I752" s="207"/>
      <c r="J752" s="207"/>
      <c r="K752" s="207"/>
      <c r="L752" s="207"/>
      <c r="M752" s="207"/>
      <c r="N752" s="207"/>
      <c r="O752" s="207"/>
      <c r="P752" s="207"/>
      <c r="Q752" s="207"/>
      <c r="R752" s="207"/>
      <c r="S752" s="207"/>
      <c r="T752" s="207"/>
      <c r="U752" s="207"/>
      <c r="V752" s="207"/>
      <c r="W752" s="207"/>
      <c r="X752" s="207"/>
      <c r="Y752" s="207"/>
      <c r="Z752" s="207"/>
    </row>
    <row r="753" ht="15.75" customHeight="1">
      <c r="A753" s="207"/>
      <c r="B753" s="207"/>
      <c r="C753" s="207"/>
      <c r="D753" s="207"/>
      <c r="E753" s="207"/>
      <c r="F753" s="207"/>
      <c r="G753" s="207"/>
      <c r="H753" s="207"/>
      <c r="I753" s="207"/>
      <c r="J753" s="207"/>
      <c r="K753" s="207"/>
      <c r="L753" s="207"/>
      <c r="M753" s="207"/>
      <c r="N753" s="207"/>
      <c r="O753" s="207"/>
      <c r="P753" s="207"/>
      <c r="Q753" s="207"/>
      <c r="R753" s="207"/>
      <c r="S753" s="207"/>
      <c r="T753" s="207"/>
      <c r="U753" s="207"/>
      <c r="V753" s="207"/>
      <c r="W753" s="207"/>
      <c r="X753" s="207"/>
      <c r="Y753" s="207"/>
      <c r="Z753" s="207"/>
    </row>
    <row r="754" ht="15.75" customHeight="1">
      <c r="A754" s="207"/>
      <c r="B754" s="207"/>
      <c r="C754" s="207"/>
      <c r="D754" s="207"/>
      <c r="E754" s="207"/>
      <c r="F754" s="207"/>
      <c r="G754" s="207"/>
      <c r="H754" s="207"/>
      <c r="I754" s="207"/>
      <c r="J754" s="207"/>
      <c r="K754" s="207"/>
      <c r="L754" s="207"/>
      <c r="M754" s="207"/>
      <c r="N754" s="207"/>
      <c r="O754" s="207"/>
      <c r="P754" s="207"/>
      <c r="Q754" s="207"/>
      <c r="R754" s="207"/>
      <c r="S754" s="207"/>
      <c r="T754" s="207"/>
      <c r="U754" s="207"/>
      <c r="V754" s="207"/>
      <c r="W754" s="207"/>
      <c r="X754" s="207"/>
      <c r="Y754" s="207"/>
      <c r="Z754" s="207"/>
    </row>
    <row r="755" ht="15.75" customHeight="1">
      <c r="A755" s="207"/>
      <c r="B755" s="207"/>
      <c r="C755" s="207"/>
      <c r="D755" s="207"/>
      <c r="E755" s="207"/>
      <c r="F755" s="207"/>
      <c r="G755" s="207"/>
      <c r="H755" s="207"/>
      <c r="I755" s="207"/>
      <c r="J755" s="207"/>
      <c r="K755" s="207"/>
      <c r="L755" s="207"/>
      <c r="M755" s="207"/>
      <c r="N755" s="207"/>
      <c r="O755" s="207"/>
      <c r="P755" s="207"/>
      <c r="Q755" s="207"/>
      <c r="R755" s="207"/>
      <c r="S755" s="207"/>
      <c r="T755" s="207"/>
      <c r="U755" s="207"/>
      <c r="V755" s="207"/>
      <c r="W755" s="207"/>
      <c r="X755" s="207"/>
      <c r="Y755" s="207"/>
      <c r="Z755" s="207"/>
    </row>
    <row r="756" ht="15.75" customHeight="1">
      <c r="A756" s="207"/>
      <c r="B756" s="207"/>
      <c r="C756" s="207"/>
      <c r="D756" s="207"/>
      <c r="E756" s="207"/>
      <c r="F756" s="207"/>
      <c r="G756" s="207"/>
      <c r="H756" s="207"/>
      <c r="I756" s="207"/>
      <c r="J756" s="207"/>
      <c r="K756" s="207"/>
      <c r="L756" s="207"/>
      <c r="M756" s="207"/>
      <c r="N756" s="207"/>
      <c r="O756" s="207"/>
      <c r="P756" s="207"/>
      <c r="Q756" s="207"/>
      <c r="R756" s="207"/>
      <c r="S756" s="207"/>
      <c r="T756" s="207"/>
      <c r="U756" s="207"/>
      <c r="V756" s="207"/>
      <c r="W756" s="207"/>
      <c r="X756" s="207"/>
      <c r="Y756" s="207"/>
      <c r="Z756" s="207"/>
    </row>
    <row r="757" ht="15.75" customHeight="1">
      <c r="A757" s="207"/>
      <c r="B757" s="207"/>
      <c r="C757" s="207"/>
      <c r="D757" s="207"/>
      <c r="E757" s="207"/>
      <c r="F757" s="207"/>
      <c r="G757" s="207"/>
      <c r="H757" s="207"/>
      <c r="I757" s="207"/>
      <c r="J757" s="207"/>
      <c r="K757" s="207"/>
      <c r="L757" s="207"/>
      <c r="M757" s="207"/>
      <c r="N757" s="207"/>
      <c r="O757" s="207"/>
      <c r="P757" s="207"/>
      <c r="Q757" s="207"/>
      <c r="R757" s="207"/>
      <c r="S757" s="207"/>
      <c r="T757" s="207"/>
      <c r="U757" s="207"/>
      <c r="V757" s="207"/>
      <c r="W757" s="207"/>
      <c r="X757" s="207"/>
      <c r="Y757" s="207"/>
      <c r="Z757" s="207"/>
    </row>
    <row r="758" ht="15.75" customHeight="1">
      <c r="A758" s="207"/>
      <c r="B758" s="207"/>
      <c r="C758" s="207"/>
      <c r="D758" s="207"/>
      <c r="E758" s="207"/>
      <c r="F758" s="207"/>
      <c r="G758" s="207"/>
      <c r="H758" s="207"/>
      <c r="I758" s="207"/>
      <c r="J758" s="207"/>
      <c r="K758" s="207"/>
      <c r="L758" s="207"/>
      <c r="M758" s="207"/>
      <c r="N758" s="207"/>
      <c r="O758" s="207"/>
      <c r="P758" s="207"/>
      <c r="Q758" s="207"/>
      <c r="R758" s="207"/>
      <c r="S758" s="207"/>
      <c r="T758" s="207"/>
      <c r="U758" s="207"/>
      <c r="V758" s="207"/>
      <c r="W758" s="207"/>
      <c r="X758" s="207"/>
      <c r="Y758" s="207"/>
      <c r="Z758" s="207"/>
    </row>
    <row r="759" ht="15.75" customHeight="1">
      <c r="A759" s="207"/>
      <c r="B759" s="207"/>
      <c r="C759" s="207"/>
      <c r="D759" s="207"/>
      <c r="E759" s="207"/>
      <c r="F759" s="207"/>
      <c r="G759" s="207"/>
      <c r="H759" s="207"/>
      <c r="I759" s="207"/>
      <c r="J759" s="207"/>
      <c r="K759" s="207"/>
      <c r="L759" s="207"/>
      <c r="M759" s="207"/>
      <c r="N759" s="207"/>
      <c r="O759" s="207"/>
      <c r="P759" s="207"/>
      <c r="Q759" s="207"/>
      <c r="R759" s="207"/>
      <c r="S759" s="207"/>
      <c r="T759" s="207"/>
      <c r="U759" s="207"/>
      <c r="V759" s="207"/>
      <c r="W759" s="207"/>
      <c r="X759" s="207"/>
      <c r="Y759" s="207"/>
      <c r="Z759" s="207"/>
    </row>
    <row r="760" ht="15.75" customHeight="1">
      <c r="A760" s="207"/>
      <c r="B760" s="207"/>
      <c r="C760" s="207"/>
      <c r="D760" s="207"/>
      <c r="E760" s="207"/>
      <c r="F760" s="207"/>
      <c r="G760" s="207"/>
      <c r="H760" s="207"/>
      <c r="I760" s="207"/>
      <c r="J760" s="207"/>
      <c r="K760" s="207"/>
      <c r="L760" s="207"/>
      <c r="M760" s="207"/>
      <c r="N760" s="207"/>
      <c r="O760" s="207"/>
      <c r="P760" s="207"/>
      <c r="Q760" s="207"/>
      <c r="R760" s="207"/>
      <c r="S760" s="207"/>
      <c r="T760" s="207"/>
      <c r="U760" s="207"/>
      <c r="V760" s="207"/>
      <c r="W760" s="207"/>
      <c r="X760" s="207"/>
      <c r="Y760" s="207"/>
      <c r="Z760" s="207"/>
    </row>
    <row r="761" ht="15.75" customHeight="1">
      <c r="A761" s="207"/>
      <c r="B761" s="207"/>
      <c r="C761" s="207"/>
      <c r="D761" s="207"/>
      <c r="E761" s="207"/>
      <c r="F761" s="207"/>
      <c r="G761" s="207"/>
      <c r="H761" s="207"/>
      <c r="I761" s="207"/>
      <c r="J761" s="207"/>
      <c r="K761" s="207"/>
      <c r="L761" s="207"/>
      <c r="M761" s="207"/>
      <c r="N761" s="207"/>
      <c r="O761" s="207"/>
      <c r="P761" s="207"/>
      <c r="Q761" s="207"/>
      <c r="R761" s="207"/>
      <c r="S761" s="207"/>
      <c r="T761" s="207"/>
      <c r="U761" s="207"/>
      <c r="V761" s="207"/>
      <c r="W761" s="207"/>
      <c r="X761" s="207"/>
      <c r="Y761" s="207"/>
      <c r="Z761" s="207"/>
    </row>
    <row r="762" ht="15.75" customHeight="1">
      <c r="A762" s="207"/>
      <c r="B762" s="207"/>
      <c r="C762" s="207"/>
      <c r="D762" s="207"/>
      <c r="E762" s="207"/>
      <c r="F762" s="207"/>
      <c r="G762" s="207"/>
      <c r="H762" s="207"/>
      <c r="I762" s="207"/>
      <c r="J762" s="207"/>
      <c r="K762" s="207"/>
      <c r="L762" s="207"/>
      <c r="M762" s="207"/>
      <c r="N762" s="207"/>
      <c r="O762" s="207"/>
      <c r="P762" s="207"/>
      <c r="Q762" s="207"/>
      <c r="R762" s="207"/>
      <c r="S762" s="207"/>
      <c r="T762" s="207"/>
      <c r="U762" s="207"/>
      <c r="V762" s="207"/>
      <c r="W762" s="207"/>
      <c r="X762" s="207"/>
      <c r="Y762" s="207"/>
      <c r="Z762" s="207"/>
    </row>
    <row r="763" ht="15.75" customHeight="1">
      <c r="A763" s="207"/>
      <c r="B763" s="207"/>
      <c r="C763" s="207"/>
      <c r="D763" s="207"/>
      <c r="E763" s="207"/>
      <c r="F763" s="207"/>
      <c r="G763" s="207"/>
      <c r="H763" s="207"/>
      <c r="I763" s="207"/>
      <c r="J763" s="207"/>
      <c r="K763" s="207"/>
      <c r="L763" s="207"/>
      <c r="M763" s="207"/>
      <c r="N763" s="207"/>
      <c r="O763" s="207"/>
      <c r="P763" s="207"/>
      <c r="Q763" s="207"/>
      <c r="R763" s="207"/>
      <c r="S763" s="207"/>
      <c r="T763" s="207"/>
      <c r="U763" s="207"/>
      <c r="V763" s="207"/>
      <c r="W763" s="207"/>
      <c r="X763" s="207"/>
      <c r="Y763" s="207"/>
      <c r="Z763" s="207"/>
    </row>
    <row r="764" ht="15.75" customHeight="1">
      <c r="A764" s="207"/>
      <c r="B764" s="207"/>
      <c r="C764" s="207"/>
      <c r="D764" s="207"/>
      <c r="E764" s="207"/>
      <c r="F764" s="207"/>
      <c r="G764" s="207"/>
      <c r="H764" s="207"/>
      <c r="I764" s="207"/>
      <c r="J764" s="207"/>
      <c r="K764" s="207"/>
      <c r="L764" s="207"/>
      <c r="M764" s="207"/>
      <c r="N764" s="207"/>
      <c r="O764" s="207"/>
      <c r="P764" s="207"/>
      <c r="Q764" s="207"/>
      <c r="R764" s="207"/>
      <c r="S764" s="207"/>
      <c r="T764" s="207"/>
      <c r="U764" s="207"/>
      <c r="V764" s="207"/>
      <c r="W764" s="207"/>
      <c r="X764" s="207"/>
      <c r="Y764" s="207"/>
      <c r="Z764" s="207"/>
    </row>
    <row r="765" ht="15.75" customHeight="1">
      <c r="A765" s="207"/>
      <c r="B765" s="207"/>
      <c r="C765" s="207"/>
      <c r="D765" s="207"/>
      <c r="E765" s="207"/>
      <c r="F765" s="207"/>
      <c r="G765" s="207"/>
      <c r="H765" s="207"/>
      <c r="I765" s="207"/>
      <c r="J765" s="207"/>
      <c r="K765" s="207"/>
      <c r="L765" s="207"/>
      <c r="M765" s="207"/>
      <c r="N765" s="207"/>
      <c r="O765" s="207"/>
      <c r="P765" s="207"/>
      <c r="Q765" s="207"/>
      <c r="R765" s="207"/>
      <c r="S765" s="207"/>
      <c r="T765" s="207"/>
      <c r="U765" s="207"/>
      <c r="V765" s="207"/>
      <c r="W765" s="207"/>
      <c r="X765" s="207"/>
      <c r="Y765" s="207"/>
      <c r="Z765" s="207"/>
    </row>
    <row r="766" ht="15.75" customHeight="1">
      <c r="A766" s="207"/>
      <c r="B766" s="207"/>
      <c r="C766" s="207"/>
      <c r="D766" s="207"/>
      <c r="E766" s="207"/>
      <c r="F766" s="207"/>
      <c r="G766" s="207"/>
      <c r="H766" s="207"/>
      <c r="I766" s="207"/>
      <c r="J766" s="207"/>
      <c r="K766" s="207"/>
      <c r="L766" s="207"/>
      <c r="M766" s="207"/>
      <c r="N766" s="207"/>
      <c r="O766" s="207"/>
      <c r="P766" s="207"/>
      <c r="Q766" s="207"/>
      <c r="R766" s="207"/>
      <c r="S766" s="207"/>
      <c r="T766" s="207"/>
      <c r="U766" s="207"/>
      <c r="V766" s="207"/>
      <c r="W766" s="207"/>
      <c r="X766" s="207"/>
      <c r="Y766" s="207"/>
      <c r="Z766" s="207"/>
    </row>
    <row r="767" ht="15.75" customHeight="1">
      <c r="A767" s="207"/>
      <c r="B767" s="207"/>
      <c r="C767" s="207"/>
      <c r="D767" s="207"/>
      <c r="E767" s="207"/>
      <c r="F767" s="207"/>
      <c r="G767" s="207"/>
      <c r="H767" s="207"/>
      <c r="I767" s="207"/>
      <c r="J767" s="207"/>
      <c r="K767" s="207"/>
      <c r="L767" s="207"/>
      <c r="M767" s="207"/>
      <c r="N767" s="207"/>
      <c r="O767" s="207"/>
      <c r="P767" s="207"/>
      <c r="Q767" s="207"/>
      <c r="R767" s="207"/>
      <c r="S767" s="207"/>
      <c r="T767" s="207"/>
      <c r="U767" s="207"/>
      <c r="V767" s="207"/>
      <c r="W767" s="207"/>
      <c r="X767" s="207"/>
      <c r="Y767" s="207"/>
      <c r="Z767" s="207"/>
    </row>
    <row r="768" ht="15.75" customHeight="1">
      <c r="A768" s="207"/>
      <c r="B768" s="207"/>
      <c r="C768" s="207"/>
      <c r="D768" s="207"/>
      <c r="E768" s="207"/>
      <c r="F768" s="207"/>
      <c r="G768" s="207"/>
      <c r="H768" s="207"/>
      <c r="I768" s="207"/>
      <c r="J768" s="207"/>
      <c r="K768" s="207"/>
      <c r="L768" s="207"/>
      <c r="M768" s="207"/>
      <c r="N768" s="207"/>
      <c r="O768" s="207"/>
      <c r="P768" s="207"/>
      <c r="Q768" s="207"/>
      <c r="R768" s="207"/>
      <c r="S768" s="207"/>
      <c r="T768" s="207"/>
      <c r="U768" s="207"/>
      <c r="V768" s="207"/>
      <c r="W768" s="207"/>
      <c r="X768" s="207"/>
      <c r="Y768" s="207"/>
      <c r="Z768" s="207"/>
    </row>
    <row r="769" ht="15.75" customHeight="1">
      <c r="A769" s="207"/>
      <c r="B769" s="207"/>
      <c r="C769" s="207"/>
      <c r="D769" s="207"/>
      <c r="E769" s="207"/>
      <c r="F769" s="207"/>
      <c r="G769" s="207"/>
      <c r="H769" s="207"/>
      <c r="I769" s="207"/>
      <c r="J769" s="207"/>
      <c r="K769" s="207"/>
      <c r="L769" s="207"/>
      <c r="M769" s="207"/>
      <c r="N769" s="207"/>
      <c r="O769" s="207"/>
      <c r="P769" s="207"/>
      <c r="Q769" s="207"/>
      <c r="R769" s="207"/>
      <c r="S769" s="207"/>
      <c r="T769" s="207"/>
      <c r="U769" s="207"/>
      <c r="V769" s="207"/>
      <c r="W769" s="207"/>
      <c r="X769" s="207"/>
      <c r="Y769" s="207"/>
      <c r="Z769" s="207"/>
    </row>
    <row r="770" ht="15.75" customHeight="1">
      <c r="A770" s="207"/>
      <c r="B770" s="207"/>
      <c r="C770" s="207"/>
      <c r="D770" s="207"/>
      <c r="E770" s="207"/>
      <c r="F770" s="207"/>
      <c r="G770" s="207"/>
      <c r="H770" s="207"/>
      <c r="I770" s="207"/>
      <c r="J770" s="207"/>
      <c r="K770" s="207"/>
      <c r="L770" s="207"/>
      <c r="M770" s="207"/>
      <c r="N770" s="207"/>
      <c r="O770" s="207"/>
      <c r="P770" s="207"/>
      <c r="Q770" s="207"/>
      <c r="R770" s="207"/>
      <c r="S770" s="207"/>
      <c r="T770" s="207"/>
      <c r="U770" s="207"/>
      <c r="V770" s="207"/>
      <c r="W770" s="207"/>
      <c r="X770" s="207"/>
      <c r="Y770" s="207"/>
      <c r="Z770" s="207"/>
    </row>
    <row r="771" ht="15.75" customHeight="1">
      <c r="A771" s="207"/>
      <c r="B771" s="207"/>
      <c r="C771" s="207"/>
      <c r="D771" s="207"/>
      <c r="E771" s="207"/>
      <c r="F771" s="207"/>
      <c r="G771" s="207"/>
      <c r="H771" s="207"/>
      <c r="I771" s="207"/>
      <c r="J771" s="207"/>
      <c r="K771" s="207"/>
      <c r="L771" s="207"/>
      <c r="M771" s="207"/>
      <c r="N771" s="207"/>
      <c r="O771" s="207"/>
      <c r="P771" s="207"/>
      <c r="Q771" s="207"/>
      <c r="R771" s="207"/>
      <c r="S771" s="207"/>
      <c r="T771" s="207"/>
      <c r="U771" s="207"/>
      <c r="V771" s="207"/>
      <c r="W771" s="207"/>
      <c r="X771" s="207"/>
      <c r="Y771" s="207"/>
      <c r="Z771" s="207"/>
    </row>
    <row r="772" ht="15.75" customHeight="1">
      <c r="A772" s="207"/>
      <c r="B772" s="207"/>
      <c r="C772" s="207"/>
      <c r="D772" s="207"/>
      <c r="E772" s="207"/>
      <c r="F772" s="207"/>
      <c r="G772" s="207"/>
      <c r="H772" s="207"/>
      <c r="I772" s="207"/>
      <c r="J772" s="207"/>
      <c r="K772" s="207"/>
      <c r="L772" s="207"/>
      <c r="M772" s="207"/>
      <c r="N772" s="207"/>
      <c r="O772" s="207"/>
      <c r="P772" s="207"/>
      <c r="Q772" s="207"/>
      <c r="R772" s="207"/>
      <c r="S772" s="207"/>
      <c r="T772" s="207"/>
      <c r="U772" s="207"/>
      <c r="V772" s="207"/>
      <c r="W772" s="207"/>
      <c r="X772" s="207"/>
      <c r="Y772" s="207"/>
      <c r="Z772" s="207"/>
    </row>
    <row r="773" ht="15.75" customHeight="1">
      <c r="A773" s="207"/>
      <c r="B773" s="207"/>
      <c r="C773" s="207"/>
      <c r="D773" s="207"/>
      <c r="E773" s="207"/>
      <c r="F773" s="207"/>
      <c r="G773" s="207"/>
      <c r="H773" s="207"/>
      <c r="I773" s="207"/>
      <c r="J773" s="207"/>
      <c r="K773" s="207"/>
      <c r="L773" s="207"/>
      <c r="M773" s="207"/>
      <c r="N773" s="207"/>
      <c r="O773" s="207"/>
      <c r="P773" s="207"/>
      <c r="Q773" s="207"/>
      <c r="R773" s="207"/>
      <c r="S773" s="207"/>
      <c r="T773" s="207"/>
      <c r="U773" s="207"/>
      <c r="V773" s="207"/>
      <c r="W773" s="207"/>
      <c r="X773" s="207"/>
      <c r="Y773" s="207"/>
      <c r="Z773" s="207"/>
    </row>
    <row r="774" ht="15.75" customHeight="1">
      <c r="A774" s="207"/>
      <c r="B774" s="207"/>
      <c r="C774" s="207"/>
      <c r="D774" s="207"/>
      <c r="E774" s="207"/>
      <c r="F774" s="207"/>
      <c r="G774" s="207"/>
      <c r="H774" s="207"/>
      <c r="I774" s="207"/>
      <c r="J774" s="207"/>
      <c r="K774" s="207"/>
      <c r="L774" s="207"/>
      <c r="M774" s="207"/>
      <c r="N774" s="207"/>
      <c r="O774" s="207"/>
      <c r="P774" s="207"/>
      <c r="Q774" s="207"/>
      <c r="R774" s="207"/>
      <c r="S774" s="207"/>
      <c r="T774" s="207"/>
      <c r="U774" s="207"/>
      <c r="V774" s="207"/>
      <c r="W774" s="207"/>
      <c r="X774" s="207"/>
      <c r="Y774" s="207"/>
      <c r="Z774" s="207"/>
    </row>
    <row r="775" ht="15.75" customHeight="1">
      <c r="A775" s="207"/>
      <c r="B775" s="207"/>
      <c r="C775" s="207"/>
      <c r="D775" s="207"/>
      <c r="E775" s="207"/>
      <c r="F775" s="207"/>
      <c r="G775" s="207"/>
      <c r="H775" s="207"/>
      <c r="I775" s="207"/>
      <c r="J775" s="207"/>
      <c r="K775" s="207"/>
      <c r="L775" s="207"/>
      <c r="M775" s="207"/>
      <c r="N775" s="207"/>
      <c r="O775" s="207"/>
      <c r="P775" s="207"/>
      <c r="Q775" s="207"/>
      <c r="R775" s="207"/>
      <c r="S775" s="207"/>
      <c r="T775" s="207"/>
      <c r="U775" s="207"/>
      <c r="V775" s="207"/>
      <c r="W775" s="207"/>
      <c r="X775" s="207"/>
      <c r="Y775" s="207"/>
      <c r="Z775" s="207"/>
    </row>
    <row r="776" ht="15.75" customHeight="1">
      <c r="A776" s="207"/>
      <c r="B776" s="207"/>
      <c r="C776" s="207"/>
      <c r="D776" s="207"/>
      <c r="E776" s="207"/>
      <c r="F776" s="207"/>
      <c r="G776" s="207"/>
      <c r="H776" s="207"/>
      <c r="I776" s="207"/>
      <c r="J776" s="207"/>
      <c r="K776" s="207"/>
      <c r="L776" s="207"/>
      <c r="M776" s="207"/>
      <c r="N776" s="207"/>
      <c r="O776" s="207"/>
      <c r="P776" s="207"/>
      <c r="Q776" s="207"/>
      <c r="R776" s="207"/>
      <c r="S776" s="207"/>
      <c r="T776" s="207"/>
      <c r="U776" s="207"/>
      <c r="V776" s="207"/>
      <c r="W776" s="207"/>
      <c r="X776" s="207"/>
      <c r="Y776" s="207"/>
      <c r="Z776" s="207"/>
    </row>
    <row r="777" ht="15.75" customHeight="1">
      <c r="A777" s="207"/>
      <c r="B777" s="207"/>
      <c r="C777" s="207"/>
      <c r="D777" s="207"/>
      <c r="E777" s="207"/>
      <c r="F777" s="207"/>
      <c r="G777" s="207"/>
      <c r="H777" s="207"/>
      <c r="I777" s="207"/>
      <c r="J777" s="207"/>
      <c r="K777" s="207"/>
      <c r="L777" s="207"/>
      <c r="M777" s="207"/>
      <c r="N777" s="207"/>
      <c r="O777" s="207"/>
      <c r="P777" s="207"/>
      <c r="Q777" s="207"/>
      <c r="R777" s="207"/>
      <c r="S777" s="207"/>
      <c r="T777" s="207"/>
      <c r="U777" s="207"/>
      <c r="V777" s="207"/>
      <c r="W777" s="207"/>
      <c r="X777" s="207"/>
      <c r="Y777" s="207"/>
      <c r="Z777" s="207"/>
    </row>
    <row r="778" ht="15.75" customHeight="1">
      <c r="A778" s="207"/>
      <c r="B778" s="207"/>
      <c r="C778" s="207"/>
      <c r="D778" s="207"/>
      <c r="E778" s="207"/>
      <c r="F778" s="207"/>
      <c r="G778" s="207"/>
      <c r="H778" s="207"/>
      <c r="I778" s="207"/>
      <c r="J778" s="207"/>
      <c r="K778" s="207"/>
      <c r="L778" s="207"/>
      <c r="M778" s="207"/>
      <c r="N778" s="207"/>
      <c r="O778" s="207"/>
      <c r="P778" s="207"/>
      <c r="Q778" s="207"/>
      <c r="R778" s="207"/>
      <c r="S778" s="207"/>
      <c r="T778" s="207"/>
      <c r="U778" s="207"/>
      <c r="V778" s="207"/>
      <c r="W778" s="207"/>
      <c r="X778" s="207"/>
      <c r="Y778" s="207"/>
      <c r="Z778" s="207"/>
    </row>
    <row r="779" ht="15.75" customHeight="1">
      <c r="A779" s="207"/>
      <c r="B779" s="207"/>
      <c r="C779" s="207"/>
      <c r="D779" s="207"/>
      <c r="E779" s="207"/>
      <c r="F779" s="207"/>
      <c r="G779" s="207"/>
      <c r="H779" s="207"/>
      <c r="I779" s="207"/>
      <c r="J779" s="207"/>
      <c r="K779" s="207"/>
      <c r="L779" s="207"/>
      <c r="M779" s="207"/>
      <c r="N779" s="207"/>
      <c r="O779" s="207"/>
      <c r="P779" s="207"/>
      <c r="Q779" s="207"/>
      <c r="R779" s="207"/>
      <c r="S779" s="207"/>
      <c r="T779" s="207"/>
      <c r="U779" s="207"/>
      <c r="V779" s="207"/>
      <c r="W779" s="207"/>
      <c r="X779" s="207"/>
      <c r="Y779" s="207"/>
      <c r="Z779" s="207"/>
    </row>
    <row r="780" ht="15.75" customHeight="1">
      <c r="A780" s="207"/>
      <c r="B780" s="207"/>
      <c r="C780" s="207"/>
      <c r="D780" s="207"/>
      <c r="E780" s="207"/>
      <c r="F780" s="207"/>
      <c r="G780" s="207"/>
      <c r="H780" s="207"/>
      <c r="I780" s="207"/>
      <c r="J780" s="207"/>
      <c r="K780" s="207"/>
      <c r="L780" s="207"/>
      <c r="M780" s="207"/>
      <c r="N780" s="207"/>
      <c r="O780" s="207"/>
      <c r="P780" s="207"/>
      <c r="Q780" s="207"/>
      <c r="R780" s="207"/>
      <c r="S780" s="207"/>
      <c r="T780" s="207"/>
      <c r="U780" s="207"/>
      <c r="V780" s="207"/>
      <c r="W780" s="207"/>
      <c r="X780" s="207"/>
      <c r="Y780" s="207"/>
      <c r="Z780" s="207"/>
    </row>
    <row r="781" ht="15.75" customHeight="1">
      <c r="A781" s="207"/>
      <c r="B781" s="207"/>
      <c r="C781" s="207"/>
      <c r="D781" s="207"/>
      <c r="E781" s="207"/>
      <c r="F781" s="207"/>
      <c r="G781" s="207"/>
      <c r="H781" s="207"/>
      <c r="I781" s="207"/>
      <c r="J781" s="207"/>
      <c r="K781" s="207"/>
      <c r="L781" s="207"/>
      <c r="M781" s="207"/>
      <c r="N781" s="207"/>
      <c r="O781" s="207"/>
      <c r="P781" s="207"/>
      <c r="Q781" s="207"/>
      <c r="R781" s="207"/>
      <c r="S781" s="207"/>
      <c r="T781" s="207"/>
      <c r="U781" s="207"/>
      <c r="V781" s="207"/>
      <c r="W781" s="207"/>
      <c r="X781" s="207"/>
      <c r="Y781" s="207"/>
      <c r="Z781" s="207"/>
    </row>
    <row r="782" ht="15.75" customHeight="1">
      <c r="A782" s="207"/>
      <c r="B782" s="207"/>
      <c r="C782" s="207"/>
      <c r="D782" s="207"/>
      <c r="E782" s="207"/>
      <c r="F782" s="207"/>
      <c r="G782" s="207"/>
      <c r="H782" s="207"/>
      <c r="I782" s="207"/>
      <c r="J782" s="207"/>
      <c r="K782" s="207"/>
      <c r="L782" s="207"/>
      <c r="M782" s="207"/>
      <c r="N782" s="207"/>
      <c r="O782" s="207"/>
      <c r="P782" s="207"/>
      <c r="Q782" s="207"/>
      <c r="R782" s="207"/>
      <c r="S782" s="207"/>
      <c r="T782" s="207"/>
      <c r="U782" s="207"/>
      <c r="V782" s="207"/>
      <c r="W782" s="207"/>
      <c r="X782" s="207"/>
      <c r="Y782" s="207"/>
      <c r="Z782" s="207"/>
    </row>
    <row r="783" ht="15.75" customHeight="1">
      <c r="A783" s="207"/>
      <c r="B783" s="207"/>
      <c r="C783" s="207"/>
      <c r="D783" s="207"/>
      <c r="E783" s="207"/>
      <c r="F783" s="207"/>
      <c r="G783" s="207"/>
      <c r="H783" s="207"/>
      <c r="I783" s="207"/>
      <c r="J783" s="207"/>
      <c r="K783" s="207"/>
      <c r="L783" s="207"/>
      <c r="M783" s="207"/>
      <c r="N783" s="207"/>
      <c r="O783" s="207"/>
      <c r="P783" s="207"/>
      <c r="Q783" s="207"/>
      <c r="R783" s="207"/>
      <c r="S783" s="207"/>
      <c r="T783" s="207"/>
      <c r="U783" s="207"/>
      <c r="V783" s="207"/>
      <c r="W783" s="207"/>
      <c r="X783" s="207"/>
      <c r="Y783" s="207"/>
      <c r="Z783" s="207"/>
    </row>
    <row r="784" ht="15.75" customHeight="1">
      <c r="A784" s="207"/>
      <c r="B784" s="207"/>
      <c r="C784" s="207"/>
      <c r="D784" s="207"/>
      <c r="E784" s="207"/>
      <c r="F784" s="207"/>
      <c r="G784" s="207"/>
      <c r="H784" s="207"/>
      <c r="I784" s="207"/>
      <c r="J784" s="207"/>
      <c r="K784" s="207"/>
      <c r="L784" s="207"/>
      <c r="M784" s="207"/>
      <c r="N784" s="207"/>
      <c r="O784" s="207"/>
      <c r="P784" s="207"/>
      <c r="Q784" s="207"/>
      <c r="R784" s="207"/>
      <c r="S784" s="207"/>
      <c r="T784" s="207"/>
      <c r="U784" s="207"/>
      <c r="V784" s="207"/>
      <c r="W784" s="207"/>
      <c r="X784" s="207"/>
      <c r="Y784" s="207"/>
      <c r="Z784" s="207"/>
    </row>
    <row r="785" ht="15.75" customHeight="1">
      <c r="A785" s="207"/>
      <c r="B785" s="207"/>
      <c r="C785" s="207"/>
      <c r="D785" s="207"/>
      <c r="E785" s="207"/>
      <c r="F785" s="207"/>
      <c r="G785" s="207"/>
      <c r="H785" s="207"/>
      <c r="I785" s="207"/>
      <c r="J785" s="207"/>
      <c r="K785" s="207"/>
      <c r="L785" s="207"/>
      <c r="M785" s="207"/>
      <c r="N785" s="207"/>
      <c r="O785" s="207"/>
      <c r="P785" s="207"/>
      <c r="Q785" s="207"/>
      <c r="R785" s="207"/>
      <c r="S785" s="207"/>
      <c r="T785" s="207"/>
      <c r="U785" s="207"/>
      <c r="V785" s="207"/>
      <c r="W785" s="207"/>
      <c r="X785" s="207"/>
      <c r="Y785" s="207"/>
      <c r="Z785" s="207"/>
    </row>
    <row r="786" ht="15.75" customHeight="1">
      <c r="A786" s="207"/>
      <c r="B786" s="207"/>
      <c r="C786" s="207"/>
      <c r="D786" s="207"/>
      <c r="E786" s="207"/>
      <c r="F786" s="207"/>
      <c r="G786" s="207"/>
      <c r="H786" s="207"/>
      <c r="I786" s="207"/>
      <c r="J786" s="207"/>
      <c r="K786" s="207"/>
      <c r="L786" s="207"/>
      <c r="M786" s="207"/>
      <c r="N786" s="207"/>
      <c r="O786" s="207"/>
      <c r="P786" s="207"/>
      <c r="Q786" s="207"/>
      <c r="R786" s="207"/>
      <c r="S786" s="207"/>
      <c r="T786" s="207"/>
      <c r="U786" s="207"/>
      <c r="V786" s="207"/>
      <c r="W786" s="207"/>
      <c r="X786" s="207"/>
      <c r="Y786" s="207"/>
      <c r="Z786" s="207"/>
    </row>
    <row r="787" ht="15.75" customHeight="1">
      <c r="A787" s="207"/>
      <c r="B787" s="207"/>
      <c r="C787" s="207"/>
      <c r="D787" s="207"/>
      <c r="E787" s="207"/>
      <c r="F787" s="207"/>
      <c r="G787" s="207"/>
      <c r="H787" s="207"/>
      <c r="I787" s="207"/>
      <c r="J787" s="207"/>
      <c r="K787" s="207"/>
      <c r="L787" s="207"/>
      <c r="M787" s="207"/>
      <c r="N787" s="207"/>
      <c r="O787" s="207"/>
      <c r="P787" s="207"/>
      <c r="Q787" s="207"/>
      <c r="R787" s="207"/>
      <c r="S787" s="207"/>
      <c r="T787" s="207"/>
      <c r="U787" s="207"/>
      <c r="V787" s="207"/>
      <c r="W787" s="207"/>
      <c r="X787" s="207"/>
      <c r="Y787" s="207"/>
      <c r="Z787" s="207"/>
    </row>
    <row r="788" ht="15.75" customHeight="1">
      <c r="A788" s="207"/>
      <c r="B788" s="207"/>
      <c r="C788" s="207"/>
      <c r="D788" s="207"/>
      <c r="E788" s="207"/>
      <c r="F788" s="207"/>
      <c r="G788" s="207"/>
      <c r="H788" s="207"/>
      <c r="I788" s="207"/>
      <c r="J788" s="207"/>
      <c r="K788" s="207"/>
      <c r="L788" s="207"/>
      <c r="M788" s="207"/>
      <c r="N788" s="207"/>
      <c r="O788" s="207"/>
      <c r="P788" s="207"/>
      <c r="Q788" s="207"/>
      <c r="R788" s="207"/>
      <c r="S788" s="207"/>
      <c r="T788" s="207"/>
      <c r="U788" s="207"/>
      <c r="V788" s="207"/>
      <c r="W788" s="207"/>
      <c r="X788" s="207"/>
      <c r="Y788" s="207"/>
      <c r="Z788" s="207"/>
    </row>
    <row r="789" ht="15.75" customHeight="1">
      <c r="A789" s="207"/>
      <c r="B789" s="207"/>
      <c r="C789" s="207"/>
      <c r="D789" s="207"/>
      <c r="E789" s="207"/>
      <c r="F789" s="207"/>
      <c r="G789" s="207"/>
      <c r="H789" s="207"/>
      <c r="I789" s="207"/>
      <c r="J789" s="207"/>
      <c r="K789" s="207"/>
      <c r="L789" s="207"/>
      <c r="M789" s="207"/>
      <c r="N789" s="207"/>
      <c r="O789" s="207"/>
      <c r="P789" s="207"/>
      <c r="Q789" s="207"/>
      <c r="R789" s="207"/>
      <c r="S789" s="207"/>
      <c r="T789" s="207"/>
      <c r="U789" s="207"/>
      <c r="V789" s="207"/>
      <c r="W789" s="207"/>
      <c r="X789" s="207"/>
      <c r="Y789" s="207"/>
      <c r="Z789" s="207"/>
    </row>
    <row r="790" ht="15.75" customHeight="1">
      <c r="A790" s="207"/>
      <c r="B790" s="207"/>
      <c r="C790" s="207"/>
      <c r="D790" s="207"/>
      <c r="E790" s="207"/>
      <c r="F790" s="207"/>
      <c r="G790" s="207"/>
      <c r="H790" s="207"/>
      <c r="I790" s="207"/>
      <c r="J790" s="207"/>
      <c r="K790" s="207"/>
      <c r="L790" s="207"/>
      <c r="M790" s="207"/>
      <c r="N790" s="207"/>
      <c r="O790" s="207"/>
      <c r="P790" s="207"/>
      <c r="Q790" s="207"/>
      <c r="R790" s="207"/>
      <c r="S790" s="207"/>
      <c r="T790" s="207"/>
      <c r="U790" s="207"/>
      <c r="V790" s="207"/>
      <c r="W790" s="207"/>
      <c r="X790" s="207"/>
      <c r="Y790" s="207"/>
      <c r="Z790" s="207"/>
    </row>
    <row r="791" ht="15.75" customHeight="1">
      <c r="A791" s="207"/>
      <c r="B791" s="207"/>
      <c r="C791" s="207"/>
      <c r="D791" s="207"/>
      <c r="E791" s="207"/>
      <c r="F791" s="207"/>
      <c r="G791" s="207"/>
      <c r="H791" s="207"/>
      <c r="I791" s="207"/>
      <c r="J791" s="207"/>
      <c r="K791" s="207"/>
      <c r="L791" s="207"/>
      <c r="M791" s="207"/>
      <c r="N791" s="207"/>
      <c r="O791" s="207"/>
      <c r="P791" s="207"/>
      <c r="Q791" s="207"/>
      <c r="R791" s="207"/>
      <c r="S791" s="207"/>
      <c r="T791" s="207"/>
      <c r="U791" s="207"/>
      <c r="V791" s="207"/>
      <c r="W791" s="207"/>
      <c r="X791" s="207"/>
      <c r="Y791" s="207"/>
      <c r="Z791" s="207"/>
    </row>
    <row r="792" ht="15.75" customHeight="1">
      <c r="A792" s="207"/>
      <c r="B792" s="207"/>
      <c r="C792" s="207"/>
      <c r="D792" s="207"/>
      <c r="E792" s="207"/>
      <c r="F792" s="207"/>
      <c r="G792" s="207"/>
      <c r="H792" s="207"/>
      <c r="I792" s="207"/>
      <c r="J792" s="207"/>
      <c r="K792" s="207"/>
      <c r="L792" s="207"/>
      <c r="M792" s="207"/>
      <c r="N792" s="207"/>
      <c r="O792" s="207"/>
      <c r="P792" s="207"/>
      <c r="Q792" s="207"/>
      <c r="R792" s="207"/>
      <c r="S792" s="207"/>
      <c r="T792" s="207"/>
      <c r="U792" s="207"/>
      <c r="V792" s="207"/>
      <c r="W792" s="207"/>
      <c r="X792" s="207"/>
      <c r="Y792" s="207"/>
      <c r="Z792" s="207"/>
    </row>
    <row r="793" ht="15.75" customHeight="1">
      <c r="A793" s="207"/>
      <c r="B793" s="207"/>
      <c r="C793" s="207"/>
      <c r="D793" s="207"/>
      <c r="E793" s="207"/>
      <c r="F793" s="207"/>
      <c r="G793" s="207"/>
      <c r="H793" s="207"/>
      <c r="I793" s="207"/>
      <c r="J793" s="207"/>
      <c r="K793" s="207"/>
      <c r="L793" s="207"/>
      <c r="M793" s="207"/>
      <c r="N793" s="207"/>
      <c r="O793" s="207"/>
      <c r="P793" s="207"/>
      <c r="Q793" s="207"/>
      <c r="R793" s="207"/>
      <c r="S793" s="207"/>
      <c r="T793" s="207"/>
      <c r="U793" s="207"/>
      <c r="V793" s="207"/>
      <c r="W793" s="207"/>
      <c r="X793" s="207"/>
      <c r="Y793" s="207"/>
      <c r="Z793" s="207"/>
    </row>
    <row r="794" ht="15.75" customHeight="1">
      <c r="A794" s="207"/>
      <c r="B794" s="207"/>
      <c r="C794" s="207"/>
      <c r="D794" s="207"/>
      <c r="E794" s="207"/>
      <c r="F794" s="207"/>
      <c r="G794" s="207"/>
      <c r="H794" s="207"/>
      <c r="I794" s="207"/>
      <c r="J794" s="207"/>
      <c r="K794" s="207"/>
      <c r="L794" s="207"/>
      <c r="M794" s="207"/>
      <c r="N794" s="207"/>
      <c r="O794" s="207"/>
      <c r="P794" s="207"/>
      <c r="Q794" s="207"/>
      <c r="R794" s="207"/>
      <c r="S794" s="207"/>
      <c r="T794" s="207"/>
      <c r="U794" s="207"/>
      <c r="V794" s="207"/>
      <c r="W794" s="207"/>
      <c r="X794" s="207"/>
      <c r="Y794" s="207"/>
      <c r="Z794" s="207"/>
    </row>
    <row r="795" ht="15.75" customHeight="1">
      <c r="A795" s="207"/>
      <c r="B795" s="207"/>
      <c r="C795" s="207"/>
      <c r="D795" s="207"/>
      <c r="E795" s="207"/>
      <c r="F795" s="207"/>
      <c r="G795" s="207"/>
      <c r="H795" s="207"/>
      <c r="I795" s="207"/>
      <c r="J795" s="207"/>
      <c r="K795" s="207"/>
      <c r="L795" s="207"/>
      <c r="M795" s="207"/>
      <c r="N795" s="207"/>
      <c r="O795" s="207"/>
      <c r="P795" s="207"/>
      <c r="Q795" s="207"/>
      <c r="R795" s="207"/>
      <c r="S795" s="207"/>
      <c r="T795" s="207"/>
      <c r="U795" s="207"/>
      <c r="V795" s="207"/>
      <c r="W795" s="207"/>
      <c r="X795" s="207"/>
      <c r="Y795" s="207"/>
      <c r="Z795" s="207"/>
    </row>
    <row r="796" ht="15.75" customHeight="1">
      <c r="A796" s="207"/>
      <c r="B796" s="207"/>
      <c r="C796" s="207"/>
      <c r="D796" s="207"/>
      <c r="E796" s="207"/>
      <c r="F796" s="207"/>
      <c r="G796" s="207"/>
      <c r="H796" s="207"/>
      <c r="I796" s="207"/>
      <c r="J796" s="207"/>
      <c r="K796" s="207"/>
      <c r="L796" s="207"/>
      <c r="M796" s="207"/>
      <c r="N796" s="207"/>
      <c r="O796" s="207"/>
      <c r="P796" s="207"/>
      <c r="Q796" s="207"/>
      <c r="R796" s="207"/>
      <c r="S796" s="207"/>
      <c r="T796" s="207"/>
      <c r="U796" s="207"/>
      <c r="V796" s="207"/>
      <c r="W796" s="207"/>
      <c r="X796" s="207"/>
      <c r="Y796" s="207"/>
      <c r="Z796" s="207"/>
    </row>
    <row r="797" ht="15.75" customHeight="1">
      <c r="A797" s="207"/>
      <c r="B797" s="207"/>
      <c r="C797" s="207"/>
      <c r="D797" s="207"/>
      <c r="E797" s="207"/>
      <c r="F797" s="207"/>
      <c r="G797" s="207"/>
      <c r="H797" s="207"/>
      <c r="I797" s="207"/>
      <c r="J797" s="207"/>
      <c r="K797" s="207"/>
      <c r="L797" s="207"/>
      <c r="M797" s="207"/>
      <c r="N797" s="207"/>
      <c r="O797" s="207"/>
      <c r="P797" s="207"/>
      <c r="Q797" s="207"/>
      <c r="R797" s="207"/>
      <c r="S797" s="207"/>
      <c r="T797" s="207"/>
      <c r="U797" s="207"/>
      <c r="V797" s="207"/>
      <c r="W797" s="207"/>
      <c r="X797" s="207"/>
      <c r="Y797" s="207"/>
      <c r="Z797" s="207"/>
    </row>
    <row r="798" ht="15.75" customHeight="1">
      <c r="A798" s="207"/>
      <c r="B798" s="207"/>
      <c r="C798" s="207"/>
      <c r="D798" s="207"/>
      <c r="E798" s="207"/>
      <c r="F798" s="207"/>
      <c r="G798" s="207"/>
      <c r="H798" s="207"/>
      <c r="I798" s="207"/>
      <c r="J798" s="207"/>
      <c r="K798" s="207"/>
      <c r="L798" s="207"/>
      <c r="M798" s="207"/>
      <c r="N798" s="207"/>
      <c r="O798" s="207"/>
      <c r="P798" s="207"/>
      <c r="Q798" s="207"/>
      <c r="R798" s="207"/>
      <c r="S798" s="207"/>
      <c r="T798" s="207"/>
      <c r="U798" s="207"/>
      <c r="V798" s="207"/>
      <c r="W798" s="207"/>
      <c r="X798" s="207"/>
      <c r="Y798" s="207"/>
      <c r="Z798" s="207"/>
    </row>
    <row r="799" ht="15.75" customHeight="1">
      <c r="A799" s="207"/>
      <c r="B799" s="207"/>
      <c r="C799" s="207"/>
      <c r="D799" s="207"/>
      <c r="E799" s="207"/>
      <c r="F799" s="207"/>
      <c r="G799" s="207"/>
      <c r="H799" s="207"/>
      <c r="I799" s="207"/>
      <c r="J799" s="207"/>
      <c r="K799" s="207"/>
      <c r="L799" s="207"/>
      <c r="M799" s="207"/>
      <c r="N799" s="207"/>
      <c r="O799" s="207"/>
      <c r="P799" s="207"/>
      <c r="Q799" s="207"/>
      <c r="R799" s="207"/>
      <c r="S799" s="207"/>
      <c r="T799" s="207"/>
      <c r="U799" s="207"/>
      <c r="V799" s="207"/>
      <c r="W799" s="207"/>
      <c r="X799" s="207"/>
      <c r="Y799" s="207"/>
      <c r="Z799" s="207"/>
    </row>
    <row r="800" ht="15.75" customHeight="1">
      <c r="A800" s="207"/>
      <c r="B800" s="207"/>
      <c r="C800" s="207"/>
      <c r="D800" s="207"/>
      <c r="E800" s="207"/>
      <c r="F800" s="207"/>
      <c r="G800" s="207"/>
      <c r="H800" s="207"/>
      <c r="I800" s="207"/>
      <c r="J800" s="207"/>
      <c r="K800" s="207"/>
      <c r="L800" s="207"/>
      <c r="M800" s="207"/>
      <c r="N800" s="207"/>
      <c r="O800" s="207"/>
      <c r="P800" s="207"/>
      <c r="Q800" s="207"/>
      <c r="R800" s="207"/>
      <c r="S800" s="207"/>
      <c r="T800" s="207"/>
      <c r="U800" s="207"/>
      <c r="V800" s="207"/>
      <c r="W800" s="207"/>
      <c r="X800" s="207"/>
      <c r="Y800" s="207"/>
      <c r="Z800" s="207"/>
    </row>
    <row r="801" ht="15.75" customHeight="1">
      <c r="A801" s="207"/>
      <c r="B801" s="207"/>
      <c r="C801" s="207"/>
      <c r="D801" s="207"/>
      <c r="E801" s="207"/>
      <c r="F801" s="207"/>
      <c r="G801" s="207"/>
      <c r="H801" s="207"/>
      <c r="I801" s="207"/>
      <c r="J801" s="207"/>
      <c r="K801" s="207"/>
      <c r="L801" s="207"/>
      <c r="M801" s="207"/>
      <c r="N801" s="207"/>
      <c r="O801" s="207"/>
      <c r="P801" s="207"/>
      <c r="Q801" s="207"/>
      <c r="R801" s="207"/>
      <c r="S801" s="207"/>
      <c r="T801" s="207"/>
      <c r="U801" s="207"/>
      <c r="V801" s="207"/>
      <c r="W801" s="207"/>
      <c r="X801" s="207"/>
      <c r="Y801" s="207"/>
      <c r="Z801" s="207"/>
    </row>
    <row r="802" ht="15.75" customHeight="1">
      <c r="A802" s="207"/>
      <c r="B802" s="207"/>
      <c r="C802" s="207"/>
      <c r="D802" s="207"/>
      <c r="E802" s="207"/>
      <c r="F802" s="207"/>
      <c r="G802" s="207"/>
      <c r="H802" s="207"/>
      <c r="I802" s="207"/>
      <c r="J802" s="207"/>
      <c r="K802" s="207"/>
      <c r="L802" s="207"/>
      <c r="M802" s="207"/>
      <c r="N802" s="207"/>
      <c r="O802" s="207"/>
      <c r="P802" s="207"/>
      <c r="Q802" s="207"/>
      <c r="R802" s="207"/>
      <c r="S802" s="207"/>
      <c r="T802" s="207"/>
      <c r="U802" s="207"/>
      <c r="V802" s="207"/>
      <c r="W802" s="207"/>
      <c r="X802" s="207"/>
      <c r="Y802" s="207"/>
      <c r="Z802" s="207"/>
    </row>
    <row r="803" ht="15.75" customHeight="1">
      <c r="A803" s="207"/>
      <c r="B803" s="207"/>
      <c r="C803" s="207"/>
      <c r="D803" s="207"/>
      <c r="E803" s="207"/>
      <c r="F803" s="207"/>
      <c r="G803" s="207"/>
      <c r="H803" s="207"/>
      <c r="I803" s="207"/>
      <c r="J803" s="207"/>
      <c r="K803" s="207"/>
      <c r="L803" s="207"/>
      <c r="M803" s="207"/>
      <c r="N803" s="207"/>
      <c r="O803" s="207"/>
      <c r="P803" s="207"/>
      <c r="Q803" s="207"/>
      <c r="R803" s="207"/>
      <c r="S803" s="207"/>
      <c r="T803" s="207"/>
      <c r="U803" s="207"/>
      <c r="V803" s="207"/>
      <c r="W803" s="207"/>
      <c r="X803" s="207"/>
      <c r="Y803" s="207"/>
      <c r="Z803" s="207"/>
    </row>
    <row r="804" ht="15.75" customHeight="1">
      <c r="A804" s="207"/>
      <c r="B804" s="207"/>
      <c r="C804" s="207"/>
      <c r="D804" s="207"/>
      <c r="E804" s="207"/>
      <c r="F804" s="207"/>
      <c r="G804" s="207"/>
      <c r="H804" s="207"/>
      <c r="I804" s="207"/>
      <c r="J804" s="207"/>
      <c r="K804" s="207"/>
      <c r="L804" s="207"/>
      <c r="M804" s="207"/>
      <c r="N804" s="207"/>
      <c r="O804" s="207"/>
      <c r="P804" s="207"/>
      <c r="Q804" s="207"/>
      <c r="R804" s="207"/>
      <c r="S804" s="207"/>
      <c r="T804" s="207"/>
      <c r="U804" s="207"/>
      <c r="V804" s="207"/>
      <c r="W804" s="207"/>
      <c r="X804" s="207"/>
      <c r="Y804" s="207"/>
      <c r="Z804" s="207"/>
    </row>
    <row r="805" ht="15.75" customHeight="1">
      <c r="A805" s="207"/>
      <c r="B805" s="207"/>
      <c r="C805" s="207"/>
      <c r="D805" s="207"/>
      <c r="E805" s="207"/>
      <c r="F805" s="207"/>
      <c r="G805" s="207"/>
      <c r="H805" s="207"/>
      <c r="I805" s="207"/>
      <c r="J805" s="207"/>
      <c r="K805" s="207"/>
      <c r="L805" s="207"/>
      <c r="M805" s="207"/>
      <c r="N805" s="207"/>
      <c r="O805" s="207"/>
      <c r="P805" s="207"/>
      <c r="Q805" s="207"/>
      <c r="R805" s="207"/>
      <c r="S805" s="207"/>
      <c r="T805" s="207"/>
      <c r="U805" s="207"/>
      <c r="V805" s="207"/>
      <c r="W805" s="207"/>
      <c r="X805" s="207"/>
      <c r="Y805" s="207"/>
      <c r="Z805" s="207"/>
    </row>
    <row r="806" ht="15.75" customHeight="1">
      <c r="A806" s="207"/>
      <c r="B806" s="207"/>
      <c r="C806" s="207"/>
      <c r="D806" s="207"/>
      <c r="E806" s="207"/>
      <c r="F806" s="207"/>
      <c r="G806" s="207"/>
      <c r="H806" s="207"/>
      <c r="I806" s="207"/>
      <c r="J806" s="207"/>
      <c r="K806" s="207"/>
      <c r="L806" s="207"/>
      <c r="M806" s="207"/>
      <c r="N806" s="207"/>
      <c r="O806" s="207"/>
      <c r="P806" s="207"/>
      <c r="Q806" s="207"/>
      <c r="R806" s="207"/>
      <c r="S806" s="207"/>
      <c r="T806" s="207"/>
      <c r="U806" s="207"/>
      <c r="V806" s="207"/>
      <c r="W806" s="207"/>
      <c r="X806" s="207"/>
      <c r="Y806" s="207"/>
      <c r="Z806" s="207"/>
    </row>
    <row r="807" ht="15.75" customHeight="1">
      <c r="A807" s="207"/>
      <c r="B807" s="207"/>
      <c r="C807" s="207"/>
      <c r="D807" s="207"/>
      <c r="E807" s="207"/>
      <c r="F807" s="207"/>
      <c r="G807" s="207"/>
      <c r="H807" s="207"/>
      <c r="I807" s="207"/>
      <c r="J807" s="207"/>
      <c r="K807" s="207"/>
      <c r="L807" s="207"/>
      <c r="M807" s="207"/>
      <c r="N807" s="207"/>
      <c r="O807" s="207"/>
      <c r="P807" s="207"/>
      <c r="Q807" s="207"/>
      <c r="R807" s="207"/>
      <c r="S807" s="207"/>
      <c r="T807" s="207"/>
      <c r="U807" s="207"/>
      <c r="V807" s="207"/>
      <c r="W807" s="207"/>
      <c r="X807" s="207"/>
      <c r="Y807" s="207"/>
      <c r="Z807" s="207"/>
    </row>
    <row r="808" ht="15.75" customHeight="1">
      <c r="A808" s="207"/>
      <c r="B808" s="207"/>
      <c r="C808" s="207"/>
      <c r="D808" s="207"/>
      <c r="E808" s="207"/>
      <c r="F808" s="207"/>
      <c r="G808" s="207"/>
      <c r="H808" s="207"/>
      <c r="I808" s="207"/>
      <c r="J808" s="207"/>
      <c r="K808" s="207"/>
      <c r="L808" s="207"/>
      <c r="M808" s="207"/>
      <c r="N808" s="207"/>
      <c r="O808" s="207"/>
      <c r="P808" s="207"/>
      <c r="Q808" s="207"/>
      <c r="R808" s="207"/>
      <c r="S808" s="207"/>
      <c r="T808" s="207"/>
      <c r="U808" s="207"/>
      <c r="V808" s="207"/>
      <c r="W808" s="207"/>
      <c r="X808" s="207"/>
      <c r="Y808" s="207"/>
      <c r="Z808" s="207"/>
    </row>
    <row r="809" ht="15.75" customHeight="1">
      <c r="A809" s="207"/>
      <c r="B809" s="207"/>
      <c r="C809" s="207"/>
      <c r="D809" s="207"/>
      <c r="E809" s="207"/>
      <c r="F809" s="207"/>
      <c r="G809" s="207"/>
      <c r="H809" s="207"/>
      <c r="I809" s="207"/>
      <c r="J809" s="207"/>
      <c r="K809" s="207"/>
      <c r="L809" s="207"/>
      <c r="M809" s="207"/>
      <c r="N809" s="207"/>
      <c r="O809" s="207"/>
      <c r="P809" s="207"/>
      <c r="Q809" s="207"/>
      <c r="R809" s="207"/>
      <c r="S809" s="207"/>
      <c r="T809" s="207"/>
      <c r="U809" s="207"/>
      <c r="V809" s="207"/>
      <c r="W809" s="207"/>
      <c r="X809" s="207"/>
      <c r="Y809" s="207"/>
      <c r="Z809" s="207"/>
    </row>
    <row r="810" ht="15.75" customHeight="1">
      <c r="A810" s="207"/>
      <c r="B810" s="207"/>
      <c r="C810" s="207"/>
      <c r="D810" s="207"/>
      <c r="E810" s="207"/>
      <c r="F810" s="207"/>
      <c r="G810" s="207"/>
      <c r="H810" s="207"/>
      <c r="I810" s="207"/>
      <c r="J810" s="207"/>
      <c r="K810" s="207"/>
      <c r="L810" s="207"/>
      <c r="M810" s="207"/>
      <c r="N810" s="207"/>
      <c r="O810" s="207"/>
      <c r="P810" s="207"/>
      <c r="Q810" s="207"/>
      <c r="R810" s="207"/>
      <c r="S810" s="207"/>
      <c r="T810" s="207"/>
      <c r="U810" s="207"/>
      <c r="V810" s="207"/>
      <c r="W810" s="207"/>
      <c r="X810" s="207"/>
      <c r="Y810" s="207"/>
      <c r="Z810" s="207"/>
    </row>
    <row r="811" ht="15.75" customHeight="1">
      <c r="A811" s="207"/>
      <c r="B811" s="207"/>
      <c r="C811" s="207"/>
      <c r="D811" s="207"/>
      <c r="E811" s="207"/>
      <c r="F811" s="207"/>
      <c r="G811" s="207"/>
      <c r="H811" s="207"/>
      <c r="I811" s="207"/>
      <c r="J811" s="207"/>
      <c r="K811" s="207"/>
      <c r="L811" s="207"/>
      <c r="M811" s="207"/>
      <c r="N811" s="207"/>
      <c r="O811" s="207"/>
      <c r="P811" s="207"/>
      <c r="Q811" s="207"/>
      <c r="R811" s="207"/>
      <c r="S811" s="207"/>
      <c r="T811" s="207"/>
      <c r="U811" s="207"/>
      <c r="V811" s="207"/>
      <c r="W811" s="207"/>
      <c r="X811" s="207"/>
      <c r="Y811" s="207"/>
      <c r="Z811" s="207"/>
    </row>
    <row r="812" ht="15.75" customHeight="1">
      <c r="A812" s="207"/>
      <c r="B812" s="207"/>
      <c r="C812" s="207"/>
      <c r="D812" s="207"/>
      <c r="E812" s="207"/>
      <c r="F812" s="207"/>
      <c r="G812" s="207"/>
      <c r="H812" s="207"/>
      <c r="I812" s="207"/>
      <c r="J812" s="207"/>
      <c r="K812" s="207"/>
      <c r="L812" s="207"/>
      <c r="M812" s="207"/>
      <c r="N812" s="207"/>
      <c r="O812" s="207"/>
      <c r="P812" s="207"/>
      <c r="Q812" s="207"/>
      <c r="R812" s="207"/>
      <c r="S812" s="207"/>
      <c r="T812" s="207"/>
      <c r="U812" s="207"/>
      <c r="V812" s="207"/>
      <c r="W812" s="207"/>
      <c r="X812" s="207"/>
      <c r="Y812" s="207"/>
      <c r="Z812" s="207"/>
    </row>
    <row r="813" ht="15.75" customHeight="1">
      <c r="A813" s="207"/>
      <c r="B813" s="207"/>
      <c r="C813" s="207"/>
      <c r="D813" s="207"/>
      <c r="E813" s="207"/>
      <c r="F813" s="207"/>
      <c r="G813" s="207"/>
      <c r="H813" s="207"/>
      <c r="I813" s="207"/>
      <c r="J813" s="207"/>
      <c r="K813" s="207"/>
      <c r="L813" s="207"/>
      <c r="M813" s="207"/>
      <c r="N813" s="207"/>
      <c r="O813" s="207"/>
      <c r="P813" s="207"/>
      <c r="Q813" s="207"/>
      <c r="R813" s="207"/>
      <c r="S813" s="207"/>
      <c r="T813" s="207"/>
      <c r="U813" s="207"/>
      <c r="V813" s="207"/>
      <c r="W813" s="207"/>
      <c r="X813" s="207"/>
      <c r="Y813" s="207"/>
      <c r="Z813" s="207"/>
    </row>
    <row r="814" ht="15.75" customHeight="1">
      <c r="A814" s="207"/>
      <c r="B814" s="207"/>
      <c r="C814" s="207"/>
      <c r="D814" s="207"/>
      <c r="E814" s="207"/>
      <c r="F814" s="207"/>
      <c r="G814" s="207"/>
      <c r="H814" s="207"/>
      <c r="I814" s="207"/>
      <c r="J814" s="207"/>
      <c r="K814" s="207"/>
      <c r="L814" s="207"/>
      <c r="M814" s="207"/>
      <c r="N814" s="207"/>
      <c r="O814" s="207"/>
      <c r="P814" s="207"/>
      <c r="Q814" s="207"/>
      <c r="R814" s="207"/>
      <c r="S814" s="207"/>
      <c r="T814" s="207"/>
      <c r="U814" s="207"/>
      <c r="V814" s="207"/>
      <c r="W814" s="207"/>
      <c r="X814" s="207"/>
      <c r="Y814" s="207"/>
      <c r="Z814" s="207"/>
    </row>
    <row r="815" ht="15.75" customHeight="1">
      <c r="A815" s="207"/>
      <c r="B815" s="207"/>
      <c r="C815" s="207"/>
      <c r="D815" s="207"/>
      <c r="E815" s="207"/>
      <c r="F815" s="207"/>
      <c r="G815" s="207"/>
      <c r="H815" s="207"/>
      <c r="I815" s="207"/>
      <c r="J815" s="207"/>
      <c r="K815" s="207"/>
      <c r="L815" s="207"/>
      <c r="M815" s="207"/>
      <c r="N815" s="207"/>
      <c r="O815" s="207"/>
      <c r="P815" s="207"/>
      <c r="Q815" s="207"/>
      <c r="R815" s="207"/>
      <c r="S815" s="207"/>
      <c r="T815" s="207"/>
      <c r="U815" s="207"/>
      <c r="V815" s="207"/>
      <c r="W815" s="207"/>
      <c r="X815" s="207"/>
      <c r="Y815" s="207"/>
      <c r="Z815" s="207"/>
    </row>
    <row r="816" ht="15.75" customHeight="1">
      <c r="A816" s="207"/>
      <c r="B816" s="207"/>
      <c r="C816" s="207"/>
      <c r="D816" s="207"/>
      <c r="E816" s="207"/>
      <c r="F816" s="207"/>
      <c r="G816" s="207"/>
      <c r="H816" s="207"/>
      <c r="I816" s="207"/>
      <c r="J816" s="207"/>
      <c r="K816" s="207"/>
      <c r="L816" s="207"/>
      <c r="M816" s="207"/>
      <c r="N816" s="207"/>
      <c r="O816" s="207"/>
      <c r="P816" s="207"/>
      <c r="Q816" s="207"/>
      <c r="R816" s="207"/>
      <c r="S816" s="207"/>
      <c r="T816" s="207"/>
      <c r="U816" s="207"/>
      <c r="V816" s="207"/>
      <c r="W816" s="207"/>
      <c r="X816" s="207"/>
      <c r="Y816" s="207"/>
      <c r="Z816" s="207"/>
    </row>
    <row r="817" ht="15.75" customHeight="1">
      <c r="A817" s="207"/>
      <c r="B817" s="207"/>
      <c r="C817" s="207"/>
      <c r="D817" s="207"/>
      <c r="E817" s="207"/>
      <c r="F817" s="207"/>
      <c r="G817" s="207"/>
      <c r="H817" s="207"/>
      <c r="I817" s="207"/>
      <c r="J817" s="207"/>
      <c r="K817" s="207"/>
      <c r="L817" s="207"/>
      <c r="M817" s="207"/>
      <c r="N817" s="207"/>
      <c r="O817" s="207"/>
      <c r="P817" s="207"/>
      <c r="Q817" s="207"/>
      <c r="R817" s="207"/>
      <c r="S817" s="207"/>
      <c r="T817" s="207"/>
      <c r="U817" s="207"/>
      <c r="V817" s="207"/>
      <c r="W817" s="207"/>
      <c r="X817" s="207"/>
      <c r="Y817" s="207"/>
      <c r="Z817" s="207"/>
    </row>
    <row r="818" ht="15.75" customHeight="1">
      <c r="A818" s="207"/>
      <c r="B818" s="207"/>
      <c r="C818" s="207"/>
      <c r="D818" s="207"/>
      <c r="E818" s="207"/>
      <c r="F818" s="207"/>
      <c r="G818" s="207"/>
      <c r="H818" s="207"/>
      <c r="I818" s="207"/>
      <c r="J818" s="207"/>
      <c r="K818" s="207"/>
      <c r="L818" s="207"/>
      <c r="M818" s="207"/>
      <c r="N818" s="207"/>
      <c r="O818" s="207"/>
      <c r="P818" s="207"/>
      <c r="Q818" s="207"/>
      <c r="R818" s="207"/>
      <c r="S818" s="207"/>
      <c r="T818" s="207"/>
      <c r="U818" s="207"/>
      <c r="V818" s="207"/>
      <c r="W818" s="207"/>
      <c r="X818" s="207"/>
      <c r="Y818" s="207"/>
      <c r="Z818" s="207"/>
    </row>
    <row r="819" ht="15.75" customHeight="1">
      <c r="A819" s="207"/>
      <c r="B819" s="207"/>
      <c r="C819" s="207"/>
      <c r="D819" s="207"/>
      <c r="E819" s="207"/>
      <c r="F819" s="207"/>
      <c r="G819" s="207"/>
      <c r="H819" s="207"/>
      <c r="I819" s="207"/>
      <c r="J819" s="207"/>
      <c r="K819" s="207"/>
      <c r="L819" s="207"/>
      <c r="M819" s="207"/>
      <c r="N819" s="207"/>
      <c r="O819" s="207"/>
      <c r="P819" s="207"/>
      <c r="Q819" s="207"/>
      <c r="R819" s="207"/>
      <c r="S819" s="207"/>
      <c r="T819" s="207"/>
      <c r="U819" s="207"/>
      <c r="V819" s="207"/>
      <c r="W819" s="207"/>
      <c r="X819" s="207"/>
      <c r="Y819" s="207"/>
      <c r="Z819" s="207"/>
    </row>
    <row r="820" ht="15.75" customHeight="1">
      <c r="A820" s="207"/>
      <c r="B820" s="207"/>
      <c r="C820" s="207"/>
      <c r="D820" s="207"/>
      <c r="E820" s="207"/>
      <c r="F820" s="207"/>
      <c r="G820" s="207"/>
      <c r="H820" s="207"/>
      <c r="I820" s="207"/>
      <c r="J820" s="207"/>
      <c r="K820" s="207"/>
      <c r="L820" s="207"/>
      <c r="M820" s="207"/>
      <c r="N820" s="207"/>
      <c r="O820" s="207"/>
      <c r="P820" s="207"/>
      <c r="Q820" s="207"/>
      <c r="R820" s="207"/>
      <c r="S820" s="207"/>
      <c r="T820" s="207"/>
      <c r="U820" s="207"/>
      <c r="V820" s="207"/>
      <c r="W820" s="207"/>
      <c r="X820" s="207"/>
      <c r="Y820" s="207"/>
      <c r="Z820" s="207"/>
    </row>
    <row r="821" ht="15.75" customHeight="1">
      <c r="A821" s="207"/>
      <c r="B821" s="207"/>
      <c r="C821" s="207"/>
      <c r="D821" s="207"/>
      <c r="E821" s="207"/>
      <c r="F821" s="207"/>
      <c r="G821" s="207"/>
      <c r="H821" s="207"/>
      <c r="I821" s="207"/>
      <c r="J821" s="207"/>
      <c r="K821" s="207"/>
      <c r="L821" s="207"/>
      <c r="M821" s="207"/>
      <c r="N821" s="207"/>
      <c r="O821" s="207"/>
      <c r="P821" s="207"/>
      <c r="Q821" s="207"/>
      <c r="R821" s="207"/>
      <c r="S821" s="207"/>
      <c r="T821" s="207"/>
      <c r="U821" s="207"/>
      <c r="V821" s="207"/>
      <c r="W821" s="207"/>
      <c r="X821" s="207"/>
      <c r="Y821" s="207"/>
      <c r="Z821" s="207"/>
    </row>
    <row r="822" ht="15.75" customHeight="1">
      <c r="A822" s="207"/>
      <c r="B822" s="207"/>
      <c r="C822" s="207"/>
      <c r="D822" s="207"/>
      <c r="E822" s="207"/>
      <c r="F822" s="207"/>
      <c r="G822" s="207"/>
      <c r="H822" s="207"/>
      <c r="I822" s="207"/>
      <c r="J822" s="207"/>
      <c r="K822" s="207"/>
      <c r="L822" s="207"/>
      <c r="M822" s="207"/>
      <c r="N822" s="207"/>
      <c r="O822" s="207"/>
      <c r="P822" s="207"/>
      <c r="Q822" s="207"/>
      <c r="R822" s="207"/>
      <c r="S822" s="207"/>
      <c r="T822" s="207"/>
      <c r="U822" s="207"/>
      <c r="V822" s="207"/>
      <c r="W822" s="207"/>
      <c r="X822" s="207"/>
      <c r="Y822" s="207"/>
      <c r="Z822" s="207"/>
    </row>
    <row r="823" ht="15.75" customHeight="1">
      <c r="A823" s="207"/>
      <c r="B823" s="207"/>
      <c r="C823" s="207"/>
      <c r="D823" s="207"/>
      <c r="E823" s="207"/>
      <c r="F823" s="207"/>
      <c r="G823" s="207"/>
      <c r="H823" s="207"/>
      <c r="I823" s="207"/>
      <c r="J823" s="207"/>
      <c r="K823" s="207"/>
      <c r="L823" s="207"/>
      <c r="M823" s="207"/>
      <c r="N823" s="207"/>
      <c r="O823" s="207"/>
      <c r="P823" s="207"/>
      <c r="Q823" s="207"/>
      <c r="R823" s="207"/>
      <c r="S823" s="207"/>
      <c r="T823" s="207"/>
      <c r="U823" s="207"/>
      <c r="V823" s="207"/>
      <c r="W823" s="207"/>
      <c r="X823" s="207"/>
      <c r="Y823" s="207"/>
      <c r="Z823" s="207"/>
    </row>
    <row r="824" ht="15.75" customHeight="1">
      <c r="A824" s="207"/>
      <c r="B824" s="207"/>
      <c r="C824" s="207"/>
      <c r="D824" s="207"/>
      <c r="E824" s="207"/>
      <c r="F824" s="207"/>
      <c r="G824" s="207"/>
      <c r="H824" s="207"/>
      <c r="I824" s="207"/>
      <c r="J824" s="207"/>
      <c r="K824" s="207"/>
      <c r="L824" s="207"/>
      <c r="M824" s="207"/>
      <c r="N824" s="207"/>
      <c r="O824" s="207"/>
      <c r="P824" s="207"/>
      <c r="Q824" s="207"/>
      <c r="R824" s="207"/>
      <c r="S824" s="207"/>
      <c r="T824" s="207"/>
      <c r="U824" s="207"/>
      <c r="V824" s="207"/>
      <c r="W824" s="207"/>
      <c r="X824" s="207"/>
      <c r="Y824" s="207"/>
      <c r="Z824" s="207"/>
    </row>
    <row r="825" ht="15.75" customHeight="1">
      <c r="A825" s="207"/>
      <c r="B825" s="207"/>
      <c r="C825" s="207"/>
      <c r="D825" s="207"/>
      <c r="E825" s="207"/>
      <c r="F825" s="207"/>
      <c r="G825" s="207"/>
      <c r="H825" s="207"/>
      <c r="I825" s="207"/>
      <c r="J825" s="207"/>
      <c r="K825" s="207"/>
      <c r="L825" s="207"/>
      <c r="M825" s="207"/>
      <c r="N825" s="207"/>
      <c r="O825" s="207"/>
      <c r="P825" s="207"/>
      <c r="Q825" s="207"/>
      <c r="R825" s="207"/>
      <c r="S825" s="207"/>
      <c r="T825" s="207"/>
      <c r="U825" s="207"/>
      <c r="V825" s="207"/>
      <c r="W825" s="207"/>
      <c r="X825" s="207"/>
      <c r="Y825" s="207"/>
      <c r="Z825" s="207"/>
    </row>
    <row r="826" ht="15.75" customHeight="1">
      <c r="A826" s="207"/>
      <c r="B826" s="207"/>
      <c r="C826" s="207"/>
      <c r="D826" s="207"/>
      <c r="E826" s="207"/>
      <c r="F826" s="207"/>
      <c r="G826" s="207"/>
      <c r="H826" s="207"/>
      <c r="I826" s="207"/>
      <c r="J826" s="207"/>
      <c r="K826" s="207"/>
      <c r="L826" s="207"/>
      <c r="M826" s="207"/>
      <c r="N826" s="207"/>
      <c r="O826" s="207"/>
      <c r="P826" s="207"/>
      <c r="Q826" s="207"/>
      <c r="R826" s="207"/>
      <c r="S826" s="207"/>
      <c r="T826" s="207"/>
      <c r="U826" s="207"/>
      <c r="V826" s="207"/>
      <c r="W826" s="207"/>
      <c r="X826" s="207"/>
      <c r="Y826" s="207"/>
      <c r="Z826" s="207"/>
    </row>
    <row r="827" ht="15.75" customHeight="1">
      <c r="A827" s="207"/>
      <c r="B827" s="207"/>
      <c r="C827" s="207"/>
      <c r="D827" s="207"/>
      <c r="E827" s="207"/>
      <c r="F827" s="207"/>
      <c r="G827" s="207"/>
      <c r="H827" s="207"/>
      <c r="I827" s="207"/>
      <c r="J827" s="207"/>
      <c r="K827" s="207"/>
      <c r="L827" s="207"/>
      <c r="M827" s="207"/>
      <c r="N827" s="207"/>
      <c r="O827" s="207"/>
      <c r="P827" s="207"/>
      <c r="Q827" s="207"/>
      <c r="R827" s="207"/>
      <c r="S827" s="207"/>
      <c r="T827" s="207"/>
      <c r="U827" s="207"/>
      <c r="V827" s="207"/>
      <c r="W827" s="207"/>
      <c r="X827" s="207"/>
      <c r="Y827" s="207"/>
      <c r="Z827" s="207"/>
    </row>
    <row r="828" ht="15.75" customHeight="1">
      <c r="A828" s="207"/>
      <c r="B828" s="207"/>
      <c r="C828" s="207"/>
      <c r="D828" s="207"/>
      <c r="E828" s="207"/>
      <c r="F828" s="207"/>
      <c r="G828" s="207"/>
      <c r="H828" s="207"/>
      <c r="I828" s="207"/>
      <c r="J828" s="207"/>
      <c r="K828" s="207"/>
      <c r="L828" s="207"/>
      <c r="M828" s="207"/>
      <c r="N828" s="207"/>
      <c r="O828" s="207"/>
      <c r="P828" s="207"/>
      <c r="Q828" s="207"/>
      <c r="R828" s="207"/>
      <c r="S828" s="207"/>
      <c r="T828" s="207"/>
      <c r="U828" s="207"/>
      <c r="V828" s="207"/>
      <c r="W828" s="207"/>
      <c r="X828" s="207"/>
      <c r="Y828" s="207"/>
      <c r="Z828" s="207"/>
    </row>
    <row r="829" ht="15.75" customHeight="1">
      <c r="A829" s="207"/>
      <c r="B829" s="207"/>
      <c r="C829" s="207"/>
      <c r="D829" s="207"/>
      <c r="E829" s="207"/>
      <c r="F829" s="207"/>
      <c r="G829" s="207"/>
      <c r="H829" s="207"/>
      <c r="I829" s="207"/>
      <c r="J829" s="207"/>
      <c r="K829" s="207"/>
      <c r="L829" s="207"/>
      <c r="M829" s="207"/>
      <c r="N829" s="207"/>
      <c r="O829" s="207"/>
      <c r="P829" s="207"/>
      <c r="Q829" s="207"/>
      <c r="R829" s="207"/>
      <c r="S829" s="207"/>
      <c r="T829" s="207"/>
      <c r="U829" s="207"/>
      <c r="V829" s="207"/>
      <c r="W829" s="207"/>
      <c r="X829" s="207"/>
      <c r="Y829" s="207"/>
      <c r="Z829" s="207"/>
    </row>
    <row r="830" ht="15.75" customHeight="1">
      <c r="A830" s="207"/>
      <c r="B830" s="207"/>
      <c r="C830" s="207"/>
      <c r="D830" s="207"/>
      <c r="E830" s="207"/>
      <c r="F830" s="207"/>
      <c r="G830" s="207"/>
      <c r="H830" s="207"/>
      <c r="I830" s="207"/>
      <c r="J830" s="207"/>
      <c r="K830" s="207"/>
      <c r="L830" s="207"/>
      <c r="M830" s="207"/>
      <c r="N830" s="207"/>
      <c r="O830" s="207"/>
      <c r="P830" s="207"/>
      <c r="Q830" s="207"/>
      <c r="R830" s="207"/>
      <c r="S830" s="207"/>
      <c r="T830" s="207"/>
      <c r="U830" s="207"/>
      <c r="V830" s="207"/>
      <c r="W830" s="207"/>
      <c r="X830" s="207"/>
      <c r="Y830" s="207"/>
      <c r="Z830" s="207"/>
    </row>
    <row r="831" ht="15.75" customHeight="1">
      <c r="A831" s="207"/>
      <c r="B831" s="207"/>
      <c r="C831" s="207"/>
      <c r="D831" s="207"/>
      <c r="E831" s="207"/>
      <c r="F831" s="207"/>
      <c r="G831" s="207"/>
      <c r="H831" s="207"/>
      <c r="I831" s="207"/>
      <c r="J831" s="207"/>
      <c r="K831" s="207"/>
      <c r="L831" s="207"/>
      <c r="M831" s="207"/>
      <c r="N831" s="207"/>
      <c r="O831" s="207"/>
      <c r="P831" s="207"/>
      <c r="Q831" s="207"/>
      <c r="R831" s="207"/>
      <c r="S831" s="207"/>
      <c r="T831" s="207"/>
      <c r="U831" s="207"/>
      <c r="V831" s="207"/>
      <c r="W831" s="207"/>
      <c r="X831" s="207"/>
      <c r="Y831" s="207"/>
      <c r="Z831" s="207"/>
    </row>
    <row r="832" ht="15.75" customHeight="1">
      <c r="A832" s="207"/>
      <c r="B832" s="207"/>
      <c r="C832" s="207"/>
      <c r="D832" s="207"/>
      <c r="E832" s="207"/>
      <c r="F832" s="207"/>
      <c r="G832" s="207"/>
      <c r="H832" s="207"/>
      <c r="I832" s="207"/>
      <c r="J832" s="207"/>
      <c r="K832" s="207"/>
      <c r="L832" s="207"/>
      <c r="M832" s="207"/>
      <c r="N832" s="207"/>
      <c r="O832" s="207"/>
      <c r="P832" s="207"/>
      <c r="Q832" s="207"/>
      <c r="R832" s="207"/>
      <c r="S832" s="207"/>
      <c r="T832" s="207"/>
      <c r="U832" s="207"/>
      <c r="V832" s="207"/>
      <c r="W832" s="207"/>
      <c r="X832" s="207"/>
      <c r="Y832" s="207"/>
      <c r="Z832" s="207"/>
    </row>
    <row r="833" ht="15.75" customHeight="1">
      <c r="A833" s="207"/>
      <c r="B833" s="207"/>
      <c r="C833" s="207"/>
      <c r="D833" s="207"/>
      <c r="E833" s="207"/>
      <c r="F833" s="207"/>
      <c r="G833" s="207"/>
      <c r="H833" s="207"/>
      <c r="I833" s="207"/>
      <c r="J833" s="207"/>
      <c r="K833" s="207"/>
      <c r="L833" s="207"/>
      <c r="M833" s="207"/>
      <c r="N833" s="207"/>
      <c r="O833" s="207"/>
      <c r="P833" s="207"/>
      <c r="Q833" s="207"/>
      <c r="R833" s="207"/>
      <c r="S833" s="207"/>
      <c r="T833" s="207"/>
      <c r="U833" s="207"/>
      <c r="V833" s="207"/>
      <c r="W833" s="207"/>
      <c r="X833" s="207"/>
      <c r="Y833" s="207"/>
      <c r="Z833" s="207"/>
    </row>
    <row r="834" ht="15.75" customHeight="1">
      <c r="A834" s="207"/>
      <c r="B834" s="207"/>
      <c r="C834" s="207"/>
      <c r="D834" s="207"/>
      <c r="E834" s="207"/>
      <c r="F834" s="207"/>
      <c r="G834" s="207"/>
      <c r="H834" s="207"/>
      <c r="I834" s="207"/>
      <c r="J834" s="207"/>
      <c r="K834" s="207"/>
      <c r="L834" s="207"/>
      <c r="M834" s="207"/>
      <c r="N834" s="207"/>
      <c r="O834" s="207"/>
      <c r="P834" s="207"/>
      <c r="Q834" s="207"/>
      <c r="R834" s="207"/>
      <c r="S834" s="207"/>
      <c r="T834" s="207"/>
      <c r="U834" s="207"/>
      <c r="V834" s="207"/>
      <c r="W834" s="207"/>
      <c r="X834" s="207"/>
      <c r="Y834" s="207"/>
      <c r="Z834" s="207"/>
    </row>
    <row r="835" ht="15.75" customHeight="1">
      <c r="A835" s="207"/>
      <c r="B835" s="207"/>
      <c r="C835" s="207"/>
      <c r="D835" s="207"/>
      <c r="E835" s="207"/>
      <c r="F835" s="207"/>
      <c r="G835" s="207"/>
      <c r="H835" s="207"/>
      <c r="I835" s="207"/>
      <c r="J835" s="207"/>
      <c r="K835" s="207"/>
      <c r="L835" s="207"/>
      <c r="M835" s="207"/>
      <c r="N835" s="207"/>
      <c r="O835" s="207"/>
      <c r="P835" s="207"/>
      <c r="Q835" s="207"/>
      <c r="R835" s="207"/>
      <c r="S835" s="207"/>
      <c r="T835" s="207"/>
      <c r="U835" s="207"/>
      <c r="V835" s="207"/>
      <c r="W835" s="207"/>
      <c r="X835" s="207"/>
      <c r="Y835" s="207"/>
      <c r="Z835" s="207"/>
    </row>
    <row r="836" ht="15.75" customHeight="1">
      <c r="A836" s="207"/>
      <c r="B836" s="207"/>
      <c r="C836" s="207"/>
      <c r="D836" s="207"/>
      <c r="E836" s="207"/>
      <c r="F836" s="207"/>
      <c r="G836" s="207"/>
      <c r="H836" s="207"/>
      <c r="I836" s="207"/>
      <c r="J836" s="207"/>
      <c r="K836" s="207"/>
      <c r="L836" s="207"/>
      <c r="M836" s="207"/>
      <c r="N836" s="207"/>
      <c r="O836" s="207"/>
      <c r="P836" s="207"/>
      <c r="Q836" s="207"/>
      <c r="R836" s="207"/>
      <c r="S836" s="207"/>
      <c r="T836" s="207"/>
      <c r="U836" s="207"/>
      <c r="V836" s="207"/>
      <c r="W836" s="207"/>
      <c r="X836" s="207"/>
      <c r="Y836" s="207"/>
      <c r="Z836" s="207"/>
    </row>
    <row r="837" ht="15.75" customHeight="1">
      <c r="A837" s="207"/>
      <c r="B837" s="207"/>
      <c r="C837" s="207"/>
      <c r="D837" s="207"/>
      <c r="E837" s="207"/>
      <c r="F837" s="207"/>
      <c r="G837" s="207"/>
      <c r="H837" s="207"/>
      <c r="I837" s="207"/>
      <c r="J837" s="207"/>
      <c r="K837" s="207"/>
      <c r="L837" s="207"/>
      <c r="M837" s="207"/>
      <c r="N837" s="207"/>
      <c r="O837" s="207"/>
      <c r="P837" s="207"/>
      <c r="Q837" s="207"/>
      <c r="R837" s="207"/>
      <c r="S837" s="207"/>
      <c r="T837" s="207"/>
      <c r="U837" s="207"/>
      <c r="V837" s="207"/>
      <c r="W837" s="207"/>
      <c r="X837" s="207"/>
      <c r="Y837" s="207"/>
      <c r="Z837" s="207"/>
    </row>
    <row r="838" ht="15.75" customHeight="1">
      <c r="A838" s="207"/>
      <c r="B838" s="207"/>
      <c r="C838" s="207"/>
      <c r="D838" s="207"/>
      <c r="E838" s="207"/>
      <c r="F838" s="207"/>
      <c r="G838" s="207"/>
      <c r="H838" s="207"/>
      <c r="I838" s="207"/>
      <c r="J838" s="207"/>
      <c r="K838" s="207"/>
      <c r="L838" s="207"/>
      <c r="M838" s="207"/>
      <c r="N838" s="207"/>
      <c r="O838" s="207"/>
      <c r="P838" s="207"/>
      <c r="Q838" s="207"/>
      <c r="R838" s="207"/>
      <c r="S838" s="207"/>
      <c r="T838" s="207"/>
      <c r="U838" s="207"/>
      <c r="V838" s="207"/>
      <c r="W838" s="207"/>
      <c r="X838" s="207"/>
      <c r="Y838" s="207"/>
      <c r="Z838" s="207"/>
    </row>
    <row r="839" ht="15.75" customHeight="1">
      <c r="A839" s="207"/>
      <c r="B839" s="207"/>
      <c r="C839" s="207"/>
      <c r="D839" s="207"/>
      <c r="E839" s="207"/>
      <c r="F839" s="207"/>
      <c r="G839" s="207"/>
      <c r="H839" s="207"/>
      <c r="I839" s="207"/>
      <c r="J839" s="207"/>
      <c r="K839" s="207"/>
      <c r="L839" s="207"/>
      <c r="M839" s="207"/>
      <c r="N839" s="207"/>
      <c r="O839" s="207"/>
      <c r="P839" s="207"/>
      <c r="Q839" s="207"/>
      <c r="R839" s="207"/>
      <c r="S839" s="207"/>
      <c r="T839" s="207"/>
      <c r="U839" s="207"/>
      <c r="V839" s="207"/>
      <c r="W839" s="207"/>
      <c r="X839" s="207"/>
      <c r="Y839" s="207"/>
      <c r="Z839" s="207"/>
    </row>
    <row r="840" ht="15.75" customHeight="1">
      <c r="A840" s="207"/>
      <c r="B840" s="207"/>
      <c r="C840" s="207"/>
      <c r="D840" s="207"/>
      <c r="E840" s="207"/>
      <c r="F840" s="207"/>
      <c r="G840" s="207"/>
      <c r="H840" s="207"/>
      <c r="I840" s="207"/>
      <c r="J840" s="207"/>
      <c r="K840" s="207"/>
      <c r="L840" s="207"/>
      <c r="M840" s="207"/>
      <c r="N840" s="207"/>
      <c r="O840" s="207"/>
      <c r="P840" s="207"/>
      <c r="Q840" s="207"/>
      <c r="R840" s="207"/>
      <c r="S840" s="207"/>
      <c r="T840" s="207"/>
      <c r="U840" s="207"/>
      <c r="V840" s="207"/>
      <c r="W840" s="207"/>
      <c r="X840" s="207"/>
      <c r="Y840" s="207"/>
      <c r="Z840" s="207"/>
    </row>
    <row r="841" ht="15.75" customHeight="1">
      <c r="A841" s="207"/>
      <c r="B841" s="207"/>
      <c r="C841" s="207"/>
      <c r="D841" s="207"/>
      <c r="E841" s="207"/>
      <c r="F841" s="207"/>
      <c r="G841" s="207"/>
      <c r="H841" s="207"/>
      <c r="I841" s="207"/>
      <c r="J841" s="207"/>
      <c r="K841" s="207"/>
      <c r="L841" s="207"/>
      <c r="M841" s="207"/>
      <c r="N841" s="207"/>
      <c r="O841" s="207"/>
      <c r="P841" s="207"/>
      <c r="Q841" s="207"/>
      <c r="R841" s="207"/>
      <c r="S841" s="207"/>
      <c r="T841" s="207"/>
      <c r="U841" s="207"/>
      <c r="V841" s="207"/>
      <c r="W841" s="207"/>
      <c r="X841" s="207"/>
      <c r="Y841" s="207"/>
      <c r="Z841" s="207"/>
    </row>
    <row r="842" ht="15.75" customHeight="1">
      <c r="A842" s="207"/>
      <c r="B842" s="207"/>
      <c r="C842" s="207"/>
      <c r="D842" s="207"/>
      <c r="E842" s="207"/>
      <c r="F842" s="207"/>
      <c r="G842" s="207"/>
      <c r="H842" s="207"/>
      <c r="I842" s="207"/>
      <c r="J842" s="207"/>
      <c r="K842" s="207"/>
      <c r="L842" s="207"/>
      <c r="M842" s="207"/>
      <c r="N842" s="207"/>
      <c r="O842" s="207"/>
      <c r="P842" s="207"/>
      <c r="Q842" s="207"/>
      <c r="R842" s="207"/>
      <c r="S842" s="207"/>
      <c r="T842" s="207"/>
      <c r="U842" s="207"/>
      <c r="V842" s="207"/>
      <c r="W842" s="207"/>
      <c r="X842" s="207"/>
      <c r="Y842" s="207"/>
      <c r="Z842" s="207"/>
    </row>
    <row r="843" ht="15.75" customHeight="1">
      <c r="A843" s="207"/>
      <c r="B843" s="207"/>
      <c r="C843" s="207"/>
      <c r="D843" s="207"/>
      <c r="E843" s="207"/>
      <c r="F843" s="207"/>
      <c r="G843" s="207"/>
      <c r="H843" s="207"/>
      <c r="I843" s="207"/>
      <c r="J843" s="207"/>
      <c r="K843" s="207"/>
      <c r="L843" s="207"/>
      <c r="M843" s="207"/>
      <c r="N843" s="207"/>
      <c r="O843" s="207"/>
      <c r="P843" s="207"/>
      <c r="Q843" s="207"/>
      <c r="R843" s="207"/>
      <c r="S843" s="207"/>
      <c r="T843" s="207"/>
      <c r="U843" s="207"/>
      <c r="V843" s="207"/>
      <c r="W843" s="207"/>
      <c r="X843" s="207"/>
      <c r="Y843" s="207"/>
      <c r="Z843" s="207"/>
    </row>
    <row r="844" ht="15.75" customHeight="1">
      <c r="A844" s="207"/>
      <c r="B844" s="207"/>
      <c r="C844" s="207"/>
      <c r="D844" s="207"/>
      <c r="E844" s="207"/>
      <c r="F844" s="207"/>
      <c r="G844" s="207"/>
      <c r="H844" s="207"/>
      <c r="I844" s="207"/>
      <c r="J844" s="207"/>
      <c r="K844" s="207"/>
      <c r="L844" s="207"/>
      <c r="M844" s="207"/>
      <c r="N844" s="207"/>
      <c r="O844" s="207"/>
      <c r="P844" s="207"/>
      <c r="Q844" s="207"/>
      <c r="R844" s="207"/>
      <c r="S844" s="207"/>
      <c r="T844" s="207"/>
      <c r="U844" s="207"/>
      <c r="V844" s="207"/>
      <c r="W844" s="207"/>
      <c r="X844" s="207"/>
      <c r="Y844" s="207"/>
      <c r="Z844" s="207"/>
    </row>
    <row r="845" ht="15.75" customHeight="1">
      <c r="A845" s="207"/>
      <c r="B845" s="207"/>
      <c r="C845" s="207"/>
      <c r="D845" s="207"/>
      <c r="E845" s="207"/>
      <c r="F845" s="207"/>
      <c r="G845" s="207"/>
      <c r="H845" s="207"/>
      <c r="I845" s="207"/>
      <c r="J845" s="207"/>
      <c r="K845" s="207"/>
      <c r="L845" s="207"/>
      <c r="M845" s="207"/>
      <c r="N845" s="207"/>
      <c r="O845" s="207"/>
      <c r="P845" s="207"/>
      <c r="Q845" s="207"/>
      <c r="R845" s="207"/>
      <c r="S845" s="207"/>
      <c r="T845" s="207"/>
      <c r="U845" s="207"/>
      <c r="V845" s="207"/>
      <c r="W845" s="207"/>
      <c r="X845" s="207"/>
      <c r="Y845" s="207"/>
      <c r="Z845" s="207"/>
    </row>
    <row r="846" ht="15.75" customHeight="1">
      <c r="A846" s="207"/>
      <c r="B846" s="207"/>
      <c r="C846" s="207"/>
      <c r="D846" s="207"/>
      <c r="E846" s="207"/>
      <c r="F846" s="207"/>
      <c r="G846" s="207"/>
      <c r="H846" s="207"/>
      <c r="I846" s="207"/>
      <c r="J846" s="207"/>
      <c r="K846" s="207"/>
      <c r="L846" s="207"/>
      <c r="M846" s="207"/>
      <c r="N846" s="207"/>
      <c r="O846" s="207"/>
      <c r="P846" s="207"/>
      <c r="Q846" s="207"/>
      <c r="R846" s="207"/>
      <c r="S846" s="207"/>
      <c r="T846" s="207"/>
      <c r="U846" s="207"/>
      <c r="V846" s="207"/>
      <c r="W846" s="207"/>
      <c r="X846" s="207"/>
      <c r="Y846" s="207"/>
      <c r="Z846" s="207"/>
    </row>
    <row r="847" ht="15.75" customHeight="1">
      <c r="A847" s="207"/>
      <c r="B847" s="207"/>
      <c r="C847" s="207"/>
      <c r="D847" s="207"/>
      <c r="E847" s="207"/>
      <c r="F847" s="207"/>
      <c r="G847" s="207"/>
      <c r="H847" s="207"/>
      <c r="I847" s="207"/>
      <c r="J847" s="207"/>
      <c r="K847" s="207"/>
      <c r="L847" s="207"/>
      <c r="M847" s="207"/>
      <c r="N847" s="207"/>
      <c r="O847" s="207"/>
      <c r="P847" s="207"/>
      <c r="Q847" s="207"/>
      <c r="R847" s="207"/>
      <c r="S847" s="207"/>
      <c r="T847" s="207"/>
      <c r="U847" s="207"/>
      <c r="V847" s="207"/>
      <c r="W847" s="207"/>
      <c r="X847" s="207"/>
      <c r="Y847" s="207"/>
      <c r="Z847" s="207"/>
    </row>
    <row r="848" ht="15.75" customHeight="1">
      <c r="A848" s="207"/>
      <c r="B848" s="207"/>
      <c r="C848" s="207"/>
      <c r="D848" s="207"/>
      <c r="E848" s="207"/>
      <c r="F848" s="207"/>
      <c r="G848" s="207"/>
      <c r="H848" s="207"/>
      <c r="I848" s="207"/>
      <c r="J848" s="207"/>
      <c r="K848" s="207"/>
      <c r="L848" s="207"/>
      <c r="M848" s="207"/>
      <c r="N848" s="207"/>
      <c r="O848" s="207"/>
      <c r="P848" s="207"/>
      <c r="Q848" s="207"/>
      <c r="R848" s="207"/>
      <c r="S848" s="207"/>
      <c r="T848" s="207"/>
      <c r="U848" s="207"/>
      <c r="V848" s="207"/>
      <c r="W848" s="207"/>
      <c r="X848" s="207"/>
      <c r="Y848" s="207"/>
      <c r="Z848" s="207"/>
    </row>
    <row r="849" ht="15.75" customHeight="1">
      <c r="A849" s="207"/>
      <c r="B849" s="207"/>
      <c r="C849" s="207"/>
      <c r="D849" s="207"/>
      <c r="E849" s="207"/>
      <c r="F849" s="207"/>
      <c r="G849" s="207"/>
      <c r="H849" s="207"/>
      <c r="I849" s="207"/>
      <c r="J849" s="207"/>
      <c r="K849" s="207"/>
      <c r="L849" s="207"/>
      <c r="M849" s="207"/>
      <c r="N849" s="207"/>
      <c r="O849" s="207"/>
      <c r="P849" s="207"/>
      <c r="Q849" s="207"/>
      <c r="R849" s="207"/>
      <c r="S849" s="207"/>
      <c r="T849" s="207"/>
      <c r="U849" s="207"/>
      <c r="V849" s="207"/>
      <c r="W849" s="207"/>
      <c r="X849" s="207"/>
      <c r="Y849" s="207"/>
      <c r="Z849" s="207"/>
    </row>
    <row r="850" ht="15.75" customHeight="1">
      <c r="A850" s="207"/>
      <c r="B850" s="207"/>
      <c r="C850" s="207"/>
      <c r="D850" s="207"/>
      <c r="E850" s="207"/>
      <c r="F850" s="207"/>
      <c r="G850" s="207"/>
      <c r="H850" s="207"/>
      <c r="I850" s="207"/>
      <c r="J850" s="207"/>
      <c r="K850" s="207"/>
      <c r="L850" s="207"/>
      <c r="M850" s="207"/>
      <c r="N850" s="207"/>
      <c r="O850" s="207"/>
      <c r="P850" s="207"/>
      <c r="Q850" s="207"/>
      <c r="R850" s="207"/>
      <c r="S850" s="207"/>
      <c r="T850" s="207"/>
      <c r="U850" s="207"/>
      <c r="V850" s="207"/>
      <c r="W850" s="207"/>
      <c r="X850" s="207"/>
      <c r="Y850" s="207"/>
      <c r="Z850" s="207"/>
    </row>
    <row r="851" ht="15.75" customHeight="1">
      <c r="A851" s="207"/>
      <c r="B851" s="207"/>
      <c r="C851" s="207"/>
      <c r="D851" s="207"/>
      <c r="E851" s="207"/>
      <c r="F851" s="207"/>
      <c r="G851" s="207"/>
      <c r="H851" s="207"/>
      <c r="I851" s="207"/>
      <c r="J851" s="207"/>
      <c r="K851" s="207"/>
      <c r="L851" s="207"/>
      <c r="M851" s="207"/>
      <c r="N851" s="207"/>
      <c r="O851" s="207"/>
      <c r="P851" s="207"/>
      <c r="Q851" s="207"/>
      <c r="R851" s="207"/>
      <c r="S851" s="207"/>
      <c r="T851" s="207"/>
      <c r="U851" s="207"/>
      <c r="V851" s="207"/>
      <c r="W851" s="207"/>
      <c r="X851" s="207"/>
      <c r="Y851" s="207"/>
      <c r="Z851" s="207"/>
    </row>
    <row r="852" ht="15.75" customHeight="1">
      <c r="A852" s="207"/>
      <c r="B852" s="207"/>
      <c r="C852" s="207"/>
      <c r="D852" s="207"/>
      <c r="E852" s="207"/>
      <c r="F852" s="207"/>
      <c r="G852" s="207"/>
      <c r="H852" s="207"/>
      <c r="I852" s="207"/>
      <c r="J852" s="207"/>
      <c r="K852" s="207"/>
      <c r="L852" s="207"/>
      <c r="M852" s="207"/>
      <c r="N852" s="207"/>
      <c r="O852" s="207"/>
      <c r="P852" s="207"/>
      <c r="Q852" s="207"/>
      <c r="R852" s="207"/>
      <c r="S852" s="207"/>
      <c r="T852" s="207"/>
      <c r="U852" s="207"/>
      <c r="V852" s="207"/>
      <c r="W852" s="207"/>
      <c r="X852" s="207"/>
      <c r="Y852" s="207"/>
      <c r="Z852" s="207"/>
    </row>
    <row r="853" ht="15.75" customHeight="1">
      <c r="A853" s="207"/>
      <c r="B853" s="207"/>
      <c r="C853" s="207"/>
      <c r="D853" s="207"/>
      <c r="E853" s="207"/>
      <c r="F853" s="207"/>
      <c r="G853" s="207"/>
      <c r="H853" s="207"/>
      <c r="I853" s="207"/>
      <c r="J853" s="207"/>
      <c r="K853" s="207"/>
      <c r="L853" s="207"/>
      <c r="M853" s="207"/>
      <c r="N853" s="207"/>
      <c r="O853" s="207"/>
      <c r="P853" s="207"/>
      <c r="Q853" s="207"/>
      <c r="R853" s="207"/>
      <c r="S853" s="207"/>
      <c r="T853" s="207"/>
      <c r="U853" s="207"/>
      <c r="V853" s="207"/>
      <c r="W853" s="207"/>
      <c r="X853" s="207"/>
      <c r="Y853" s="207"/>
      <c r="Z853" s="207"/>
    </row>
    <row r="854" ht="15.75" customHeight="1">
      <c r="A854" s="207"/>
      <c r="B854" s="207"/>
      <c r="C854" s="207"/>
      <c r="D854" s="207"/>
      <c r="E854" s="207"/>
      <c r="F854" s="207"/>
      <c r="G854" s="207"/>
      <c r="H854" s="207"/>
      <c r="I854" s="207"/>
      <c r="J854" s="207"/>
      <c r="K854" s="207"/>
      <c r="L854" s="207"/>
      <c r="M854" s="207"/>
      <c r="N854" s="207"/>
      <c r="O854" s="207"/>
      <c r="P854" s="207"/>
      <c r="Q854" s="207"/>
      <c r="R854" s="207"/>
      <c r="S854" s="207"/>
      <c r="T854" s="207"/>
      <c r="U854" s="207"/>
      <c r="V854" s="207"/>
      <c r="W854" s="207"/>
      <c r="X854" s="207"/>
      <c r="Y854" s="207"/>
      <c r="Z854" s="207"/>
    </row>
    <row r="855" ht="15.75" customHeight="1">
      <c r="A855" s="207"/>
      <c r="B855" s="207"/>
      <c r="C855" s="207"/>
      <c r="D855" s="207"/>
      <c r="E855" s="207"/>
      <c r="F855" s="207"/>
      <c r="G855" s="207"/>
      <c r="H855" s="207"/>
      <c r="I855" s="207"/>
      <c r="J855" s="207"/>
      <c r="K855" s="207"/>
      <c r="L855" s="207"/>
      <c r="M855" s="207"/>
      <c r="N855" s="207"/>
      <c r="O855" s="207"/>
      <c r="P855" s="207"/>
      <c r="Q855" s="207"/>
      <c r="R855" s="207"/>
      <c r="S855" s="207"/>
      <c r="T855" s="207"/>
      <c r="U855" s="207"/>
      <c r="V855" s="207"/>
      <c r="W855" s="207"/>
      <c r="X855" s="207"/>
      <c r="Y855" s="207"/>
      <c r="Z855" s="207"/>
    </row>
    <row r="856" ht="15.75" customHeight="1">
      <c r="A856" s="207"/>
      <c r="B856" s="207"/>
      <c r="C856" s="207"/>
      <c r="D856" s="207"/>
      <c r="E856" s="207"/>
      <c r="F856" s="207"/>
      <c r="G856" s="207"/>
      <c r="H856" s="207"/>
      <c r="I856" s="207"/>
      <c r="J856" s="207"/>
      <c r="K856" s="207"/>
      <c r="L856" s="207"/>
      <c r="M856" s="207"/>
      <c r="N856" s="207"/>
      <c r="O856" s="207"/>
      <c r="P856" s="207"/>
      <c r="Q856" s="207"/>
      <c r="R856" s="207"/>
      <c r="S856" s="207"/>
      <c r="T856" s="207"/>
      <c r="U856" s="207"/>
      <c r="V856" s="207"/>
      <c r="W856" s="207"/>
      <c r="X856" s="207"/>
      <c r="Y856" s="207"/>
      <c r="Z856" s="207"/>
    </row>
    <row r="857" ht="15.75" customHeight="1">
      <c r="A857" s="207"/>
      <c r="B857" s="207"/>
      <c r="C857" s="207"/>
      <c r="D857" s="207"/>
      <c r="E857" s="207"/>
      <c r="F857" s="207"/>
      <c r="G857" s="207"/>
      <c r="H857" s="207"/>
      <c r="I857" s="207"/>
      <c r="J857" s="207"/>
      <c r="K857" s="207"/>
      <c r="L857" s="207"/>
      <c r="M857" s="207"/>
      <c r="N857" s="207"/>
      <c r="O857" s="207"/>
      <c r="P857" s="207"/>
      <c r="Q857" s="207"/>
      <c r="R857" s="207"/>
      <c r="S857" s="207"/>
      <c r="T857" s="207"/>
      <c r="U857" s="207"/>
      <c r="V857" s="207"/>
      <c r="W857" s="207"/>
      <c r="X857" s="207"/>
      <c r="Y857" s="207"/>
      <c r="Z857" s="207"/>
    </row>
    <row r="858" ht="15.75" customHeight="1">
      <c r="A858" s="207"/>
      <c r="B858" s="207"/>
      <c r="C858" s="207"/>
      <c r="D858" s="207"/>
      <c r="E858" s="207"/>
      <c r="F858" s="207"/>
      <c r="G858" s="207"/>
      <c r="H858" s="207"/>
      <c r="I858" s="207"/>
      <c r="J858" s="207"/>
      <c r="K858" s="207"/>
      <c r="L858" s="207"/>
      <c r="M858" s="207"/>
      <c r="N858" s="207"/>
      <c r="O858" s="207"/>
      <c r="P858" s="207"/>
      <c r="Q858" s="207"/>
      <c r="R858" s="207"/>
      <c r="S858" s="207"/>
      <c r="T858" s="207"/>
      <c r="U858" s="207"/>
      <c r="V858" s="207"/>
      <c r="W858" s="207"/>
      <c r="X858" s="207"/>
      <c r="Y858" s="207"/>
      <c r="Z858" s="207"/>
    </row>
    <row r="859" ht="15.75" customHeight="1">
      <c r="A859" s="207"/>
      <c r="B859" s="207"/>
      <c r="C859" s="207"/>
      <c r="D859" s="207"/>
      <c r="E859" s="207"/>
      <c r="F859" s="207"/>
      <c r="G859" s="207"/>
      <c r="H859" s="207"/>
      <c r="I859" s="207"/>
      <c r="J859" s="207"/>
      <c r="K859" s="207"/>
      <c r="L859" s="207"/>
      <c r="M859" s="207"/>
      <c r="N859" s="207"/>
      <c r="O859" s="207"/>
      <c r="P859" s="207"/>
      <c r="Q859" s="207"/>
      <c r="R859" s="207"/>
      <c r="S859" s="207"/>
      <c r="T859" s="207"/>
      <c r="U859" s="207"/>
      <c r="V859" s="207"/>
      <c r="W859" s="207"/>
      <c r="X859" s="207"/>
      <c r="Y859" s="207"/>
      <c r="Z859" s="207"/>
    </row>
    <row r="860" ht="15.75" customHeight="1">
      <c r="A860" s="207"/>
      <c r="B860" s="207"/>
      <c r="C860" s="207"/>
      <c r="D860" s="207"/>
      <c r="E860" s="207"/>
      <c r="F860" s="207"/>
      <c r="G860" s="207"/>
      <c r="H860" s="207"/>
      <c r="I860" s="207"/>
      <c r="J860" s="207"/>
      <c r="K860" s="207"/>
      <c r="L860" s="207"/>
      <c r="M860" s="207"/>
      <c r="N860" s="207"/>
      <c r="O860" s="207"/>
      <c r="P860" s="207"/>
      <c r="Q860" s="207"/>
      <c r="R860" s="207"/>
      <c r="S860" s="207"/>
      <c r="T860" s="207"/>
      <c r="U860" s="207"/>
      <c r="V860" s="207"/>
      <c r="W860" s="207"/>
      <c r="X860" s="207"/>
      <c r="Y860" s="207"/>
      <c r="Z860" s="207"/>
    </row>
    <row r="861" ht="15.75" customHeight="1">
      <c r="A861" s="207"/>
      <c r="B861" s="207"/>
      <c r="C861" s="207"/>
      <c r="D861" s="207"/>
      <c r="E861" s="207"/>
      <c r="F861" s="207"/>
      <c r="G861" s="207"/>
      <c r="H861" s="207"/>
      <c r="I861" s="207"/>
      <c r="J861" s="207"/>
      <c r="K861" s="207"/>
      <c r="L861" s="207"/>
      <c r="M861" s="207"/>
      <c r="N861" s="207"/>
      <c r="O861" s="207"/>
      <c r="P861" s="207"/>
      <c r="Q861" s="207"/>
      <c r="R861" s="207"/>
      <c r="S861" s="207"/>
      <c r="T861" s="207"/>
      <c r="U861" s="207"/>
      <c r="V861" s="207"/>
      <c r="W861" s="207"/>
      <c r="X861" s="207"/>
      <c r="Y861" s="207"/>
      <c r="Z861" s="207"/>
    </row>
    <row r="862" ht="15.75" customHeight="1">
      <c r="A862" s="207"/>
      <c r="B862" s="207"/>
      <c r="C862" s="207"/>
      <c r="D862" s="207"/>
      <c r="E862" s="207"/>
      <c r="F862" s="207"/>
      <c r="G862" s="207"/>
      <c r="H862" s="207"/>
      <c r="I862" s="207"/>
      <c r="J862" s="207"/>
      <c r="K862" s="207"/>
      <c r="L862" s="207"/>
      <c r="M862" s="207"/>
      <c r="N862" s="207"/>
      <c r="O862" s="207"/>
      <c r="P862" s="207"/>
      <c r="Q862" s="207"/>
      <c r="R862" s="207"/>
      <c r="S862" s="207"/>
      <c r="T862" s="207"/>
      <c r="U862" s="207"/>
      <c r="V862" s="207"/>
      <c r="W862" s="207"/>
      <c r="X862" s="207"/>
      <c r="Y862" s="207"/>
      <c r="Z862" s="207"/>
    </row>
    <row r="863" ht="15.75" customHeight="1">
      <c r="A863" s="207"/>
      <c r="B863" s="207"/>
      <c r="C863" s="207"/>
      <c r="D863" s="207"/>
      <c r="E863" s="207"/>
      <c r="F863" s="207"/>
      <c r="G863" s="207"/>
      <c r="H863" s="207"/>
      <c r="I863" s="207"/>
      <c r="J863" s="207"/>
      <c r="K863" s="207"/>
      <c r="L863" s="207"/>
      <c r="M863" s="207"/>
      <c r="N863" s="207"/>
      <c r="O863" s="207"/>
      <c r="P863" s="207"/>
      <c r="Q863" s="207"/>
      <c r="R863" s="207"/>
      <c r="S863" s="207"/>
      <c r="T863" s="207"/>
      <c r="U863" s="207"/>
      <c r="V863" s="207"/>
      <c r="W863" s="207"/>
      <c r="X863" s="207"/>
      <c r="Y863" s="207"/>
      <c r="Z863" s="207"/>
    </row>
    <row r="864" ht="15.75" customHeight="1">
      <c r="A864" s="207"/>
      <c r="B864" s="207"/>
      <c r="C864" s="207"/>
      <c r="D864" s="207"/>
      <c r="E864" s="207"/>
      <c r="F864" s="207"/>
      <c r="G864" s="207"/>
      <c r="H864" s="207"/>
      <c r="I864" s="207"/>
      <c r="J864" s="207"/>
      <c r="K864" s="207"/>
      <c r="L864" s="207"/>
      <c r="M864" s="207"/>
      <c r="N864" s="207"/>
      <c r="O864" s="207"/>
      <c r="P864" s="207"/>
      <c r="Q864" s="207"/>
      <c r="R864" s="207"/>
      <c r="S864" s="207"/>
      <c r="T864" s="207"/>
      <c r="U864" s="207"/>
      <c r="V864" s="207"/>
      <c r="W864" s="207"/>
      <c r="X864" s="207"/>
      <c r="Y864" s="207"/>
      <c r="Z864" s="207"/>
    </row>
    <row r="865" ht="15.75" customHeight="1">
      <c r="A865" s="207"/>
      <c r="B865" s="207"/>
      <c r="C865" s="207"/>
      <c r="D865" s="207"/>
      <c r="E865" s="207"/>
      <c r="F865" s="207"/>
      <c r="G865" s="207"/>
      <c r="H865" s="207"/>
      <c r="I865" s="207"/>
      <c r="J865" s="207"/>
      <c r="K865" s="207"/>
      <c r="L865" s="207"/>
      <c r="M865" s="207"/>
      <c r="N865" s="207"/>
      <c r="O865" s="207"/>
      <c r="P865" s="207"/>
      <c r="Q865" s="207"/>
      <c r="R865" s="207"/>
      <c r="S865" s="207"/>
      <c r="T865" s="207"/>
      <c r="U865" s="207"/>
      <c r="V865" s="207"/>
      <c r="W865" s="207"/>
      <c r="X865" s="207"/>
      <c r="Y865" s="207"/>
      <c r="Z865" s="207"/>
    </row>
    <row r="866" ht="15.75" customHeight="1">
      <c r="A866" s="207"/>
      <c r="B866" s="207"/>
      <c r="C866" s="207"/>
      <c r="D866" s="207"/>
      <c r="E866" s="207"/>
      <c r="F866" s="207"/>
      <c r="G866" s="207"/>
      <c r="H866" s="207"/>
      <c r="I866" s="207"/>
      <c r="J866" s="207"/>
      <c r="K866" s="207"/>
      <c r="L866" s="207"/>
      <c r="M866" s="207"/>
      <c r="N866" s="207"/>
      <c r="O866" s="207"/>
      <c r="P866" s="207"/>
      <c r="Q866" s="207"/>
      <c r="R866" s="207"/>
      <c r="S866" s="207"/>
      <c r="T866" s="207"/>
      <c r="U866" s="207"/>
      <c r="V866" s="207"/>
      <c r="W866" s="207"/>
      <c r="X866" s="207"/>
      <c r="Y866" s="207"/>
      <c r="Z866" s="207"/>
    </row>
    <row r="867" ht="15.75" customHeight="1">
      <c r="A867" s="207"/>
      <c r="B867" s="207"/>
      <c r="C867" s="207"/>
      <c r="D867" s="207"/>
      <c r="E867" s="207"/>
      <c r="F867" s="207"/>
      <c r="G867" s="207"/>
      <c r="H867" s="207"/>
      <c r="I867" s="207"/>
      <c r="J867" s="207"/>
      <c r="K867" s="207"/>
      <c r="L867" s="207"/>
      <c r="M867" s="207"/>
      <c r="N867" s="207"/>
      <c r="O867" s="207"/>
      <c r="P867" s="207"/>
      <c r="Q867" s="207"/>
      <c r="R867" s="207"/>
      <c r="S867" s="207"/>
      <c r="T867" s="207"/>
      <c r="U867" s="207"/>
      <c r="V867" s="207"/>
      <c r="W867" s="207"/>
      <c r="X867" s="207"/>
      <c r="Y867" s="207"/>
      <c r="Z867" s="207"/>
    </row>
    <row r="868" ht="15.75" customHeight="1">
      <c r="A868" s="207"/>
      <c r="B868" s="207"/>
      <c r="C868" s="207"/>
      <c r="D868" s="207"/>
      <c r="E868" s="207"/>
      <c r="F868" s="207"/>
      <c r="G868" s="207"/>
      <c r="H868" s="207"/>
      <c r="I868" s="207"/>
      <c r="J868" s="207"/>
      <c r="K868" s="207"/>
      <c r="L868" s="207"/>
      <c r="M868" s="207"/>
      <c r="N868" s="207"/>
      <c r="O868" s="207"/>
      <c r="P868" s="207"/>
      <c r="Q868" s="207"/>
      <c r="R868" s="207"/>
      <c r="S868" s="207"/>
      <c r="T868" s="207"/>
      <c r="U868" s="207"/>
      <c r="V868" s="207"/>
      <c r="W868" s="207"/>
      <c r="X868" s="207"/>
      <c r="Y868" s="207"/>
      <c r="Z868" s="207"/>
    </row>
    <row r="869" ht="15.75" customHeight="1">
      <c r="A869" s="207"/>
      <c r="B869" s="207"/>
      <c r="C869" s="207"/>
      <c r="D869" s="207"/>
      <c r="E869" s="207"/>
      <c r="F869" s="207"/>
      <c r="G869" s="207"/>
      <c r="H869" s="207"/>
      <c r="I869" s="207"/>
      <c r="J869" s="207"/>
      <c r="K869" s="207"/>
      <c r="L869" s="207"/>
      <c r="M869" s="207"/>
      <c r="N869" s="207"/>
      <c r="O869" s="207"/>
      <c r="P869" s="207"/>
      <c r="Q869" s="207"/>
      <c r="R869" s="207"/>
      <c r="S869" s="207"/>
      <c r="T869" s="207"/>
      <c r="U869" s="207"/>
      <c r="V869" s="207"/>
      <c r="W869" s="207"/>
      <c r="X869" s="207"/>
      <c r="Y869" s="207"/>
      <c r="Z869" s="207"/>
    </row>
    <row r="870" ht="15.75" customHeight="1">
      <c r="A870" s="207"/>
      <c r="B870" s="207"/>
      <c r="C870" s="207"/>
      <c r="D870" s="207"/>
      <c r="E870" s="207"/>
      <c r="F870" s="207"/>
      <c r="G870" s="207"/>
      <c r="H870" s="207"/>
      <c r="I870" s="207"/>
      <c r="J870" s="207"/>
      <c r="K870" s="207"/>
      <c r="L870" s="207"/>
      <c r="M870" s="207"/>
      <c r="N870" s="207"/>
      <c r="O870" s="207"/>
      <c r="P870" s="207"/>
      <c r="Q870" s="207"/>
      <c r="R870" s="207"/>
      <c r="S870" s="207"/>
      <c r="T870" s="207"/>
      <c r="U870" s="207"/>
      <c r="V870" s="207"/>
      <c r="W870" s="207"/>
      <c r="X870" s="207"/>
      <c r="Y870" s="207"/>
      <c r="Z870" s="207"/>
    </row>
    <row r="871" ht="15.75" customHeight="1">
      <c r="A871" s="207"/>
      <c r="B871" s="207"/>
      <c r="C871" s="207"/>
      <c r="D871" s="207"/>
      <c r="E871" s="207"/>
      <c r="F871" s="207"/>
      <c r="G871" s="207"/>
      <c r="H871" s="207"/>
      <c r="I871" s="207"/>
      <c r="J871" s="207"/>
      <c r="K871" s="207"/>
      <c r="L871" s="207"/>
      <c r="M871" s="207"/>
      <c r="N871" s="207"/>
      <c r="O871" s="207"/>
      <c r="P871" s="207"/>
      <c r="Q871" s="207"/>
      <c r="R871" s="207"/>
      <c r="S871" s="207"/>
      <c r="T871" s="207"/>
      <c r="U871" s="207"/>
      <c r="V871" s="207"/>
      <c r="W871" s="207"/>
      <c r="X871" s="207"/>
      <c r="Y871" s="207"/>
      <c r="Z871" s="207"/>
    </row>
    <row r="872" ht="15.75" customHeight="1">
      <c r="A872" s="207"/>
      <c r="B872" s="207"/>
      <c r="C872" s="207"/>
      <c r="D872" s="207"/>
      <c r="E872" s="207"/>
      <c r="F872" s="207"/>
      <c r="G872" s="207"/>
      <c r="H872" s="207"/>
      <c r="I872" s="207"/>
      <c r="J872" s="207"/>
      <c r="K872" s="207"/>
      <c r="L872" s="207"/>
      <c r="M872" s="207"/>
      <c r="N872" s="207"/>
      <c r="O872" s="207"/>
      <c r="P872" s="207"/>
      <c r="Q872" s="207"/>
      <c r="R872" s="207"/>
      <c r="S872" s="207"/>
      <c r="T872" s="207"/>
      <c r="U872" s="207"/>
      <c r="V872" s="207"/>
      <c r="W872" s="207"/>
      <c r="X872" s="207"/>
      <c r="Y872" s="207"/>
      <c r="Z872" s="207"/>
    </row>
    <row r="873" ht="15.75" customHeight="1">
      <c r="A873" s="207"/>
      <c r="B873" s="207"/>
      <c r="C873" s="207"/>
      <c r="D873" s="207"/>
      <c r="E873" s="207"/>
      <c r="F873" s="207"/>
      <c r="G873" s="207"/>
      <c r="H873" s="207"/>
      <c r="I873" s="207"/>
      <c r="J873" s="207"/>
      <c r="K873" s="207"/>
      <c r="L873" s="207"/>
      <c r="M873" s="207"/>
      <c r="N873" s="207"/>
      <c r="O873" s="207"/>
      <c r="P873" s="207"/>
      <c r="Q873" s="207"/>
      <c r="R873" s="207"/>
      <c r="S873" s="207"/>
      <c r="T873" s="207"/>
      <c r="U873" s="207"/>
      <c r="V873" s="207"/>
      <c r="W873" s="207"/>
      <c r="X873" s="207"/>
      <c r="Y873" s="207"/>
      <c r="Z873" s="207"/>
    </row>
    <row r="874" ht="15.75" customHeight="1">
      <c r="A874" s="207"/>
      <c r="B874" s="207"/>
      <c r="C874" s="207"/>
      <c r="D874" s="207"/>
      <c r="E874" s="207"/>
      <c r="F874" s="207"/>
      <c r="G874" s="207"/>
      <c r="H874" s="207"/>
      <c r="I874" s="207"/>
      <c r="J874" s="207"/>
      <c r="K874" s="207"/>
      <c r="L874" s="207"/>
      <c r="M874" s="207"/>
      <c r="N874" s="207"/>
      <c r="O874" s="207"/>
      <c r="P874" s="207"/>
      <c r="Q874" s="207"/>
      <c r="R874" s="207"/>
      <c r="S874" s="207"/>
      <c r="T874" s="207"/>
      <c r="U874" s="207"/>
      <c r="V874" s="207"/>
      <c r="W874" s="207"/>
      <c r="X874" s="207"/>
      <c r="Y874" s="207"/>
      <c r="Z874" s="207"/>
    </row>
    <row r="875" ht="15.75" customHeight="1">
      <c r="A875" s="207"/>
      <c r="B875" s="207"/>
      <c r="C875" s="207"/>
      <c r="D875" s="207"/>
      <c r="E875" s="207"/>
      <c r="F875" s="207"/>
      <c r="G875" s="207"/>
      <c r="H875" s="207"/>
      <c r="I875" s="207"/>
      <c r="J875" s="207"/>
      <c r="K875" s="207"/>
      <c r="L875" s="207"/>
      <c r="M875" s="207"/>
      <c r="N875" s="207"/>
      <c r="O875" s="207"/>
      <c r="P875" s="207"/>
      <c r="Q875" s="207"/>
      <c r="R875" s="207"/>
      <c r="S875" s="207"/>
      <c r="T875" s="207"/>
      <c r="U875" s="207"/>
      <c r="V875" s="207"/>
      <c r="W875" s="207"/>
      <c r="X875" s="207"/>
      <c r="Y875" s="207"/>
      <c r="Z875" s="207"/>
    </row>
    <row r="876" ht="15.75" customHeight="1">
      <c r="A876" s="207"/>
      <c r="B876" s="207"/>
      <c r="C876" s="207"/>
      <c r="D876" s="207"/>
      <c r="E876" s="207"/>
      <c r="F876" s="207"/>
      <c r="G876" s="207"/>
      <c r="H876" s="207"/>
      <c r="I876" s="207"/>
      <c r="J876" s="207"/>
      <c r="K876" s="207"/>
      <c r="L876" s="207"/>
      <c r="M876" s="207"/>
      <c r="N876" s="207"/>
      <c r="O876" s="207"/>
      <c r="P876" s="207"/>
      <c r="Q876" s="207"/>
      <c r="R876" s="207"/>
      <c r="S876" s="207"/>
      <c r="T876" s="207"/>
      <c r="U876" s="207"/>
      <c r="V876" s="207"/>
      <c r="W876" s="207"/>
      <c r="X876" s="207"/>
      <c r="Y876" s="207"/>
      <c r="Z876" s="207"/>
    </row>
    <row r="877" ht="15.75" customHeight="1">
      <c r="A877" s="207"/>
      <c r="B877" s="207"/>
      <c r="C877" s="207"/>
      <c r="D877" s="207"/>
      <c r="E877" s="207"/>
      <c r="F877" s="207"/>
      <c r="G877" s="207"/>
      <c r="H877" s="207"/>
      <c r="I877" s="207"/>
      <c r="J877" s="207"/>
      <c r="K877" s="207"/>
      <c r="L877" s="207"/>
      <c r="M877" s="207"/>
      <c r="N877" s="207"/>
      <c r="O877" s="207"/>
      <c r="P877" s="207"/>
      <c r="Q877" s="207"/>
      <c r="R877" s="207"/>
      <c r="S877" s="207"/>
      <c r="T877" s="207"/>
      <c r="U877" s="207"/>
      <c r="V877" s="207"/>
      <c r="W877" s="207"/>
      <c r="X877" s="207"/>
      <c r="Y877" s="207"/>
      <c r="Z877" s="207"/>
    </row>
    <row r="878" ht="15.75" customHeight="1">
      <c r="A878" s="207"/>
      <c r="B878" s="207"/>
      <c r="C878" s="207"/>
      <c r="D878" s="207"/>
      <c r="E878" s="207"/>
      <c r="F878" s="207"/>
      <c r="G878" s="207"/>
      <c r="H878" s="207"/>
      <c r="I878" s="207"/>
      <c r="J878" s="207"/>
      <c r="K878" s="207"/>
      <c r="L878" s="207"/>
      <c r="M878" s="207"/>
      <c r="N878" s="207"/>
      <c r="O878" s="207"/>
      <c r="P878" s="207"/>
      <c r="Q878" s="207"/>
      <c r="R878" s="207"/>
      <c r="S878" s="207"/>
      <c r="T878" s="207"/>
      <c r="U878" s="207"/>
      <c r="V878" s="207"/>
      <c r="W878" s="207"/>
      <c r="X878" s="207"/>
      <c r="Y878" s="207"/>
      <c r="Z878" s="207"/>
    </row>
    <row r="879" ht="15.75" customHeight="1">
      <c r="A879" s="207"/>
      <c r="B879" s="207"/>
      <c r="C879" s="207"/>
      <c r="D879" s="207"/>
      <c r="E879" s="207"/>
      <c r="F879" s="207"/>
      <c r="G879" s="207"/>
      <c r="H879" s="207"/>
      <c r="I879" s="207"/>
      <c r="J879" s="207"/>
      <c r="K879" s="207"/>
      <c r="L879" s="207"/>
      <c r="M879" s="207"/>
      <c r="N879" s="207"/>
      <c r="O879" s="207"/>
      <c r="P879" s="207"/>
      <c r="Q879" s="207"/>
      <c r="R879" s="207"/>
      <c r="S879" s="207"/>
      <c r="T879" s="207"/>
      <c r="U879" s="207"/>
      <c r="V879" s="207"/>
      <c r="W879" s="207"/>
      <c r="X879" s="207"/>
      <c r="Y879" s="207"/>
      <c r="Z879" s="207"/>
    </row>
    <row r="880" ht="15.75" customHeight="1">
      <c r="A880" s="207"/>
      <c r="B880" s="207"/>
      <c r="C880" s="207"/>
      <c r="D880" s="207"/>
      <c r="E880" s="207"/>
      <c r="F880" s="207"/>
      <c r="G880" s="207"/>
      <c r="H880" s="207"/>
      <c r="I880" s="207"/>
      <c r="J880" s="207"/>
      <c r="K880" s="207"/>
      <c r="L880" s="207"/>
      <c r="M880" s="207"/>
      <c r="N880" s="207"/>
      <c r="O880" s="207"/>
      <c r="P880" s="207"/>
      <c r="Q880" s="207"/>
      <c r="R880" s="207"/>
      <c r="S880" s="207"/>
      <c r="T880" s="207"/>
      <c r="U880" s="207"/>
      <c r="V880" s="207"/>
      <c r="W880" s="207"/>
      <c r="X880" s="207"/>
      <c r="Y880" s="207"/>
      <c r="Z880" s="207"/>
    </row>
    <row r="881" ht="15.75" customHeight="1">
      <c r="A881" s="207"/>
      <c r="B881" s="207"/>
      <c r="C881" s="207"/>
      <c r="D881" s="207"/>
      <c r="E881" s="207"/>
      <c r="F881" s="207"/>
      <c r="G881" s="207"/>
      <c r="H881" s="207"/>
      <c r="I881" s="207"/>
      <c r="J881" s="207"/>
      <c r="K881" s="207"/>
      <c r="L881" s="207"/>
      <c r="M881" s="207"/>
      <c r="N881" s="207"/>
      <c r="O881" s="207"/>
      <c r="P881" s="207"/>
      <c r="Q881" s="207"/>
      <c r="R881" s="207"/>
      <c r="S881" s="207"/>
      <c r="T881" s="207"/>
      <c r="U881" s="207"/>
      <c r="V881" s="207"/>
      <c r="W881" s="207"/>
      <c r="X881" s="207"/>
      <c r="Y881" s="207"/>
      <c r="Z881" s="207"/>
    </row>
    <row r="882" ht="15.75" customHeight="1">
      <c r="A882" s="207"/>
      <c r="B882" s="207"/>
      <c r="C882" s="207"/>
      <c r="D882" s="207"/>
      <c r="E882" s="207"/>
      <c r="F882" s="207"/>
      <c r="G882" s="207"/>
      <c r="H882" s="207"/>
      <c r="I882" s="207"/>
      <c r="J882" s="207"/>
      <c r="K882" s="207"/>
      <c r="L882" s="207"/>
      <c r="M882" s="207"/>
      <c r="N882" s="207"/>
      <c r="O882" s="207"/>
      <c r="P882" s="207"/>
      <c r="Q882" s="207"/>
      <c r="R882" s="207"/>
      <c r="S882" s="207"/>
      <c r="T882" s="207"/>
      <c r="U882" s="207"/>
      <c r="V882" s="207"/>
      <c r="W882" s="207"/>
      <c r="X882" s="207"/>
      <c r="Y882" s="207"/>
      <c r="Z882" s="207"/>
    </row>
    <row r="883" ht="15.75" customHeight="1">
      <c r="A883" s="207"/>
      <c r="B883" s="207"/>
      <c r="C883" s="207"/>
      <c r="D883" s="207"/>
      <c r="E883" s="207"/>
      <c r="F883" s="207"/>
      <c r="G883" s="207"/>
      <c r="H883" s="207"/>
      <c r="I883" s="207"/>
      <c r="J883" s="207"/>
      <c r="K883" s="207"/>
      <c r="L883" s="207"/>
      <c r="M883" s="207"/>
      <c r="N883" s="207"/>
      <c r="O883" s="207"/>
      <c r="P883" s="207"/>
      <c r="Q883" s="207"/>
      <c r="R883" s="207"/>
      <c r="S883" s="207"/>
      <c r="T883" s="207"/>
      <c r="U883" s="207"/>
      <c r="V883" s="207"/>
      <c r="W883" s="207"/>
      <c r="X883" s="207"/>
      <c r="Y883" s="207"/>
      <c r="Z883" s="207"/>
    </row>
    <row r="884" ht="15.75" customHeight="1">
      <c r="A884" s="207"/>
      <c r="B884" s="207"/>
      <c r="C884" s="207"/>
      <c r="D884" s="207"/>
      <c r="E884" s="207"/>
      <c r="F884" s="207"/>
      <c r="G884" s="207"/>
      <c r="H884" s="207"/>
      <c r="I884" s="207"/>
      <c r="J884" s="207"/>
      <c r="K884" s="207"/>
      <c r="L884" s="207"/>
      <c r="M884" s="207"/>
      <c r="N884" s="207"/>
      <c r="O884" s="207"/>
      <c r="P884" s="207"/>
      <c r="Q884" s="207"/>
      <c r="R884" s="207"/>
      <c r="S884" s="207"/>
      <c r="T884" s="207"/>
      <c r="U884" s="207"/>
      <c r="V884" s="207"/>
      <c r="W884" s="207"/>
      <c r="X884" s="207"/>
      <c r="Y884" s="207"/>
      <c r="Z884" s="207"/>
    </row>
    <row r="885" ht="15.75" customHeight="1">
      <c r="A885" s="207"/>
      <c r="B885" s="207"/>
      <c r="C885" s="207"/>
      <c r="D885" s="207"/>
      <c r="E885" s="207"/>
      <c r="F885" s="207"/>
      <c r="G885" s="207"/>
      <c r="H885" s="207"/>
      <c r="I885" s="207"/>
      <c r="J885" s="207"/>
      <c r="K885" s="207"/>
      <c r="L885" s="207"/>
      <c r="M885" s="207"/>
      <c r="N885" s="207"/>
      <c r="O885" s="207"/>
      <c r="P885" s="207"/>
      <c r="Q885" s="207"/>
      <c r="R885" s="207"/>
      <c r="S885" s="207"/>
      <c r="T885" s="207"/>
      <c r="U885" s="207"/>
      <c r="V885" s="207"/>
      <c r="W885" s="207"/>
      <c r="X885" s="207"/>
      <c r="Y885" s="207"/>
      <c r="Z885" s="207"/>
    </row>
    <row r="886" ht="15.75" customHeight="1">
      <c r="A886" s="207"/>
      <c r="B886" s="207"/>
      <c r="C886" s="207"/>
      <c r="D886" s="207"/>
      <c r="E886" s="207"/>
      <c r="F886" s="207"/>
      <c r="G886" s="207"/>
      <c r="H886" s="207"/>
      <c r="I886" s="207"/>
      <c r="J886" s="207"/>
      <c r="K886" s="207"/>
      <c r="L886" s="207"/>
      <c r="M886" s="207"/>
      <c r="N886" s="207"/>
      <c r="O886" s="207"/>
      <c r="P886" s="207"/>
      <c r="Q886" s="207"/>
      <c r="R886" s="207"/>
      <c r="S886" s="207"/>
      <c r="T886" s="207"/>
      <c r="U886" s="207"/>
      <c r="V886" s="207"/>
      <c r="W886" s="207"/>
      <c r="X886" s="207"/>
      <c r="Y886" s="207"/>
      <c r="Z886" s="207"/>
    </row>
    <row r="887" ht="15.75" customHeight="1">
      <c r="A887" s="207"/>
      <c r="B887" s="207"/>
      <c r="C887" s="207"/>
      <c r="D887" s="207"/>
      <c r="E887" s="207"/>
      <c r="F887" s="207"/>
      <c r="G887" s="207"/>
      <c r="H887" s="207"/>
      <c r="I887" s="207"/>
      <c r="J887" s="207"/>
      <c r="K887" s="207"/>
      <c r="L887" s="207"/>
      <c r="M887" s="207"/>
      <c r="N887" s="207"/>
      <c r="O887" s="207"/>
      <c r="P887" s="207"/>
      <c r="Q887" s="207"/>
      <c r="R887" s="207"/>
      <c r="S887" s="207"/>
      <c r="T887" s="207"/>
      <c r="U887" s="207"/>
      <c r="V887" s="207"/>
      <c r="W887" s="207"/>
      <c r="X887" s="207"/>
      <c r="Y887" s="207"/>
      <c r="Z887" s="207"/>
    </row>
    <row r="888" ht="15.75" customHeight="1">
      <c r="A888" s="207"/>
      <c r="B888" s="207"/>
      <c r="C888" s="207"/>
      <c r="D888" s="207"/>
      <c r="E888" s="207"/>
      <c r="F888" s="207"/>
      <c r="G888" s="207"/>
      <c r="H888" s="207"/>
      <c r="I888" s="207"/>
      <c r="J888" s="207"/>
      <c r="K888" s="207"/>
      <c r="L888" s="207"/>
      <c r="M888" s="207"/>
      <c r="N888" s="207"/>
      <c r="O888" s="207"/>
      <c r="P888" s="207"/>
      <c r="Q888" s="207"/>
      <c r="R888" s="207"/>
      <c r="S888" s="207"/>
      <c r="T888" s="207"/>
      <c r="U888" s="207"/>
      <c r="V888" s="207"/>
      <c r="W888" s="207"/>
      <c r="X888" s="207"/>
      <c r="Y888" s="207"/>
      <c r="Z888" s="207"/>
    </row>
    <row r="889" ht="15.75" customHeight="1">
      <c r="A889" s="207"/>
      <c r="B889" s="207"/>
      <c r="C889" s="207"/>
      <c r="D889" s="207"/>
      <c r="E889" s="207"/>
      <c r="F889" s="207"/>
      <c r="G889" s="207"/>
      <c r="H889" s="207"/>
      <c r="I889" s="207"/>
      <c r="J889" s="207"/>
      <c r="K889" s="207"/>
      <c r="L889" s="207"/>
      <c r="M889" s="207"/>
      <c r="N889" s="207"/>
      <c r="O889" s="207"/>
      <c r="P889" s="207"/>
      <c r="Q889" s="207"/>
      <c r="R889" s="207"/>
      <c r="S889" s="207"/>
      <c r="T889" s="207"/>
      <c r="U889" s="207"/>
      <c r="V889" s="207"/>
      <c r="W889" s="207"/>
      <c r="X889" s="207"/>
      <c r="Y889" s="207"/>
      <c r="Z889" s="207"/>
    </row>
    <row r="890" ht="15.75" customHeight="1">
      <c r="A890" s="207"/>
      <c r="B890" s="207"/>
      <c r="C890" s="207"/>
      <c r="D890" s="207"/>
      <c r="E890" s="207"/>
      <c r="F890" s="207"/>
      <c r="G890" s="207"/>
      <c r="H890" s="207"/>
      <c r="I890" s="207"/>
      <c r="J890" s="207"/>
      <c r="K890" s="207"/>
      <c r="L890" s="207"/>
      <c r="M890" s="207"/>
      <c r="N890" s="207"/>
      <c r="O890" s="207"/>
      <c r="P890" s="207"/>
      <c r="Q890" s="207"/>
      <c r="R890" s="207"/>
      <c r="S890" s="207"/>
      <c r="T890" s="207"/>
      <c r="U890" s="207"/>
      <c r="V890" s="207"/>
      <c r="W890" s="207"/>
      <c r="X890" s="207"/>
      <c r="Y890" s="207"/>
      <c r="Z890" s="207"/>
    </row>
    <row r="891" ht="15.75" customHeight="1">
      <c r="A891" s="207"/>
      <c r="B891" s="207"/>
      <c r="C891" s="207"/>
      <c r="D891" s="207"/>
      <c r="E891" s="207"/>
      <c r="F891" s="207"/>
      <c r="G891" s="207"/>
      <c r="H891" s="207"/>
      <c r="I891" s="207"/>
      <c r="J891" s="207"/>
      <c r="K891" s="207"/>
      <c r="L891" s="207"/>
      <c r="M891" s="207"/>
      <c r="N891" s="207"/>
      <c r="O891" s="207"/>
      <c r="P891" s="207"/>
      <c r="Q891" s="207"/>
      <c r="R891" s="207"/>
      <c r="S891" s="207"/>
      <c r="T891" s="207"/>
      <c r="U891" s="207"/>
      <c r="V891" s="207"/>
      <c r="W891" s="207"/>
      <c r="X891" s="207"/>
      <c r="Y891" s="207"/>
      <c r="Z891" s="207"/>
    </row>
    <row r="892" ht="15.75" customHeight="1">
      <c r="A892" s="207"/>
      <c r="B892" s="207"/>
      <c r="C892" s="207"/>
      <c r="D892" s="207"/>
      <c r="E892" s="207"/>
      <c r="F892" s="207"/>
      <c r="G892" s="207"/>
      <c r="H892" s="207"/>
      <c r="I892" s="207"/>
      <c r="J892" s="207"/>
      <c r="K892" s="207"/>
      <c r="L892" s="207"/>
      <c r="M892" s="207"/>
      <c r="N892" s="207"/>
      <c r="O892" s="207"/>
      <c r="P892" s="207"/>
      <c r="Q892" s="207"/>
      <c r="R892" s="207"/>
      <c r="S892" s="207"/>
      <c r="T892" s="207"/>
      <c r="U892" s="207"/>
      <c r="V892" s="207"/>
      <c r="W892" s="207"/>
      <c r="X892" s="207"/>
      <c r="Y892" s="207"/>
      <c r="Z892" s="207"/>
    </row>
    <row r="893" ht="15.75" customHeight="1">
      <c r="A893" s="207"/>
      <c r="B893" s="207"/>
      <c r="C893" s="207"/>
      <c r="D893" s="207"/>
      <c r="E893" s="207"/>
      <c r="F893" s="207"/>
      <c r="G893" s="207"/>
      <c r="H893" s="207"/>
      <c r="I893" s="207"/>
      <c r="J893" s="207"/>
      <c r="K893" s="207"/>
      <c r="L893" s="207"/>
      <c r="M893" s="207"/>
      <c r="N893" s="207"/>
      <c r="O893" s="207"/>
      <c r="P893" s="207"/>
      <c r="Q893" s="207"/>
      <c r="R893" s="207"/>
      <c r="S893" s="207"/>
      <c r="T893" s="207"/>
      <c r="U893" s="207"/>
      <c r="V893" s="207"/>
      <c r="W893" s="207"/>
      <c r="X893" s="207"/>
      <c r="Y893" s="207"/>
      <c r="Z893" s="207"/>
    </row>
    <row r="894" ht="15.75" customHeight="1">
      <c r="A894" s="207"/>
      <c r="B894" s="207"/>
      <c r="C894" s="207"/>
      <c r="D894" s="207"/>
      <c r="E894" s="207"/>
      <c r="F894" s="207"/>
      <c r="G894" s="207"/>
      <c r="H894" s="207"/>
      <c r="I894" s="207"/>
      <c r="J894" s="207"/>
      <c r="K894" s="207"/>
      <c r="L894" s="207"/>
      <c r="M894" s="207"/>
      <c r="N894" s="207"/>
      <c r="O894" s="207"/>
      <c r="P894" s="207"/>
      <c r="Q894" s="207"/>
      <c r="R894" s="207"/>
      <c r="S894" s="207"/>
      <c r="T894" s="207"/>
      <c r="U894" s="207"/>
      <c r="V894" s="207"/>
      <c r="W894" s="207"/>
      <c r="X894" s="207"/>
      <c r="Y894" s="207"/>
      <c r="Z894" s="207"/>
    </row>
    <row r="895" ht="15.75" customHeight="1">
      <c r="A895" s="207"/>
      <c r="B895" s="207"/>
      <c r="C895" s="207"/>
      <c r="D895" s="207"/>
      <c r="E895" s="207"/>
      <c r="F895" s="207"/>
      <c r="G895" s="207"/>
      <c r="H895" s="207"/>
      <c r="I895" s="207"/>
      <c r="J895" s="207"/>
      <c r="K895" s="207"/>
      <c r="L895" s="207"/>
      <c r="M895" s="207"/>
      <c r="N895" s="207"/>
      <c r="O895" s="207"/>
      <c r="P895" s="207"/>
      <c r="Q895" s="207"/>
      <c r="R895" s="207"/>
      <c r="S895" s="207"/>
      <c r="T895" s="207"/>
      <c r="U895" s="207"/>
      <c r="V895" s="207"/>
      <c r="W895" s="207"/>
      <c r="X895" s="207"/>
      <c r="Y895" s="207"/>
      <c r="Z895" s="207"/>
    </row>
    <row r="896" ht="15.75" customHeight="1">
      <c r="A896" s="207"/>
      <c r="B896" s="207"/>
      <c r="C896" s="207"/>
      <c r="D896" s="207"/>
      <c r="E896" s="207"/>
      <c r="F896" s="207"/>
      <c r="G896" s="207"/>
      <c r="H896" s="207"/>
      <c r="I896" s="207"/>
      <c r="J896" s="207"/>
      <c r="K896" s="207"/>
      <c r="L896" s="207"/>
      <c r="M896" s="207"/>
      <c r="N896" s="207"/>
      <c r="O896" s="207"/>
      <c r="P896" s="207"/>
      <c r="Q896" s="207"/>
      <c r="R896" s="207"/>
      <c r="S896" s="207"/>
      <c r="T896" s="207"/>
      <c r="U896" s="207"/>
      <c r="V896" s="207"/>
      <c r="W896" s="207"/>
      <c r="X896" s="207"/>
      <c r="Y896" s="207"/>
      <c r="Z896" s="207"/>
    </row>
    <row r="897" ht="15.75" customHeight="1">
      <c r="A897" s="207"/>
      <c r="B897" s="207"/>
      <c r="C897" s="207"/>
      <c r="D897" s="207"/>
      <c r="E897" s="207"/>
      <c r="F897" s="207"/>
      <c r="G897" s="207"/>
      <c r="H897" s="207"/>
      <c r="I897" s="207"/>
      <c r="J897" s="207"/>
      <c r="K897" s="207"/>
      <c r="L897" s="207"/>
      <c r="M897" s="207"/>
      <c r="N897" s="207"/>
      <c r="O897" s="207"/>
      <c r="P897" s="207"/>
      <c r="Q897" s="207"/>
      <c r="R897" s="207"/>
      <c r="S897" s="207"/>
      <c r="T897" s="207"/>
      <c r="U897" s="207"/>
      <c r="V897" s="207"/>
      <c r="W897" s="207"/>
      <c r="X897" s="207"/>
      <c r="Y897" s="207"/>
      <c r="Z897" s="207"/>
    </row>
    <row r="898" ht="15.75" customHeight="1">
      <c r="A898" s="207"/>
      <c r="B898" s="207"/>
      <c r="C898" s="207"/>
      <c r="D898" s="207"/>
      <c r="E898" s="207"/>
      <c r="F898" s="207"/>
      <c r="G898" s="207"/>
      <c r="H898" s="207"/>
      <c r="I898" s="207"/>
      <c r="J898" s="207"/>
      <c r="K898" s="207"/>
      <c r="L898" s="207"/>
      <c r="M898" s="207"/>
      <c r="N898" s="207"/>
      <c r="O898" s="207"/>
      <c r="P898" s="207"/>
      <c r="Q898" s="207"/>
      <c r="R898" s="207"/>
      <c r="S898" s="207"/>
      <c r="T898" s="207"/>
      <c r="U898" s="207"/>
      <c r="V898" s="207"/>
      <c r="W898" s="207"/>
      <c r="X898" s="207"/>
      <c r="Y898" s="207"/>
      <c r="Z898" s="207"/>
    </row>
    <row r="899" ht="15.75" customHeight="1">
      <c r="A899" s="207"/>
      <c r="B899" s="207"/>
      <c r="C899" s="207"/>
      <c r="D899" s="207"/>
      <c r="E899" s="207"/>
      <c r="F899" s="207"/>
      <c r="G899" s="207"/>
      <c r="H899" s="207"/>
      <c r="I899" s="207"/>
      <c r="J899" s="207"/>
      <c r="K899" s="207"/>
      <c r="L899" s="207"/>
      <c r="M899" s="207"/>
      <c r="N899" s="207"/>
      <c r="O899" s="207"/>
      <c r="P899" s="207"/>
      <c r="Q899" s="207"/>
      <c r="R899" s="207"/>
      <c r="S899" s="207"/>
      <c r="T899" s="207"/>
      <c r="U899" s="207"/>
      <c r="V899" s="207"/>
      <c r="W899" s="207"/>
      <c r="X899" s="207"/>
      <c r="Y899" s="207"/>
      <c r="Z899" s="207"/>
    </row>
    <row r="900" ht="15.75" customHeight="1">
      <c r="A900" s="207"/>
      <c r="B900" s="207"/>
      <c r="C900" s="207"/>
      <c r="D900" s="207"/>
      <c r="E900" s="207"/>
      <c r="F900" s="207"/>
      <c r="G900" s="207"/>
      <c r="H900" s="207"/>
      <c r="I900" s="207"/>
      <c r="J900" s="207"/>
      <c r="K900" s="207"/>
      <c r="L900" s="207"/>
      <c r="M900" s="207"/>
      <c r="N900" s="207"/>
      <c r="O900" s="207"/>
      <c r="P900" s="207"/>
      <c r="Q900" s="207"/>
      <c r="R900" s="207"/>
      <c r="S900" s="207"/>
      <c r="T900" s="207"/>
      <c r="U900" s="207"/>
      <c r="V900" s="207"/>
      <c r="W900" s="207"/>
      <c r="X900" s="207"/>
      <c r="Y900" s="207"/>
      <c r="Z900" s="207"/>
    </row>
    <row r="901" ht="15.75" customHeight="1">
      <c r="A901" s="207"/>
      <c r="B901" s="207"/>
      <c r="C901" s="207"/>
      <c r="D901" s="207"/>
      <c r="E901" s="207"/>
      <c r="F901" s="207"/>
      <c r="G901" s="207"/>
      <c r="H901" s="207"/>
      <c r="I901" s="207"/>
      <c r="J901" s="207"/>
      <c r="K901" s="207"/>
      <c r="L901" s="207"/>
      <c r="M901" s="207"/>
      <c r="N901" s="207"/>
      <c r="O901" s="207"/>
      <c r="P901" s="207"/>
      <c r="Q901" s="207"/>
      <c r="R901" s="207"/>
      <c r="S901" s="207"/>
      <c r="T901" s="207"/>
      <c r="U901" s="207"/>
      <c r="V901" s="207"/>
      <c r="W901" s="207"/>
      <c r="X901" s="207"/>
      <c r="Y901" s="207"/>
      <c r="Z901" s="207"/>
    </row>
    <row r="902" ht="15.75" customHeight="1">
      <c r="A902" s="207"/>
      <c r="B902" s="207"/>
      <c r="C902" s="207"/>
      <c r="D902" s="207"/>
      <c r="E902" s="207"/>
      <c r="F902" s="207"/>
      <c r="G902" s="207"/>
      <c r="H902" s="207"/>
      <c r="I902" s="207"/>
      <c r="J902" s="207"/>
      <c r="K902" s="207"/>
      <c r="L902" s="207"/>
      <c r="M902" s="207"/>
      <c r="N902" s="207"/>
      <c r="O902" s="207"/>
      <c r="P902" s="207"/>
      <c r="Q902" s="207"/>
      <c r="R902" s="207"/>
      <c r="S902" s="207"/>
      <c r="T902" s="207"/>
      <c r="U902" s="207"/>
      <c r="V902" s="207"/>
      <c r="W902" s="207"/>
      <c r="X902" s="207"/>
      <c r="Y902" s="207"/>
      <c r="Z902" s="207"/>
    </row>
    <row r="903" ht="15.75" customHeight="1">
      <c r="A903" s="207"/>
      <c r="B903" s="207"/>
      <c r="C903" s="207"/>
      <c r="D903" s="207"/>
      <c r="E903" s="207"/>
      <c r="F903" s="207"/>
      <c r="G903" s="207"/>
      <c r="H903" s="207"/>
      <c r="I903" s="207"/>
      <c r="J903" s="207"/>
      <c r="K903" s="207"/>
      <c r="L903" s="207"/>
      <c r="M903" s="207"/>
      <c r="N903" s="207"/>
      <c r="O903" s="207"/>
      <c r="P903" s="207"/>
      <c r="Q903" s="207"/>
      <c r="R903" s="207"/>
      <c r="S903" s="207"/>
      <c r="T903" s="207"/>
      <c r="U903" s="207"/>
      <c r="V903" s="207"/>
      <c r="W903" s="207"/>
      <c r="X903" s="207"/>
      <c r="Y903" s="207"/>
      <c r="Z903" s="207"/>
    </row>
    <row r="904" ht="15.75" customHeight="1">
      <c r="A904" s="207"/>
      <c r="B904" s="207"/>
      <c r="C904" s="207"/>
      <c r="D904" s="207"/>
      <c r="E904" s="207"/>
      <c r="F904" s="207"/>
      <c r="G904" s="207"/>
      <c r="H904" s="207"/>
      <c r="I904" s="207"/>
      <c r="J904" s="207"/>
      <c r="K904" s="207"/>
      <c r="L904" s="207"/>
      <c r="M904" s="207"/>
      <c r="N904" s="207"/>
      <c r="O904" s="207"/>
      <c r="P904" s="207"/>
      <c r="Q904" s="207"/>
      <c r="R904" s="207"/>
      <c r="S904" s="207"/>
      <c r="T904" s="207"/>
      <c r="U904" s="207"/>
      <c r="V904" s="207"/>
      <c r="W904" s="207"/>
      <c r="X904" s="207"/>
      <c r="Y904" s="207"/>
      <c r="Z904" s="207"/>
    </row>
    <row r="905" ht="15.75" customHeight="1">
      <c r="A905" s="207"/>
      <c r="B905" s="207"/>
      <c r="C905" s="207"/>
      <c r="D905" s="207"/>
      <c r="E905" s="207"/>
      <c r="F905" s="207"/>
      <c r="G905" s="207"/>
      <c r="H905" s="207"/>
      <c r="I905" s="207"/>
      <c r="J905" s="207"/>
      <c r="K905" s="207"/>
      <c r="L905" s="207"/>
      <c r="M905" s="207"/>
      <c r="N905" s="207"/>
      <c r="O905" s="207"/>
      <c r="P905" s="207"/>
      <c r="Q905" s="207"/>
      <c r="R905" s="207"/>
      <c r="S905" s="207"/>
      <c r="T905" s="207"/>
      <c r="U905" s="207"/>
      <c r="V905" s="207"/>
      <c r="W905" s="207"/>
      <c r="X905" s="207"/>
      <c r="Y905" s="207"/>
      <c r="Z905" s="207"/>
    </row>
    <row r="906" ht="15.75" customHeight="1">
      <c r="A906" s="207"/>
      <c r="B906" s="207"/>
      <c r="C906" s="207"/>
      <c r="D906" s="207"/>
      <c r="E906" s="207"/>
      <c r="F906" s="207"/>
      <c r="G906" s="207"/>
      <c r="H906" s="207"/>
      <c r="I906" s="207"/>
      <c r="J906" s="207"/>
      <c r="K906" s="207"/>
      <c r="L906" s="207"/>
      <c r="M906" s="207"/>
      <c r="N906" s="207"/>
      <c r="O906" s="207"/>
      <c r="P906" s="207"/>
      <c r="Q906" s="207"/>
      <c r="R906" s="207"/>
      <c r="S906" s="207"/>
      <c r="T906" s="207"/>
      <c r="U906" s="207"/>
      <c r="V906" s="207"/>
      <c r="W906" s="207"/>
      <c r="X906" s="207"/>
      <c r="Y906" s="207"/>
      <c r="Z906" s="207"/>
    </row>
    <row r="907" ht="15.75" customHeight="1">
      <c r="A907" s="207"/>
      <c r="B907" s="207"/>
      <c r="C907" s="207"/>
      <c r="D907" s="207"/>
      <c r="E907" s="207"/>
      <c r="F907" s="207"/>
      <c r="G907" s="207"/>
      <c r="H907" s="207"/>
      <c r="I907" s="207"/>
      <c r="J907" s="207"/>
      <c r="K907" s="207"/>
      <c r="L907" s="207"/>
      <c r="M907" s="207"/>
      <c r="N907" s="207"/>
      <c r="O907" s="207"/>
      <c r="P907" s="207"/>
      <c r="Q907" s="207"/>
      <c r="R907" s="207"/>
      <c r="S907" s="207"/>
      <c r="T907" s="207"/>
      <c r="U907" s="207"/>
      <c r="V907" s="207"/>
      <c r="W907" s="207"/>
      <c r="X907" s="207"/>
      <c r="Y907" s="207"/>
      <c r="Z907" s="207"/>
    </row>
    <row r="908" ht="15.75" customHeight="1">
      <c r="A908" s="207"/>
      <c r="B908" s="207"/>
      <c r="C908" s="207"/>
      <c r="D908" s="207"/>
      <c r="E908" s="207"/>
      <c r="F908" s="207"/>
      <c r="G908" s="207"/>
      <c r="H908" s="207"/>
      <c r="I908" s="207"/>
      <c r="J908" s="207"/>
      <c r="K908" s="207"/>
      <c r="L908" s="207"/>
      <c r="M908" s="207"/>
      <c r="N908" s="207"/>
      <c r="O908" s="207"/>
      <c r="P908" s="207"/>
      <c r="Q908" s="207"/>
      <c r="R908" s="207"/>
      <c r="S908" s="207"/>
      <c r="T908" s="207"/>
      <c r="U908" s="207"/>
      <c r="V908" s="207"/>
      <c r="W908" s="207"/>
      <c r="X908" s="207"/>
      <c r="Y908" s="207"/>
      <c r="Z908" s="207"/>
    </row>
    <row r="909" ht="15.75" customHeight="1">
      <c r="A909" s="207"/>
      <c r="B909" s="207"/>
      <c r="C909" s="207"/>
      <c r="D909" s="207"/>
      <c r="E909" s="207"/>
      <c r="F909" s="207"/>
      <c r="G909" s="207"/>
      <c r="H909" s="207"/>
      <c r="I909" s="207"/>
      <c r="J909" s="207"/>
      <c r="K909" s="207"/>
      <c r="L909" s="207"/>
      <c r="M909" s="207"/>
      <c r="N909" s="207"/>
      <c r="O909" s="207"/>
      <c r="P909" s="207"/>
      <c r="Q909" s="207"/>
      <c r="R909" s="207"/>
      <c r="S909" s="207"/>
      <c r="T909" s="207"/>
      <c r="U909" s="207"/>
      <c r="V909" s="207"/>
      <c r="W909" s="207"/>
      <c r="X909" s="207"/>
      <c r="Y909" s="207"/>
      <c r="Z909" s="207"/>
    </row>
    <row r="910" ht="15.75" customHeight="1">
      <c r="A910" s="207"/>
      <c r="B910" s="207"/>
      <c r="C910" s="207"/>
      <c r="D910" s="207"/>
      <c r="E910" s="207"/>
      <c r="F910" s="207"/>
      <c r="G910" s="207"/>
      <c r="H910" s="207"/>
      <c r="I910" s="207"/>
      <c r="J910" s="207"/>
      <c r="K910" s="207"/>
      <c r="L910" s="207"/>
      <c r="M910" s="207"/>
      <c r="N910" s="207"/>
      <c r="O910" s="207"/>
      <c r="P910" s="207"/>
      <c r="Q910" s="207"/>
      <c r="R910" s="207"/>
      <c r="S910" s="207"/>
      <c r="T910" s="207"/>
      <c r="U910" s="207"/>
      <c r="V910" s="207"/>
      <c r="W910" s="207"/>
      <c r="X910" s="207"/>
      <c r="Y910" s="207"/>
      <c r="Z910" s="207"/>
    </row>
    <row r="911" ht="15.75" customHeight="1">
      <c r="A911" s="207"/>
      <c r="B911" s="207"/>
      <c r="C911" s="207"/>
      <c r="D911" s="207"/>
      <c r="E911" s="207"/>
      <c r="F911" s="207"/>
      <c r="G911" s="207"/>
      <c r="H911" s="207"/>
      <c r="I911" s="207"/>
      <c r="J911" s="207"/>
      <c r="K911" s="207"/>
      <c r="L911" s="207"/>
      <c r="M911" s="207"/>
      <c r="N911" s="207"/>
      <c r="O911" s="207"/>
      <c r="P911" s="207"/>
      <c r="Q911" s="207"/>
      <c r="R911" s="207"/>
      <c r="S911" s="207"/>
      <c r="T911" s="207"/>
      <c r="U911" s="207"/>
      <c r="V911" s="207"/>
      <c r="W911" s="207"/>
      <c r="X911" s="207"/>
      <c r="Y911" s="207"/>
      <c r="Z911" s="207"/>
    </row>
    <row r="912" ht="15.75" customHeight="1">
      <c r="A912" s="207"/>
      <c r="B912" s="207"/>
      <c r="C912" s="207"/>
      <c r="D912" s="207"/>
      <c r="E912" s="207"/>
      <c r="F912" s="207"/>
      <c r="G912" s="207"/>
      <c r="H912" s="207"/>
      <c r="I912" s="207"/>
      <c r="J912" s="207"/>
      <c r="K912" s="207"/>
      <c r="L912" s="207"/>
      <c r="M912" s="207"/>
      <c r="N912" s="207"/>
      <c r="O912" s="207"/>
      <c r="P912" s="207"/>
      <c r="Q912" s="207"/>
      <c r="R912" s="207"/>
      <c r="S912" s="207"/>
      <c r="T912" s="207"/>
      <c r="U912" s="207"/>
      <c r="V912" s="207"/>
      <c r="W912" s="207"/>
      <c r="X912" s="207"/>
      <c r="Y912" s="207"/>
      <c r="Z912" s="207"/>
    </row>
    <row r="913" ht="15.75" customHeight="1">
      <c r="A913" s="207"/>
      <c r="B913" s="207"/>
      <c r="C913" s="207"/>
      <c r="D913" s="207"/>
      <c r="E913" s="207"/>
      <c r="F913" s="207"/>
      <c r="G913" s="207"/>
      <c r="H913" s="207"/>
      <c r="I913" s="207"/>
      <c r="J913" s="207"/>
      <c r="K913" s="207"/>
      <c r="L913" s="207"/>
      <c r="M913" s="207"/>
      <c r="N913" s="207"/>
      <c r="O913" s="207"/>
      <c r="P913" s="207"/>
      <c r="Q913" s="207"/>
      <c r="R913" s="207"/>
      <c r="S913" s="207"/>
      <c r="T913" s="207"/>
      <c r="U913" s="207"/>
      <c r="V913" s="207"/>
      <c r="W913" s="207"/>
      <c r="X913" s="207"/>
      <c r="Y913" s="207"/>
      <c r="Z913" s="207"/>
    </row>
    <row r="914" ht="15.75" customHeight="1">
      <c r="A914" s="207"/>
      <c r="B914" s="207"/>
      <c r="C914" s="207"/>
      <c r="D914" s="207"/>
      <c r="E914" s="207"/>
      <c r="F914" s="207"/>
      <c r="G914" s="207"/>
      <c r="H914" s="207"/>
      <c r="I914" s="207"/>
      <c r="J914" s="207"/>
      <c r="K914" s="207"/>
      <c r="L914" s="207"/>
      <c r="M914" s="207"/>
      <c r="N914" s="207"/>
      <c r="O914" s="207"/>
      <c r="P914" s="207"/>
      <c r="Q914" s="207"/>
      <c r="R914" s="207"/>
      <c r="S914" s="207"/>
      <c r="T914" s="207"/>
      <c r="U914" s="207"/>
      <c r="V914" s="207"/>
      <c r="W914" s="207"/>
      <c r="X914" s="207"/>
      <c r="Y914" s="207"/>
      <c r="Z914" s="207"/>
    </row>
    <row r="915" ht="15.75" customHeight="1">
      <c r="A915" s="207"/>
      <c r="B915" s="207"/>
      <c r="C915" s="207"/>
      <c r="D915" s="207"/>
      <c r="E915" s="207"/>
      <c r="F915" s="207"/>
      <c r="G915" s="207"/>
      <c r="H915" s="207"/>
      <c r="I915" s="207"/>
      <c r="J915" s="207"/>
      <c r="K915" s="207"/>
      <c r="L915" s="207"/>
      <c r="M915" s="207"/>
      <c r="N915" s="207"/>
      <c r="O915" s="207"/>
      <c r="P915" s="207"/>
      <c r="Q915" s="207"/>
      <c r="R915" s="207"/>
      <c r="S915" s="207"/>
      <c r="T915" s="207"/>
      <c r="U915" s="207"/>
      <c r="V915" s="207"/>
      <c r="W915" s="207"/>
      <c r="X915" s="207"/>
      <c r="Y915" s="207"/>
      <c r="Z915" s="207"/>
    </row>
    <row r="916" ht="15.75" customHeight="1">
      <c r="A916" s="207"/>
      <c r="B916" s="207"/>
      <c r="C916" s="207"/>
      <c r="D916" s="207"/>
      <c r="E916" s="207"/>
      <c r="F916" s="207"/>
      <c r="G916" s="207"/>
      <c r="H916" s="207"/>
      <c r="I916" s="207"/>
      <c r="J916" s="207"/>
      <c r="K916" s="207"/>
      <c r="L916" s="207"/>
      <c r="M916" s="207"/>
      <c r="N916" s="207"/>
      <c r="O916" s="207"/>
      <c r="P916" s="207"/>
      <c r="Q916" s="207"/>
      <c r="R916" s="207"/>
      <c r="S916" s="207"/>
      <c r="T916" s="207"/>
      <c r="U916" s="207"/>
      <c r="V916" s="207"/>
      <c r="W916" s="207"/>
      <c r="X916" s="207"/>
      <c r="Y916" s="207"/>
      <c r="Z916" s="207"/>
    </row>
    <row r="917" ht="15.75" customHeight="1">
      <c r="A917" s="207"/>
      <c r="B917" s="207"/>
      <c r="C917" s="207"/>
      <c r="D917" s="207"/>
      <c r="E917" s="207"/>
      <c r="F917" s="207"/>
      <c r="G917" s="207"/>
      <c r="H917" s="207"/>
      <c r="I917" s="207"/>
      <c r="J917" s="207"/>
      <c r="K917" s="207"/>
      <c r="L917" s="207"/>
      <c r="M917" s="207"/>
      <c r="N917" s="207"/>
      <c r="O917" s="207"/>
      <c r="P917" s="207"/>
      <c r="Q917" s="207"/>
      <c r="R917" s="207"/>
      <c r="S917" s="207"/>
      <c r="T917" s="207"/>
      <c r="U917" s="207"/>
      <c r="V917" s="207"/>
      <c r="W917" s="207"/>
      <c r="X917" s="207"/>
      <c r="Y917" s="207"/>
      <c r="Z917" s="207"/>
    </row>
    <row r="918" ht="15.75" customHeight="1">
      <c r="A918" s="207"/>
      <c r="B918" s="207"/>
      <c r="C918" s="207"/>
      <c r="D918" s="207"/>
      <c r="E918" s="207"/>
      <c r="F918" s="207"/>
      <c r="G918" s="207"/>
      <c r="H918" s="207"/>
      <c r="I918" s="207"/>
      <c r="J918" s="207"/>
      <c r="K918" s="207"/>
      <c r="L918" s="207"/>
      <c r="M918" s="207"/>
      <c r="N918" s="207"/>
      <c r="O918" s="207"/>
      <c r="P918" s="207"/>
      <c r="Q918" s="207"/>
      <c r="R918" s="207"/>
      <c r="S918" s="207"/>
      <c r="T918" s="207"/>
      <c r="U918" s="207"/>
      <c r="V918" s="207"/>
      <c r="W918" s="207"/>
      <c r="X918" s="207"/>
      <c r="Y918" s="207"/>
      <c r="Z918" s="207"/>
    </row>
    <row r="919" ht="15.75" customHeight="1">
      <c r="A919" s="207"/>
      <c r="B919" s="207"/>
      <c r="C919" s="207"/>
      <c r="D919" s="207"/>
      <c r="E919" s="207"/>
      <c r="F919" s="207"/>
      <c r="G919" s="207"/>
      <c r="H919" s="207"/>
      <c r="I919" s="207"/>
      <c r="J919" s="207"/>
      <c r="K919" s="207"/>
      <c r="L919" s="207"/>
      <c r="M919" s="207"/>
      <c r="N919" s="207"/>
      <c r="O919" s="207"/>
      <c r="P919" s="207"/>
      <c r="Q919" s="207"/>
      <c r="R919" s="207"/>
      <c r="S919" s="207"/>
      <c r="T919" s="207"/>
      <c r="U919" s="207"/>
      <c r="V919" s="207"/>
      <c r="W919" s="207"/>
      <c r="X919" s="207"/>
      <c r="Y919" s="207"/>
      <c r="Z919" s="207"/>
    </row>
    <row r="920" ht="15.75" customHeight="1">
      <c r="A920" s="207"/>
      <c r="B920" s="207"/>
      <c r="C920" s="207"/>
      <c r="D920" s="207"/>
      <c r="E920" s="207"/>
      <c r="F920" s="207"/>
      <c r="G920" s="207"/>
      <c r="H920" s="207"/>
      <c r="I920" s="207"/>
      <c r="J920" s="207"/>
      <c r="K920" s="207"/>
      <c r="L920" s="207"/>
      <c r="M920" s="207"/>
      <c r="N920" s="207"/>
      <c r="O920" s="207"/>
      <c r="P920" s="207"/>
      <c r="Q920" s="207"/>
      <c r="R920" s="207"/>
      <c r="S920" s="207"/>
      <c r="T920" s="207"/>
      <c r="U920" s="207"/>
      <c r="V920" s="207"/>
      <c r="W920" s="207"/>
      <c r="X920" s="207"/>
      <c r="Y920" s="207"/>
      <c r="Z920" s="207"/>
    </row>
    <row r="921" ht="15.75" customHeight="1">
      <c r="A921" s="207"/>
      <c r="B921" s="207"/>
      <c r="C921" s="207"/>
      <c r="D921" s="207"/>
      <c r="E921" s="207"/>
      <c r="F921" s="207"/>
      <c r="G921" s="207"/>
      <c r="H921" s="207"/>
      <c r="I921" s="207"/>
      <c r="J921" s="207"/>
      <c r="K921" s="207"/>
      <c r="L921" s="207"/>
      <c r="M921" s="207"/>
      <c r="N921" s="207"/>
      <c r="O921" s="207"/>
      <c r="P921" s="207"/>
      <c r="Q921" s="207"/>
      <c r="R921" s="207"/>
      <c r="S921" s="207"/>
      <c r="T921" s="207"/>
      <c r="U921" s="207"/>
      <c r="V921" s="207"/>
      <c r="W921" s="207"/>
      <c r="X921" s="207"/>
      <c r="Y921" s="207"/>
      <c r="Z921" s="207"/>
    </row>
    <row r="922" ht="15.75" customHeight="1">
      <c r="A922" s="207"/>
      <c r="B922" s="207"/>
      <c r="C922" s="207"/>
      <c r="D922" s="207"/>
      <c r="E922" s="207"/>
      <c r="F922" s="207"/>
      <c r="G922" s="207"/>
      <c r="H922" s="207"/>
      <c r="I922" s="207"/>
      <c r="J922" s="207"/>
      <c r="K922" s="207"/>
      <c r="L922" s="207"/>
      <c r="M922" s="207"/>
      <c r="N922" s="207"/>
      <c r="O922" s="207"/>
      <c r="P922" s="207"/>
      <c r="Q922" s="207"/>
      <c r="R922" s="207"/>
      <c r="S922" s="207"/>
      <c r="T922" s="207"/>
      <c r="U922" s="207"/>
      <c r="V922" s="207"/>
      <c r="W922" s="207"/>
      <c r="X922" s="207"/>
      <c r="Y922" s="207"/>
      <c r="Z922" s="207"/>
    </row>
    <row r="923" ht="15.75" customHeight="1">
      <c r="A923" s="207"/>
      <c r="B923" s="207"/>
      <c r="C923" s="207"/>
      <c r="D923" s="207"/>
      <c r="E923" s="207"/>
      <c r="F923" s="207"/>
      <c r="G923" s="207"/>
      <c r="H923" s="207"/>
      <c r="I923" s="207"/>
      <c r="J923" s="207"/>
      <c r="K923" s="207"/>
      <c r="L923" s="207"/>
      <c r="M923" s="207"/>
      <c r="N923" s="207"/>
      <c r="O923" s="207"/>
      <c r="P923" s="207"/>
      <c r="Q923" s="207"/>
      <c r="R923" s="207"/>
      <c r="S923" s="207"/>
      <c r="T923" s="207"/>
      <c r="U923" s="207"/>
      <c r="V923" s="207"/>
      <c r="W923" s="207"/>
      <c r="X923" s="207"/>
      <c r="Y923" s="207"/>
      <c r="Z923" s="207"/>
    </row>
    <row r="924" ht="15.75" customHeight="1">
      <c r="A924" s="207"/>
      <c r="B924" s="207"/>
      <c r="C924" s="207"/>
      <c r="D924" s="207"/>
      <c r="E924" s="207"/>
      <c r="F924" s="207"/>
      <c r="G924" s="207"/>
      <c r="H924" s="207"/>
      <c r="I924" s="207"/>
      <c r="J924" s="207"/>
      <c r="K924" s="207"/>
      <c r="L924" s="207"/>
      <c r="M924" s="207"/>
      <c r="N924" s="207"/>
      <c r="O924" s="207"/>
      <c r="P924" s="207"/>
      <c r="Q924" s="207"/>
      <c r="R924" s="207"/>
      <c r="S924" s="207"/>
      <c r="T924" s="207"/>
      <c r="U924" s="207"/>
      <c r="V924" s="207"/>
      <c r="W924" s="207"/>
      <c r="X924" s="207"/>
      <c r="Y924" s="207"/>
      <c r="Z924" s="207"/>
    </row>
    <row r="925" ht="15.75" customHeight="1">
      <c r="A925" s="207"/>
      <c r="B925" s="207"/>
      <c r="C925" s="207"/>
      <c r="D925" s="207"/>
      <c r="E925" s="207"/>
      <c r="F925" s="207"/>
      <c r="G925" s="207"/>
      <c r="H925" s="207"/>
      <c r="I925" s="207"/>
      <c r="J925" s="207"/>
      <c r="K925" s="207"/>
      <c r="L925" s="207"/>
      <c r="M925" s="207"/>
      <c r="N925" s="207"/>
      <c r="O925" s="207"/>
      <c r="P925" s="207"/>
      <c r="Q925" s="207"/>
      <c r="R925" s="207"/>
      <c r="S925" s="207"/>
      <c r="T925" s="207"/>
      <c r="U925" s="207"/>
      <c r="V925" s="207"/>
      <c r="W925" s="207"/>
      <c r="X925" s="207"/>
      <c r="Y925" s="207"/>
      <c r="Z925" s="207"/>
    </row>
    <row r="926" ht="15.75" customHeight="1">
      <c r="A926" s="207"/>
      <c r="B926" s="207"/>
      <c r="C926" s="207"/>
      <c r="D926" s="207"/>
      <c r="E926" s="207"/>
      <c r="F926" s="207"/>
      <c r="G926" s="207"/>
      <c r="H926" s="207"/>
      <c r="I926" s="207"/>
      <c r="J926" s="207"/>
      <c r="K926" s="207"/>
      <c r="L926" s="207"/>
      <c r="M926" s="207"/>
      <c r="N926" s="207"/>
      <c r="O926" s="207"/>
      <c r="P926" s="207"/>
      <c r="Q926" s="207"/>
      <c r="R926" s="207"/>
      <c r="S926" s="207"/>
      <c r="T926" s="207"/>
      <c r="U926" s="207"/>
      <c r="V926" s="207"/>
      <c r="W926" s="207"/>
      <c r="X926" s="207"/>
      <c r="Y926" s="207"/>
      <c r="Z926" s="207"/>
    </row>
    <row r="927" ht="15.75" customHeight="1">
      <c r="A927" s="207"/>
      <c r="B927" s="207"/>
      <c r="C927" s="207"/>
      <c r="D927" s="207"/>
      <c r="E927" s="207"/>
      <c r="F927" s="207"/>
      <c r="G927" s="207"/>
      <c r="H927" s="207"/>
      <c r="I927" s="207"/>
      <c r="J927" s="207"/>
      <c r="K927" s="207"/>
      <c r="L927" s="207"/>
      <c r="M927" s="207"/>
      <c r="N927" s="207"/>
      <c r="O927" s="207"/>
      <c r="P927" s="207"/>
      <c r="Q927" s="207"/>
      <c r="R927" s="207"/>
      <c r="S927" s="207"/>
      <c r="T927" s="207"/>
      <c r="U927" s="207"/>
      <c r="V927" s="207"/>
      <c r="W927" s="207"/>
      <c r="X927" s="207"/>
      <c r="Y927" s="207"/>
      <c r="Z927" s="207"/>
    </row>
    <row r="928" ht="15.75" customHeight="1">
      <c r="A928" s="207"/>
      <c r="B928" s="207"/>
      <c r="C928" s="207"/>
      <c r="D928" s="207"/>
      <c r="E928" s="207"/>
      <c r="F928" s="207"/>
      <c r="G928" s="207"/>
      <c r="H928" s="207"/>
      <c r="I928" s="207"/>
      <c r="J928" s="207"/>
      <c r="K928" s="207"/>
      <c r="L928" s="207"/>
      <c r="M928" s="207"/>
      <c r="N928" s="207"/>
      <c r="O928" s="207"/>
      <c r="P928" s="207"/>
      <c r="Q928" s="207"/>
      <c r="R928" s="207"/>
      <c r="S928" s="207"/>
      <c r="T928" s="207"/>
      <c r="U928" s="207"/>
      <c r="V928" s="207"/>
      <c r="W928" s="207"/>
      <c r="X928" s="207"/>
      <c r="Y928" s="207"/>
      <c r="Z928" s="207"/>
    </row>
    <row r="929" ht="15.75" customHeight="1">
      <c r="A929" s="207"/>
      <c r="B929" s="207"/>
      <c r="C929" s="207"/>
      <c r="D929" s="207"/>
      <c r="E929" s="207"/>
      <c r="F929" s="207"/>
      <c r="G929" s="207"/>
      <c r="H929" s="207"/>
      <c r="I929" s="207"/>
      <c r="J929" s="207"/>
      <c r="K929" s="207"/>
      <c r="L929" s="207"/>
      <c r="M929" s="207"/>
      <c r="N929" s="207"/>
      <c r="O929" s="207"/>
      <c r="P929" s="207"/>
      <c r="Q929" s="207"/>
      <c r="R929" s="207"/>
      <c r="S929" s="207"/>
      <c r="T929" s="207"/>
      <c r="U929" s="207"/>
      <c r="V929" s="207"/>
      <c r="W929" s="207"/>
      <c r="X929" s="207"/>
      <c r="Y929" s="207"/>
      <c r="Z929" s="207"/>
    </row>
    <row r="930" ht="15.75" customHeight="1">
      <c r="A930" s="207"/>
      <c r="B930" s="207"/>
      <c r="C930" s="207"/>
      <c r="D930" s="207"/>
      <c r="E930" s="207"/>
      <c r="F930" s="207"/>
      <c r="G930" s="207"/>
      <c r="H930" s="207"/>
      <c r="I930" s="207"/>
      <c r="J930" s="207"/>
      <c r="K930" s="207"/>
      <c r="L930" s="207"/>
      <c r="M930" s="207"/>
      <c r="N930" s="207"/>
      <c r="O930" s="207"/>
      <c r="P930" s="207"/>
      <c r="Q930" s="207"/>
      <c r="R930" s="207"/>
      <c r="S930" s="207"/>
      <c r="T930" s="207"/>
      <c r="U930" s="207"/>
      <c r="V930" s="207"/>
      <c r="W930" s="207"/>
      <c r="X930" s="207"/>
      <c r="Y930" s="207"/>
      <c r="Z930" s="207"/>
    </row>
    <row r="931" ht="15.75" customHeight="1">
      <c r="A931" s="207"/>
      <c r="B931" s="207"/>
      <c r="C931" s="207"/>
      <c r="D931" s="207"/>
      <c r="E931" s="207"/>
      <c r="F931" s="207"/>
      <c r="G931" s="207"/>
      <c r="H931" s="207"/>
      <c r="I931" s="207"/>
      <c r="J931" s="207"/>
      <c r="K931" s="207"/>
      <c r="L931" s="207"/>
      <c r="M931" s="207"/>
      <c r="N931" s="207"/>
      <c r="O931" s="207"/>
      <c r="P931" s="207"/>
      <c r="Q931" s="207"/>
      <c r="R931" s="207"/>
      <c r="S931" s="207"/>
      <c r="T931" s="207"/>
      <c r="U931" s="207"/>
      <c r="V931" s="207"/>
      <c r="W931" s="207"/>
      <c r="X931" s="207"/>
      <c r="Y931" s="207"/>
      <c r="Z931" s="207"/>
    </row>
    <row r="932" ht="15.75" customHeight="1">
      <c r="A932" s="207"/>
      <c r="B932" s="207"/>
      <c r="C932" s="207"/>
      <c r="D932" s="207"/>
      <c r="E932" s="207"/>
      <c r="F932" s="207"/>
      <c r="G932" s="207"/>
      <c r="H932" s="207"/>
      <c r="I932" s="207"/>
      <c r="J932" s="207"/>
      <c r="K932" s="207"/>
      <c r="L932" s="207"/>
      <c r="M932" s="207"/>
      <c r="N932" s="207"/>
      <c r="O932" s="207"/>
      <c r="P932" s="207"/>
      <c r="Q932" s="207"/>
      <c r="R932" s="207"/>
      <c r="S932" s="207"/>
      <c r="T932" s="207"/>
      <c r="U932" s="207"/>
      <c r="V932" s="207"/>
      <c r="W932" s="207"/>
      <c r="X932" s="207"/>
      <c r="Y932" s="207"/>
      <c r="Z932" s="207"/>
    </row>
    <row r="933" ht="15.75" customHeight="1">
      <c r="A933" s="207"/>
      <c r="B933" s="207"/>
      <c r="C933" s="207"/>
      <c r="D933" s="207"/>
      <c r="E933" s="207"/>
      <c r="F933" s="207"/>
      <c r="G933" s="207"/>
      <c r="H933" s="207"/>
      <c r="I933" s="207"/>
      <c r="J933" s="207"/>
      <c r="K933" s="207"/>
      <c r="L933" s="207"/>
      <c r="M933" s="207"/>
      <c r="N933" s="207"/>
      <c r="O933" s="207"/>
      <c r="P933" s="207"/>
      <c r="Q933" s="207"/>
      <c r="R933" s="207"/>
      <c r="S933" s="207"/>
      <c r="T933" s="207"/>
      <c r="U933" s="207"/>
      <c r="V933" s="207"/>
      <c r="W933" s="207"/>
      <c r="X933" s="207"/>
      <c r="Y933" s="207"/>
      <c r="Z933" s="207"/>
    </row>
    <row r="934" ht="15.75" customHeight="1">
      <c r="A934" s="207"/>
      <c r="B934" s="207"/>
      <c r="C934" s="207"/>
      <c r="D934" s="207"/>
      <c r="E934" s="207"/>
      <c r="F934" s="207"/>
      <c r="G934" s="207"/>
      <c r="H934" s="207"/>
      <c r="I934" s="207"/>
      <c r="J934" s="207"/>
      <c r="K934" s="207"/>
      <c r="L934" s="207"/>
      <c r="M934" s="207"/>
      <c r="N934" s="207"/>
      <c r="O934" s="207"/>
      <c r="P934" s="207"/>
      <c r="Q934" s="207"/>
      <c r="R934" s="207"/>
      <c r="S934" s="207"/>
      <c r="T934" s="207"/>
      <c r="U934" s="207"/>
      <c r="V934" s="207"/>
      <c r="W934" s="207"/>
      <c r="X934" s="207"/>
      <c r="Y934" s="207"/>
      <c r="Z934" s="207"/>
    </row>
    <row r="935" ht="15.75" customHeight="1">
      <c r="A935" s="207"/>
      <c r="B935" s="207"/>
      <c r="C935" s="207"/>
      <c r="D935" s="207"/>
      <c r="E935" s="207"/>
      <c r="F935" s="207"/>
      <c r="G935" s="207"/>
      <c r="H935" s="207"/>
      <c r="I935" s="207"/>
      <c r="J935" s="207"/>
      <c r="K935" s="207"/>
      <c r="L935" s="207"/>
      <c r="M935" s="207"/>
      <c r="N935" s="207"/>
      <c r="O935" s="207"/>
      <c r="P935" s="207"/>
      <c r="Q935" s="207"/>
      <c r="R935" s="207"/>
      <c r="S935" s="207"/>
      <c r="T935" s="207"/>
      <c r="U935" s="207"/>
      <c r="V935" s="207"/>
      <c r="W935" s="207"/>
      <c r="X935" s="207"/>
      <c r="Y935" s="207"/>
      <c r="Z935" s="207"/>
    </row>
    <row r="936" ht="15.75" customHeight="1">
      <c r="A936" s="207"/>
      <c r="B936" s="207"/>
      <c r="C936" s="207"/>
      <c r="D936" s="207"/>
      <c r="E936" s="207"/>
      <c r="F936" s="207"/>
      <c r="G936" s="207"/>
      <c r="H936" s="207"/>
      <c r="I936" s="207"/>
      <c r="J936" s="207"/>
      <c r="K936" s="207"/>
      <c r="L936" s="207"/>
      <c r="M936" s="207"/>
      <c r="N936" s="207"/>
      <c r="O936" s="207"/>
      <c r="P936" s="207"/>
      <c r="Q936" s="207"/>
      <c r="R936" s="207"/>
      <c r="S936" s="207"/>
      <c r="T936" s="207"/>
      <c r="U936" s="207"/>
      <c r="V936" s="207"/>
      <c r="W936" s="207"/>
      <c r="X936" s="207"/>
      <c r="Y936" s="207"/>
      <c r="Z936" s="207"/>
    </row>
    <row r="937" ht="15.75" customHeight="1">
      <c r="A937" s="207"/>
      <c r="B937" s="207"/>
      <c r="C937" s="207"/>
      <c r="D937" s="207"/>
      <c r="E937" s="207"/>
      <c r="F937" s="207"/>
      <c r="G937" s="207"/>
      <c r="H937" s="207"/>
      <c r="I937" s="207"/>
      <c r="J937" s="207"/>
      <c r="K937" s="207"/>
      <c r="L937" s="207"/>
      <c r="M937" s="207"/>
      <c r="N937" s="207"/>
      <c r="O937" s="207"/>
      <c r="P937" s="207"/>
      <c r="Q937" s="207"/>
      <c r="R937" s="207"/>
      <c r="S937" s="207"/>
      <c r="T937" s="207"/>
      <c r="U937" s="207"/>
      <c r="V937" s="207"/>
      <c r="W937" s="207"/>
      <c r="X937" s="207"/>
      <c r="Y937" s="207"/>
      <c r="Z937" s="207"/>
    </row>
    <row r="938" ht="15.75" customHeight="1">
      <c r="A938" s="207"/>
      <c r="B938" s="207"/>
      <c r="C938" s="207"/>
      <c r="D938" s="207"/>
      <c r="E938" s="207"/>
      <c r="F938" s="207"/>
      <c r="G938" s="207"/>
      <c r="H938" s="207"/>
      <c r="I938" s="207"/>
      <c r="J938" s="207"/>
      <c r="K938" s="207"/>
      <c r="L938" s="207"/>
      <c r="M938" s="207"/>
      <c r="N938" s="207"/>
      <c r="O938" s="207"/>
      <c r="P938" s="207"/>
      <c r="Q938" s="207"/>
      <c r="R938" s="207"/>
      <c r="S938" s="207"/>
      <c r="T938" s="207"/>
      <c r="U938" s="207"/>
      <c r="V938" s="207"/>
      <c r="W938" s="207"/>
      <c r="X938" s="207"/>
      <c r="Y938" s="207"/>
      <c r="Z938" s="207"/>
    </row>
    <row r="939" ht="15.75" customHeight="1">
      <c r="A939" s="207"/>
      <c r="B939" s="207"/>
      <c r="C939" s="207"/>
      <c r="D939" s="207"/>
      <c r="E939" s="207"/>
      <c r="F939" s="207"/>
      <c r="G939" s="207"/>
      <c r="H939" s="207"/>
      <c r="I939" s="207"/>
      <c r="J939" s="207"/>
      <c r="K939" s="207"/>
      <c r="L939" s="207"/>
      <c r="M939" s="207"/>
      <c r="N939" s="207"/>
      <c r="O939" s="207"/>
      <c r="P939" s="207"/>
      <c r="Q939" s="207"/>
      <c r="R939" s="207"/>
      <c r="S939" s="207"/>
      <c r="T939" s="207"/>
      <c r="U939" s="207"/>
      <c r="V939" s="207"/>
      <c r="W939" s="207"/>
      <c r="X939" s="207"/>
      <c r="Y939" s="207"/>
      <c r="Z939" s="207"/>
    </row>
    <row r="940" ht="15.75" customHeight="1">
      <c r="A940" s="207"/>
      <c r="B940" s="207"/>
      <c r="C940" s="207"/>
      <c r="D940" s="207"/>
      <c r="E940" s="207"/>
      <c r="F940" s="207"/>
      <c r="G940" s="207"/>
      <c r="H940" s="207"/>
      <c r="I940" s="207"/>
      <c r="J940" s="207"/>
      <c r="K940" s="207"/>
      <c r="L940" s="207"/>
      <c r="M940" s="207"/>
      <c r="N940" s="207"/>
      <c r="O940" s="207"/>
      <c r="P940" s="207"/>
      <c r="Q940" s="207"/>
      <c r="R940" s="207"/>
      <c r="S940" s="207"/>
      <c r="T940" s="207"/>
      <c r="U940" s="207"/>
      <c r="V940" s="207"/>
      <c r="W940" s="207"/>
      <c r="X940" s="207"/>
      <c r="Y940" s="207"/>
      <c r="Z940" s="207"/>
    </row>
    <row r="941" ht="15.75" customHeight="1">
      <c r="A941" s="207"/>
      <c r="B941" s="207"/>
      <c r="C941" s="207"/>
      <c r="D941" s="207"/>
      <c r="E941" s="207"/>
      <c r="F941" s="207"/>
      <c r="G941" s="207"/>
      <c r="H941" s="207"/>
      <c r="I941" s="207"/>
      <c r="J941" s="207"/>
      <c r="K941" s="207"/>
      <c r="L941" s="207"/>
      <c r="M941" s="207"/>
      <c r="N941" s="207"/>
      <c r="O941" s="207"/>
      <c r="P941" s="207"/>
      <c r="Q941" s="207"/>
      <c r="R941" s="207"/>
      <c r="S941" s="207"/>
      <c r="T941" s="207"/>
      <c r="U941" s="207"/>
      <c r="V941" s="207"/>
      <c r="W941" s="207"/>
      <c r="X941" s="207"/>
      <c r="Y941" s="207"/>
      <c r="Z941" s="207"/>
    </row>
    <row r="942" ht="15.75" customHeight="1">
      <c r="A942" s="207"/>
      <c r="B942" s="207"/>
      <c r="C942" s="207"/>
      <c r="D942" s="207"/>
      <c r="E942" s="207"/>
      <c r="F942" s="207"/>
      <c r="G942" s="207"/>
      <c r="H942" s="207"/>
      <c r="I942" s="207"/>
      <c r="J942" s="207"/>
      <c r="K942" s="207"/>
      <c r="L942" s="207"/>
      <c r="M942" s="207"/>
      <c r="N942" s="207"/>
      <c r="O942" s="207"/>
      <c r="P942" s="207"/>
      <c r="Q942" s="207"/>
      <c r="R942" s="207"/>
      <c r="S942" s="207"/>
      <c r="T942" s="207"/>
      <c r="U942" s="207"/>
      <c r="V942" s="207"/>
      <c r="W942" s="207"/>
      <c r="X942" s="207"/>
      <c r="Y942" s="207"/>
      <c r="Z942" s="207"/>
    </row>
    <row r="943" ht="15.75" customHeight="1">
      <c r="A943" s="207"/>
      <c r="B943" s="207"/>
      <c r="C943" s="207"/>
      <c r="D943" s="207"/>
      <c r="E943" s="207"/>
      <c r="F943" s="207"/>
      <c r="G943" s="207"/>
      <c r="H943" s="207"/>
      <c r="I943" s="207"/>
      <c r="J943" s="207"/>
      <c r="K943" s="207"/>
      <c r="L943" s="207"/>
      <c r="M943" s="207"/>
      <c r="N943" s="207"/>
      <c r="O943" s="207"/>
      <c r="P943" s="207"/>
      <c r="Q943" s="207"/>
      <c r="R943" s="207"/>
      <c r="S943" s="207"/>
      <c r="T943" s="207"/>
      <c r="U943" s="207"/>
      <c r="V943" s="207"/>
      <c r="W943" s="207"/>
      <c r="X943" s="207"/>
      <c r="Y943" s="207"/>
      <c r="Z943" s="207"/>
    </row>
    <row r="944" ht="15.75" customHeight="1">
      <c r="A944" s="207"/>
      <c r="B944" s="207"/>
      <c r="C944" s="207"/>
      <c r="D944" s="207"/>
      <c r="E944" s="207"/>
      <c r="F944" s="207"/>
      <c r="G944" s="207"/>
      <c r="H944" s="207"/>
      <c r="I944" s="207"/>
      <c r="J944" s="207"/>
      <c r="K944" s="207"/>
      <c r="L944" s="207"/>
      <c r="M944" s="207"/>
      <c r="N944" s="207"/>
      <c r="O944" s="207"/>
      <c r="P944" s="207"/>
      <c r="Q944" s="207"/>
      <c r="R944" s="207"/>
      <c r="S944" s="207"/>
      <c r="T944" s="207"/>
      <c r="U944" s="207"/>
      <c r="V944" s="207"/>
      <c r="W944" s="207"/>
      <c r="X944" s="207"/>
      <c r="Y944" s="207"/>
      <c r="Z944" s="207"/>
    </row>
    <row r="945" ht="15.75" customHeight="1">
      <c r="A945" s="207"/>
      <c r="B945" s="207"/>
      <c r="C945" s="207"/>
      <c r="D945" s="207"/>
      <c r="E945" s="207"/>
      <c r="F945" s="207"/>
      <c r="G945" s="207"/>
      <c r="H945" s="207"/>
      <c r="I945" s="207"/>
      <c r="J945" s="207"/>
      <c r="K945" s="207"/>
      <c r="L945" s="207"/>
      <c r="M945" s="207"/>
      <c r="N945" s="207"/>
      <c r="O945" s="207"/>
      <c r="P945" s="207"/>
      <c r="Q945" s="207"/>
      <c r="R945" s="207"/>
      <c r="S945" s="207"/>
      <c r="T945" s="207"/>
      <c r="U945" s="207"/>
      <c r="V945" s="207"/>
      <c r="W945" s="207"/>
      <c r="X945" s="207"/>
      <c r="Y945" s="207"/>
      <c r="Z945" s="207"/>
    </row>
    <row r="946" ht="15.75" customHeight="1">
      <c r="A946" s="207"/>
      <c r="B946" s="207"/>
      <c r="C946" s="207"/>
      <c r="D946" s="207"/>
      <c r="E946" s="207"/>
      <c r="F946" s="207"/>
      <c r="G946" s="207"/>
      <c r="H946" s="207"/>
      <c r="I946" s="207"/>
      <c r="J946" s="207"/>
      <c r="K946" s="207"/>
      <c r="L946" s="207"/>
      <c r="M946" s="207"/>
      <c r="N946" s="207"/>
      <c r="O946" s="207"/>
      <c r="P946" s="207"/>
      <c r="Q946" s="207"/>
      <c r="R946" s="207"/>
      <c r="S946" s="207"/>
      <c r="T946" s="207"/>
      <c r="U946" s="207"/>
      <c r="V946" s="207"/>
      <c r="W946" s="207"/>
      <c r="X946" s="207"/>
      <c r="Y946" s="207"/>
      <c r="Z946" s="207"/>
    </row>
    <row r="947" ht="15.75" customHeight="1">
      <c r="A947" s="207"/>
      <c r="B947" s="207"/>
      <c r="C947" s="207"/>
      <c r="D947" s="207"/>
      <c r="E947" s="207"/>
      <c r="F947" s="207"/>
      <c r="G947" s="207"/>
      <c r="H947" s="207"/>
      <c r="I947" s="207"/>
      <c r="J947" s="207"/>
      <c r="K947" s="207"/>
      <c r="L947" s="207"/>
      <c r="M947" s="207"/>
      <c r="N947" s="207"/>
      <c r="O947" s="207"/>
      <c r="P947" s="207"/>
      <c r="Q947" s="207"/>
      <c r="R947" s="207"/>
      <c r="S947" s="207"/>
      <c r="T947" s="207"/>
      <c r="U947" s="207"/>
      <c r="V947" s="207"/>
      <c r="W947" s="207"/>
      <c r="X947" s="207"/>
      <c r="Y947" s="207"/>
      <c r="Z947" s="207"/>
    </row>
    <row r="948" ht="15.75" customHeight="1">
      <c r="A948" s="207"/>
      <c r="B948" s="207"/>
      <c r="C948" s="207"/>
      <c r="D948" s="207"/>
      <c r="E948" s="207"/>
      <c r="F948" s="207"/>
      <c r="G948" s="207"/>
      <c r="H948" s="207"/>
      <c r="I948" s="207"/>
      <c r="J948" s="207"/>
      <c r="K948" s="207"/>
      <c r="L948" s="207"/>
      <c r="M948" s="207"/>
      <c r="N948" s="207"/>
      <c r="O948" s="207"/>
      <c r="P948" s="207"/>
      <c r="Q948" s="207"/>
      <c r="R948" s="207"/>
      <c r="S948" s="207"/>
      <c r="T948" s="207"/>
      <c r="U948" s="207"/>
      <c r="V948" s="207"/>
      <c r="W948" s="207"/>
      <c r="X948" s="207"/>
      <c r="Y948" s="207"/>
      <c r="Z948" s="207"/>
    </row>
    <row r="949" ht="15.75" customHeight="1">
      <c r="A949" s="207"/>
      <c r="B949" s="207"/>
      <c r="C949" s="207"/>
      <c r="D949" s="207"/>
      <c r="E949" s="207"/>
      <c r="F949" s="207"/>
      <c r="G949" s="207"/>
      <c r="H949" s="207"/>
      <c r="I949" s="207"/>
      <c r="J949" s="207"/>
      <c r="K949" s="207"/>
      <c r="L949" s="207"/>
      <c r="M949" s="207"/>
      <c r="N949" s="207"/>
      <c r="O949" s="207"/>
      <c r="P949" s="207"/>
      <c r="Q949" s="207"/>
      <c r="R949" s="207"/>
      <c r="S949" s="207"/>
      <c r="T949" s="207"/>
      <c r="U949" s="207"/>
      <c r="V949" s="207"/>
      <c r="W949" s="207"/>
      <c r="X949" s="207"/>
      <c r="Y949" s="207"/>
      <c r="Z949" s="207"/>
    </row>
    <row r="950" ht="15.75" customHeight="1">
      <c r="A950" s="207"/>
      <c r="B950" s="207"/>
      <c r="C950" s="207"/>
      <c r="D950" s="207"/>
      <c r="E950" s="207"/>
      <c r="F950" s="207"/>
      <c r="G950" s="207"/>
      <c r="H950" s="207"/>
      <c r="I950" s="207"/>
      <c r="J950" s="207"/>
      <c r="K950" s="207"/>
      <c r="L950" s="207"/>
      <c r="M950" s="207"/>
      <c r="N950" s="207"/>
      <c r="O950" s="207"/>
      <c r="P950" s="207"/>
      <c r="Q950" s="207"/>
      <c r="R950" s="207"/>
      <c r="S950" s="207"/>
      <c r="T950" s="207"/>
      <c r="U950" s="207"/>
      <c r="V950" s="207"/>
      <c r="W950" s="207"/>
      <c r="X950" s="207"/>
      <c r="Y950" s="207"/>
      <c r="Z950" s="207"/>
    </row>
    <row r="951" ht="15.75" customHeight="1">
      <c r="A951" s="207"/>
      <c r="B951" s="207"/>
      <c r="C951" s="207"/>
      <c r="D951" s="207"/>
      <c r="E951" s="207"/>
      <c r="F951" s="207"/>
      <c r="G951" s="207"/>
      <c r="H951" s="207"/>
      <c r="I951" s="207"/>
      <c r="J951" s="207"/>
      <c r="K951" s="207"/>
      <c r="L951" s="207"/>
      <c r="M951" s="207"/>
      <c r="N951" s="207"/>
      <c r="O951" s="207"/>
      <c r="P951" s="207"/>
      <c r="Q951" s="207"/>
      <c r="R951" s="207"/>
      <c r="S951" s="207"/>
      <c r="T951" s="207"/>
      <c r="U951" s="207"/>
      <c r="V951" s="207"/>
      <c r="W951" s="207"/>
      <c r="X951" s="207"/>
      <c r="Y951" s="207"/>
      <c r="Z951" s="207"/>
    </row>
    <row r="952" ht="15.75" customHeight="1">
      <c r="A952" s="207"/>
      <c r="B952" s="207"/>
      <c r="C952" s="207"/>
      <c r="D952" s="207"/>
      <c r="E952" s="207"/>
      <c r="F952" s="207"/>
      <c r="G952" s="207"/>
      <c r="H952" s="207"/>
      <c r="I952" s="207"/>
      <c r="J952" s="207"/>
      <c r="K952" s="207"/>
      <c r="L952" s="207"/>
      <c r="M952" s="207"/>
      <c r="N952" s="207"/>
      <c r="O952" s="207"/>
      <c r="P952" s="207"/>
      <c r="Q952" s="207"/>
      <c r="R952" s="207"/>
      <c r="S952" s="207"/>
      <c r="T952" s="207"/>
      <c r="U952" s="207"/>
      <c r="V952" s="207"/>
      <c r="W952" s="207"/>
      <c r="X952" s="207"/>
      <c r="Y952" s="207"/>
      <c r="Z952" s="207"/>
    </row>
    <row r="953" ht="15.75" customHeight="1">
      <c r="A953" s="207"/>
      <c r="B953" s="207"/>
      <c r="C953" s="207"/>
      <c r="D953" s="207"/>
      <c r="E953" s="207"/>
      <c r="F953" s="207"/>
      <c r="G953" s="207"/>
      <c r="H953" s="207"/>
      <c r="I953" s="207"/>
      <c r="J953" s="207"/>
      <c r="K953" s="207"/>
      <c r="L953" s="207"/>
      <c r="M953" s="207"/>
      <c r="N953" s="207"/>
      <c r="O953" s="207"/>
      <c r="P953" s="207"/>
      <c r="Q953" s="207"/>
      <c r="R953" s="207"/>
      <c r="S953" s="207"/>
      <c r="T953" s="207"/>
      <c r="U953" s="207"/>
      <c r="V953" s="207"/>
      <c r="W953" s="207"/>
      <c r="X953" s="207"/>
      <c r="Y953" s="207"/>
      <c r="Z953" s="207"/>
    </row>
    <row r="954" ht="15.75" customHeight="1">
      <c r="A954" s="207"/>
      <c r="B954" s="207"/>
      <c r="C954" s="207"/>
      <c r="D954" s="207"/>
      <c r="E954" s="207"/>
      <c r="F954" s="207"/>
      <c r="G954" s="207"/>
      <c r="H954" s="207"/>
      <c r="I954" s="207"/>
      <c r="J954" s="207"/>
      <c r="K954" s="207"/>
      <c r="L954" s="207"/>
      <c r="M954" s="207"/>
      <c r="N954" s="207"/>
      <c r="O954" s="207"/>
      <c r="P954" s="207"/>
      <c r="Q954" s="207"/>
      <c r="R954" s="207"/>
      <c r="S954" s="207"/>
      <c r="T954" s="207"/>
      <c r="U954" s="207"/>
      <c r="V954" s="207"/>
      <c r="W954" s="207"/>
      <c r="X954" s="207"/>
      <c r="Y954" s="207"/>
      <c r="Z954" s="207"/>
    </row>
    <row r="955" ht="15.75" customHeight="1">
      <c r="A955" s="207"/>
      <c r="B955" s="207"/>
      <c r="C955" s="207"/>
      <c r="D955" s="207"/>
      <c r="E955" s="207"/>
      <c r="F955" s="207"/>
      <c r="G955" s="207"/>
      <c r="H955" s="207"/>
      <c r="I955" s="207"/>
      <c r="J955" s="207"/>
      <c r="K955" s="207"/>
      <c r="L955" s="207"/>
      <c r="M955" s="207"/>
      <c r="N955" s="207"/>
      <c r="O955" s="207"/>
      <c r="P955" s="207"/>
      <c r="Q955" s="207"/>
      <c r="R955" s="207"/>
      <c r="S955" s="207"/>
      <c r="T955" s="207"/>
      <c r="U955" s="207"/>
      <c r="V955" s="207"/>
      <c r="W955" s="207"/>
      <c r="X955" s="207"/>
      <c r="Y955" s="207"/>
      <c r="Z955" s="207"/>
    </row>
    <row r="956" ht="15.75" customHeight="1">
      <c r="A956" s="207"/>
      <c r="B956" s="207"/>
      <c r="C956" s="207"/>
      <c r="D956" s="207"/>
      <c r="E956" s="207"/>
      <c r="F956" s="207"/>
      <c r="G956" s="207"/>
      <c r="H956" s="207"/>
      <c r="I956" s="207"/>
      <c r="J956" s="207"/>
      <c r="K956" s="207"/>
      <c r="L956" s="207"/>
      <c r="M956" s="207"/>
      <c r="N956" s="207"/>
      <c r="O956" s="207"/>
      <c r="P956" s="207"/>
      <c r="Q956" s="207"/>
      <c r="R956" s="207"/>
      <c r="S956" s="207"/>
      <c r="T956" s="207"/>
      <c r="U956" s="207"/>
      <c r="V956" s="207"/>
      <c r="W956" s="207"/>
      <c r="X956" s="207"/>
      <c r="Y956" s="207"/>
      <c r="Z956" s="207"/>
    </row>
    <row r="957" ht="15.75" customHeight="1">
      <c r="A957" s="207"/>
      <c r="B957" s="207"/>
      <c r="C957" s="207"/>
      <c r="D957" s="207"/>
      <c r="E957" s="207"/>
      <c r="F957" s="207"/>
      <c r="G957" s="207"/>
      <c r="H957" s="207"/>
      <c r="I957" s="207"/>
      <c r="J957" s="207"/>
      <c r="K957" s="207"/>
      <c r="L957" s="207"/>
      <c r="M957" s="207"/>
      <c r="N957" s="207"/>
      <c r="O957" s="207"/>
      <c r="P957" s="207"/>
      <c r="Q957" s="207"/>
      <c r="R957" s="207"/>
      <c r="S957" s="207"/>
      <c r="T957" s="207"/>
      <c r="U957" s="207"/>
      <c r="V957" s="207"/>
      <c r="W957" s="207"/>
      <c r="X957" s="207"/>
      <c r="Y957" s="207"/>
      <c r="Z957" s="207"/>
    </row>
    <row r="958" ht="15.75" customHeight="1">
      <c r="A958" s="207"/>
      <c r="B958" s="207"/>
      <c r="C958" s="207"/>
      <c r="D958" s="207"/>
      <c r="E958" s="207"/>
      <c r="F958" s="207"/>
      <c r="G958" s="207"/>
      <c r="H958" s="207"/>
      <c r="I958" s="207"/>
      <c r="J958" s="207"/>
      <c r="K958" s="207"/>
      <c r="L958" s="207"/>
      <c r="M958" s="207"/>
      <c r="N958" s="207"/>
      <c r="O958" s="207"/>
      <c r="P958" s="207"/>
      <c r="Q958" s="207"/>
      <c r="R958" s="207"/>
      <c r="S958" s="207"/>
      <c r="T958" s="207"/>
      <c r="U958" s="207"/>
      <c r="V958" s="207"/>
      <c r="W958" s="207"/>
      <c r="X958" s="207"/>
      <c r="Y958" s="207"/>
      <c r="Z958" s="207"/>
    </row>
    <row r="959" ht="15.75" customHeight="1">
      <c r="A959" s="207"/>
      <c r="B959" s="207"/>
      <c r="C959" s="207"/>
      <c r="D959" s="207"/>
      <c r="E959" s="207"/>
      <c r="F959" s="207"/>
      <c r="G959" s="207"/>
      <c r="H959" s="207"/>
      <c r="I959" s="207"/>
      <c r="J959" s="207"/>
      <c r="K959" s="207"/>
      <c r="L959" s="207"/>
      <c r="M959" s="207"/>
      <c r="N959" s="207"/>
      <c r="O959" s="207"/>
      <c r="P959" s="207"/>
      <c r="Q959" s="207"/>
      <c r="R959" s="207"/>
      <c r="S959" s="207"/>
      <c r="T959" s="207"/>
      <c r="U959" s="207"/>
      <c r="V959" s="207"/>
      <c r="W959" s="207"/>
      <c r="X959" s="207"/>
      <c r="Y959" s="207"/>
      <c r="Z959" s="207"/>
    </row>
    <row r="960" ht="15.75" customHeight="1">
      <c r="A960" s="207"/>
      <c r="B960" s="207"/>
      <c r="C960" s="207"/>
      <c r="D960" s="207"/>
      <c r="E960" s="207"/>
      <c r="F960" s="207"/>
      <c r="G960" s="207"/>
      <c r="H960" s="207"/>
      <c r="I960" s="207"/>
      <c r="J960" s="207"/>
      <c r="K960" s="207"/>
      <c r="L960" s="207"/>
      <c r="M960" s="207"/>
      <c r="N960" s="207"/>
      <c r="O960" s="207"/>
      <c r="P960" s="207"/>
      <c r="Q960" s="207"/>
      <c r="R960" s="207"/>
      <c r="S960" s="207"/>
      <c r="T960" s="207"/>
      <c r="U960" s="207"/>
      <c r="V960" s="207"/>
      <c r="W960" s="207"/>
      <c r="X960" s="207"/>
      <c r="Y960" s="207"/>
      <c r="Z960" s="207"/>
    </row>
    <row r="961" ht="15.75" customHeight="1">
      <c r="A961" s="207"/>
      <c r="B961" s="207"/>
      <c r="C961" s="207"/>
      <c r="D961" s="207"/>
      <c r="E961" s="207"/>
      <c r="F961" s="207"/>
      <c r="G961" s="207"/>
      <c r="H961" s="207"/>
      <c r="I961" s="207"/>
      <c r="J961" s="207"/>
      <c r="K961" s="207"/>
      <c r="L961" s="207"/>
      <c r="M961" s="207"/>
      <c r="N961" s="207"/>
      <c r="O961" s="207"/>
      <c r="P961" s="207"/>
      <c r="Q961" s="207"/>
      <c r="R961" s="207"/>
      <c r="S961" s="207"/>
      <c r="T961" s="207"/>
      <c r="U961" s="207"/>
      <c r="V961" s="207"/>
      <c r="W961" s="207"/>
      <c r="X961" s="207"/>
      <c r="Y961" s="207"/>
      <c r="Z961" s="207"/>
    </row>
    <row r="962" ht="15.75" customHeight="1">
      <c r="A962" s="207"/>
      <c r="B962" s="207"/>
      <c r="C962" s="207"/>
      <c r="D962" s="207"/>
      <c r="E962" s="207"/>
      <c r="F962" s="207"/>
      <c r="G962" s="207"/>
      <c r="H962" s="207"/>
      <c r="I962" s="207"/>
      <c r="J962" s="207"/>
      <c r="K962" s="207"/>
      <c r="L962" s="207"/>
      <c r="M962" s="207"/>
      <c r="N962" s="207"/>
      <c r="O962" s="207"/>
      <c r="P962" s="207"/>
      <c r="Q962" s="207"/>
      <c r="R962" s="207"/>
      <c r="S962" s="207"/>
      <c r="T962" s="207"/>
      <c r="U962" s="207"/>
      <c r="V962" s="207"/>
      <c r="W962" s="207"/>
      <c r="X962" s="207"/>
      <c r="Y962" s="207"/>
      <c r="Z962" s="207"/>
    </row>
    <row r="963" ht="15.75" customHeight="1">
      <c r="A963" s="207"/>
      <c r="B963" s="207"/>
      <c r="C963" s="207"/>
      <c r="D963" s="207"/>
      <c r="E963" s="207"/>
      <c r="F963" s="207"/>
      <c r="G963" s="207"/>
      <c r="H963" s="207"/>
      <c r="I963" s="207"/>
      <c r="J963" s="207"/>
      <c r="K963" s="207"/>
      <c r="L963" s="207"/>
      <c r="M963" s="207"/>
      <c r="N963" s="207"/>
      <c r="O963" s="207"/>
      <c r="P963" s="207"/>
      <c r="Q963" s="207"/>
      <c r="R963" s="207"/>
      <c r="S963" s="207"/>
      <c r="T963" s="207"/>
      <c r="U963" s="207"/>
      <c r="V963" s="207"/>
      <c r="W963" s="207"/>
      <c r="X963" s="207"/>
      <c r="Y963" s="207"/>
      <c r="Z963" s="207"/>
    </row>
    <row r="964" ht="15.75" customHeight="1">
      <c r="A964" s="207"/>
      <c r="B964" s="207"/>
      <c r="C964" s="207"/>
      <c r="D964" s="207"/>
      <c r="E964" s="207"/>
      <c r="F964" s="207"/>
      <c r="G964" s="207"/>
      <c r="H964" s="207"/>
      <c r="I964" s="207"/>
      <c r="J964" s="207"/>
      <c r="K964" s="207"/>
      <c r="L964" s="207"/>
      <c r="M964" s="207"/>
      <c r="N964" s="207"/>
      <c r="O964" s="207"/>
      <c r="P964" s="207"/>
      <c r="Q964" s="207"/>
      <c r="R964" s="207"/>
      <c r="S964" s="207"/>
      <c r="T964" s="207"/>
      <c r="U964" s="207"/>
      <c r="V964" s="207"/>
      <c r="W964" s="207"/>
      <c r="X964" s="207"/>
      <c r="Y964" s="207"/>
      <c r="Z964" s="207"/>
    </row>
    <row r="965" ht="15.75" customHeight="1">
      <c r="A965" s="207"/>
      <c r="B965" s="207"/>
      <c r="C965" s="207"/>
      <c r="D965" s="207"/>
      <c r="E965" s="207"/>
      <c r="F965" s="207"/>
      <c r="G965" s="207"/>
      <c r="H965" s="207"/>
      <c r="I965" s="207"/>
      <c r="J965" s="207"/>
      <c r="K965" s="207"/>
      <c r="L965" s="207"/>
      <c r="M965" s="207"/>
      <c r="N965" s="207"/>
      <c r="O965" s="207"/>
      <c r="P965" s="207"/>
      <c r="Q965" s="207"/>
      <c r="R965" s="207"/>
      <c r="S965" s="207"/>
      <c r="T965" s="207"/>
      <c r="U965" s="207"/>
      <c r="V965" s="207"/>
      <c r="W965" s="207"/>
      <c r="X965" s="207"/>
      <c r="Y965" s="207"/>
      <c r="Z965" s="207"/>
    </row>
    <row r="966" ht="15.75" customHeight="1">
      <c r="A966" s="207"/>
      <c r="B966" s="207"/>
      <c r="C966" s="207"/>
      <c r="D966" s="207"/>
      <c r="E966" s="207"/>
      <c r="F966" s="207"/>
      <c r="G966" s="207"/>
      <c r="H966" s="207"/>
      <c r="I966" s="207"/>
      <c r="J966" s="207"/>
      <c r="K966" s="207"/>
      <c r="L966" s="207"/>
      <c r="M966" s="207"/>
      <c r="N966" s="207"/>
      <c r="O966" s="207"/>
      <c r="P966" s="207"/>
      <c r="Q966" s="207"/>
      <c r="R966" s="207"/>
      <c r="S966" s="207"/>
      <c r="T966" s="207"/>
      <c r="U966" s="207"/>
      <c r="V966" s="207"/>
      <c r="W966" s="207"/>
      <c r="X966" s="207"/>
      <c r="Y966" s="207"/>
      <c r="Z966" s="207"/>
    </row>
    <row r="967" ht="15.75" customHeight="1">
      <c r="A967" s="207"/>
      <c r="B967" s="207"/>
      <c r="C967" s="207"/>
      <c r="D967" s="207"/>
      <c r="E967" s="207"/>
      <c r="F967" s="207"/>
      <c r="G967" s="207"/>
      <c r="H967" s="207"/>
      <c r="I967" s="207"/>
      <c r="J967" s="207"/>
      <c r="K967" s="207"/>
      <c r="L967" s="207"/>
      <c r="M967" s="207"/>
      <c r="N967" s="207"/>
      <c r="O967" s="207"/>
      <c r="P967" s="207"/>
      <c r="Q967" s="207"/>
      <c r="R967" s="207"/>
      <c r="S967" s="207"/>
      <c r="T967" s="207"/>
      <c r="U967" s="207"/>
      <c r="V967" s="207"/>
      <c r="W967" s="207"/>
      <c r="X967" s="207"/>
      <c r="Y967" s="207"/>
      <c r="Z967" s="207"/>
    </row>
    <row r="968" ht="15.75" customHeight="1">
      <c r="A968" s="207"/>
      <c r="B968" s="207"/>
      <c r="C968" s="207"/>
      <c r="D968" s="207"/>
      <c r="E968" s="207"/>
      <c r="F968" s="207"/>
      <c r="G968" s="207"/>
      <c r="H968" s="207"/>
      <c r="I968" s="207"/>
      <c r="J968" s="207"/>
      <c r="K968" s="207"/>
      <c r="L968" s="207"/>
      <c r="M968" s="207"/>
      <c r="N968" s="207"/>
      <c r="O968" s="207"/>
      <c r="P968" s="207"/>
      <c r="Q968" s="207"/>
      <c r="R968" s="207"/>
      <c r="S968" s="207"/>
      <c r="T968" s="207"/>
      <c r="U968" s="207"/>
      <c r="V968" s="207"/>
      <c r="W968" s="207"/>
      <c r="X968" s="207"/>
      <c r="Y968" s="207"/>
      <c r="Z968" s="207"/>
    </row>
    <row r="969" ht="15.75" customHeight="1">
      <c r="A969" s="207"/>
      <c r="B969" s="207"/>
      <c r="C969" s="207"/>
      <c r="D969" s="207"/>
      <c r="E969" s="207"/>
      <c r="F969" s="207"/>
      <c r="G969" s="207"/>
      <c r="H969" s="207"/>
      <c r="I969" s="207"/>
      <c r="J969" s="207"/>
      <c r="K969" s="207"/>
      <c r="L969" s="207"/>
      <c r="M969" s="207"/>
      <c r="N969" s="207"/>
      <c r="O969" s="207"/>
      <c r="P969" s="207"/>
      <c r="Q969" s="207"/>
      <c r="R969" s="207"/>
      <c r="S969" s="207"/>
      <c r="T969" s="207"/>
      <c r="U969" s="207"/>
      <c r="V969" s="207"/>
      <c r="W969" s="207"/>
      <c r="X969" s="207"/>
      <c r="Y969" s="207"/>
      <c r="Z969" s="207"/>
    </row>
    <row r="970" ht="15.75" customHeight="1">
      <c r="A970" s="207"/>
      <c r="B970" s="207"/>
      <c r="C970" s="207"/>
      <c r="D970" s="207"/>
      <c r="E970" s="207"/>
      <c r="F970" s="207"/>
      <c r="G970" s="207"/>
      <c r="H970" s="207"/>
      <c r="I970" s="207"/>
      <c r="J970" s="207"/>
      <c r="K970" s="207"/>
      <c r="L970" s="207"/>
      <c r="M970" s="207"/>
      <c r="N970" s="207"/>
      <c r="O970" s="207"/>
      <c r="P970" s="207"/>
      <c r="Q970" s="207"/>
      <c r="R970" s="207"/>
      <c r="S970" s="207"/>
      <c r="T970" s="207"/>
      <c r="U970" s="207"/>
      <c r="V970" s="207"/>
      <c r="W970" s="207"/>
      <c r="X970" s="207"/>
      <c r="Y970" s="207"/>
      <c r="Z970" s="207"/>
    </row>
    <row r="971" ht="15.75" customHeight="1">
      <c r="A971" s="207"/>
      <c r="B971" s="207"/>
      <c r="C971" s="207"/>
      <c r="D971" s="207"/>
      <c r="E971" s="207"/>
      <c r="F971" s="207"/>
      <c r="G971" s="207"/>
      <c r="H971" s="207"/>
      <c r="I971" s="207"/>
      <c r="J971" s="207"/>
      <c r="K971" s="207"/>
      <c r="L971" s="207"/>
      <c r="M971" s="207"/>
      <c r="N971" s="207"/>
      <c r="O971" s="207"/>
      <c r="P971" s="207"/>
      <c r="Q971" s="207"/>
      <c r="R971" s="207"/>
      <c r="S971" s="207"/>
      <c r="T971" s="207"/>
      <c r="U971" s="207"/>
      <c r="V971" s="207"/>
      <c r="W971" s="207"/>
      <c r="X971" s="207"/>
      <c r="Y971" s="207"/>
      <c r="Z971" s="207"/>
    </row>
    <row r="972" ht="15.75" customHeight="1">
      <c r="A972" s="207"/>
      <c r="B972" s="207"/>
      <c r="C972" s="207"/>
      <c r="D972" s="207"/>
      <c r="E972" s="207"/>
      <c r="F972" s="207"/>
      <c r="G972" s="207"/>
      <c r="H972" s="207"/>
      <c r="I972" s="207"/>
      <c r="J972" s="207"/>
      <c r="K972" s="207"/>
      <c r="L972" s="207"/>
      <c r="M972" s="207"/>
      <c r="N972" s="207"/>
      <c r="O972" s="207"/>
      <c r="P972" s="207"/>
      <c r="Q972" s="207"/>
      <c r="R972" s="207"/>
      <c r="S972" s="207"/>
      <c r="T972" s="207"/>
      <c r="U972" s="207"/>
      <c r="V972" s="207"/>
      <c r="W972" s="207"/>
      <c r="X972" s="207"/>
      <c r="Y972" s="207"/>
      <c r="Z972" s="207"/>
    </row>
    <row r="973" ht="15.75" customHeight="1">
      <c r="A973" s="207"/>
      <c r="B973" s="207"/>
      <c r="C973" s="207"/>
      <c r="D973" s="207"/>
      <c r="E973" s="207"/>
      <c r="F973" s="207"/>
      <c r="G973" s="207"/>
      <c r="H973" s="207"/>
      <c r="I973" s="207"/>
      <c r="J973" s="207"/>
      <c r="K973" s="207"/>
      <c r="L973" s="207"/>
      <c r="M973" s="207"/>
      <c r="N973" s="207"/>
      <c r="O973" s="207"/>
      <c r="P973" s="207"/>
      <c r="Q973" s="207"/>
      <c r="R973" s="207"/>
      <c r="S973" s="207"/>
      <c r="T973" s="207"/>
      <c r="U973" s="207"/>
      <c r="V973" s="207"/>
      <c r="W973" s="207"/>
      <c r="X973" s="207"/>
      <c r="Y973" s="207"/>
      <c r="Z973" s="207"/>
    </row>
    <row r="974" ht="15.75" customHeight="1">
      <c r="A974" s="207"/>
      <c r="B974" s="207"/>
      <c r="C974" s="207"/>
      <c r="D974" s="207"/>
      <c r="E974" s="207"/>
      <c r="F974" s="207"/>
      <c r="G974" s="207"/>
      <c r="H974" s="207"/>
      <c r="I974" s="207"/>
      <c r="J974" s="207"/>
      <c r="K974" s="207"/>
      <c r="L974" s="207"/>
      <c r="M974" s="207"/>
      <c r="N974" s="207"/>
      <c r="O974" s="207"/>
      <c r="P974" s="207"/>
      <c r="Q974" s="207"/>
      <c r="R974" s="207"/>
      <c r="S974" s="207"/>
      <c r="T974" s="207"/>
      <c r="U974" s="207"/>
      <c r="V974" s="207"/>
      <c r="W974" s="207"/>
      <c r="X974" s="207"/>
      <c r="Y974" s="207"/>
      <c r="Z974" s="207"/>
    </row>
    <row r="975" ht="15.75" customHeight="1">
      <c r="A975" s="207"/>
      <c r="B975" s="207"/>
      <c r="C975" s="207"/>
      <c r="D975" s="207"/>
      <c r="E975" s="207"/>
      <c r="F975" s="207"/>
      <c r="G975" s="207"/>
      <c r="H975" s="207"/>
      <c r="I975" s="207"/>
      <c r="J975" s="207"/>
      <c r="K975" s="207"/>
      <c r="L975" s="207"/>
      <c r="M975" s="207"/>
      <c r="N975" s="207"/>
      <c r="O975" s="207"/>
      <c r="P975" s="207"/>
      <c r="Q975" s="207"/>
      <c r="R975" s="207"/>
      <c r="S975" s="207"/>
      <c r="T975" s="207"/>
      <c r="U975" s="207"/>
      <c r="V975" s="207"/>
      <c r="W975" s="207"/>
      <c r="X975" s="207"/>
      <c r="Y975" s="207"/>
      <c r="Z975" s="207"/>
    </row>
    <row r="976" ht="15.75" customHeight="1">
      <c r="A976" s="207"/>
      <c r="B976" s="207"/>
      <c r="C976" s="207"/>
      <c r="D976" s="207"/>
      <c r="E976" s="207"/>
      <c r="F976" s="207"/>
      <c r="G976" s="207"/>
      <c r="H976" s="207"/>
      <c r="I976" s="207"/>
      <c r="J976" s="207"/>
      <c r="K976" s="207"/>
      <c r="L976" s="207"/>
      <c r="M976" s="207"/>
      <c r="N976" s="207"/>
      <c r="O976" s="207"/>
      <c r="P976" s="207"/>
      <c r="Q976" s="207"/>
      <c r="R976" s="207"/>
      <c r="S976" s="207"/>
      <c r="T976" s="207"/>
      <c r="U976" s="207"/>
      <c r="V976" s="207"/>
      <c r="W976" s="207"/>
      <c r="X976" s="207"/>
      <c r="Y976" s="207"/>
      <c r="Z976" s="207"/>
    </row>
    <row r="977" ht="15.75" customHeight="1">
      <c r="A977" s="207"/>
      <c r="B977" s="207"/>
      <c r="C977" s="207"/>
      <c r="D977" s="207"/>
      <c r="E977" s="207"/>
      <c r="F977" s="207"/>
      <c r="G977" s="207"/>
      <c r="H977" s="207"/>
      <c r="I977" s="207"/>
      <c r="J977" s="207"/>
      <c r="K977" s="207"/>
      <c r="L977" s="207"/>
      <c r="M977" s="207"/>
      <c r="N977" s="207"/>
      <c r="O977" s="207"/>
      <c r="P977" s="207"/>
      <c r="Q977" s="207"/>
      <c r="R977" s="207"/>
      <c r="S977" s="207"/>
      <c r="T977" s="207"/>
      <c r="U977" s="207"/>
      <c r="V977" s="207"/>
      <c r="W977" s="207"/>
      <c r="X977" s="207"/>
      <c r="Y977" s="207"/>
      <c r="Z977" s="207"/>
    </row>
    <row r="978" ht="15.75" customHeight="1">
      <c r="A978" s="207"/>
      <c r="B978" s="207"/>
      <c r="C978" s="207"/>
      <c r="D978" s="207"/>
      <c r="E978" s="207"/>
      <c r="F978" s="207"/>
      <c r="G978" s="207"/>
      <c r="H978" s="207"/>
      <c r="I978" s="207"/>
      <c r="J978" s="207"/>
      <c r="K978" s="207"/>
      <c r="L978" s="207"/>
      <c r="M978" s="207"/>
      <c r="N978" s="207"/>
      <c r="O978" s="207"/>
      <c r="P978" s="207"/>
      <c r="Q978" s="207"/>
      <c r="R978" s="207"/>
      <c r="S978" s="207"/>
      <c r="T978" s="207"/>
      <c r="U978" s="207"/>
      <c r="V978" s="207"/>
      <c r="W978" s="207"/>
      <c r="X978" s="207"/>
      <c r="Y978" s="207"/>
      <c r="Z978" s="207"/>
    </row>
    <row r="979" ht="15.75" customHeight="1">
      <c r="A979" s="207"/>
      <c r="B979" s="207"/>
      <c r="C979" s="207"/>
      <c r="D979" s="207"/>
      <c r="E979" s="207"/>
      <c r="F979" s="207"/>
      <c r="G979" s="207"/>
      <c r="H979" s="207"/>
      <c r="I979" s="207"/>
      <c r="J979" s="207"/>
      <c r="K979" s="207"/>
      <c r="L979" s="207"/>
      <c r="M979" s="207"/>
      <c r="N979" s="207"/>
      <c r="O979" s="207"/>
      <c r="P979" s="207"/>
      <c r="Q979" s="207"/>
      <c r="R979" s="207"/>
      <c r="S979" s="207"/>
      <c r="T979" s="207"/>
      <c r="U979" s="207"/>
      <c r="V979" s="207"/>
      <c r="W979" s="207"/>
      <c r="X979" s="207"/>
      <c r="Y979" s="207"/>
      <c r="Z979" s="207"/>
    </row>
    <row r="980" ht="15.75" customHeight="1">
      <c r="A980" s="207"/>
      <c r="B980" s="207"/>
      <c r="C980" s="207"/>
      <c r="D980" s="207"/>
      <c r="E980" s="207"/>
      <c r="F980" s="207"/>
      <c r="G980" s="207"/>
      <c r="H980" s="207"/>
      <c r="I980" s="207"/>
      <c r="J980" s="207"/>
      <c r="K980" s="207"/>
      <c r="L980" s="207"/>
      <c r="M980" s="207"/>
      <c r="N980" s="207"/>
      <c r="O980" s="207"/>
      <c r="P980" s="207"/>
      <c r="Q980" s="207"/>
      <c r="R980" s="207"/>
      <c r="S980" s="207"/>
      <c r="T980" s="207"/>
      <c r="U980" s="207"/>
      <c r="V980" s="207"/>
      <c r="W980" s="207"/>
      <c r="X980" s="207"/>
      <c r="Y980" s="207"/>
      <c r="Z980" s="207"/>
    </row>
    <row r="981" ht="15.75" customHeight="1">
      <c r="A981" s="207"/>
      <c r="B981" s="207"/>
      <c r="C981" s="207"/>
      <c r="D981" s="207"/>
      <c r="E981" s="207"/>
      <c r="F981" s="207"/>
      <c r="G981" s="207"/>
      <c r="H981" s="207"/>
      <c r="I981" s="207"/>
      <c r="J981" s="207"/>
      <c r="K981" s="207"/>
      <c r="L981" s="207"/>
      <c r="M981" s="207"/>
      <c r="N981" s="207"/>
      <c r="O981" s="207"/>
      <c r="P981" s="207"/>
      <c r="Q981" s="207"/>
      <c r="R981" s="207"/>
      <c r="S981" s="207"/>
      <c r="T981" s="207"/>
      <c r="U981" s="207"/>
      <c r="V981" s="207"/>
      <c r="W981" s="207"/>
      <c r="X981" s="207"/>
      <c r="Y981" s="207"/>
      <c r="Z981" s="207"/>
    </row>
    <row r="982" ht="15.75" customHeight="1">
      <c r="A982" s="207"/>
      <c r="B982" s="207"/>
      <c r="C982" s="207"/>
      <c r="D982" s="207"/>
      <c r="E982" s="207"/>
      <c r="F982" s="207"/>
      <c r="G982" s="207"/>
      <c r="H982" s="207"/>
      <c r="I982" s="207"/>
      <c r="J982" s="207"/>
      <c r="K982" s="207"/>
      <c r="L982" s="207"/>
      <c r="M982" s="207"/>
      <c r="N982" s="207"/>
      <c r="O982" s="207"/>
      <c r="P982" s="207"/>
      <c r="Q982" s="207"/>
      <c r="R982" s="207"/>
      <c r="S982" s="207"/>
      <c r="T982" s="207"/>
      <c r="U982" s="207"/>
      <c r="V982" s="207"/>
      <c r="W982" s="207"/>
      <c r="X982" s="207"/>
      <c r="Y982" s="207"/>
      <c r="Z982" s="207"/>
    </row>
    <row r="983" ht="15.75" customHeight="1">
      <c r="A983" s="207"/>
      <c r="B983" s="207"/>
      <c r="C983" s="207"/>
      <c r="D983" s="207"/>
      <c r="E983" s="207"/>
      <c r="F983" s="207"/>
      <c r="G983" s="207"/>
      <c r="H983" s="207"/>
      <c r="I983" s="207"/>
      <c r="J983" s="207"/>
      <c r="K983" s="207"/>
      <c r="L983" s="207"/>
      <c r="M983" s="207"/>
      <c r="N983" s="207"/>
      <c r="O983" s="207"/>
      <c r="P983" s="207"/>
      <c r="Q983" s="207"/>
      <c r="R983" s="207"/>
      <c r="S983" s="207"/>
      <c r="T983" s="207"/>
      <c r="U983" s="207"/>
      <c r="V983" s="207"/>
      <c r="W983" s="207"/>
      <c r="X983" s="207"/>
      <c r="Y983" s="207"/>
      <c r="Z983" s="207"/>
    </row>
    <row r="984" ht="15.75" customHeight="1">
      <c r="A984" s="207"/>
      <c r="B984" s="207"/>
      <c r="C984" s="207"/>
      <c r="D984" s="207"/>
      <c r="E984" s="207"/>
      <c r="F984" s="207"/>
      <c r="G984" s="207"/>
      <c r="H984" s="207"/>
      <c r="I984" s="207"/>
      <c r="J984" s="207"/>
      <c r="K984" s="207"/>
      <c r="L984" s="207"/>
      <c r="M984" s="207"/>
      <c r="N984" s="207"/>
      <c r="O984" s="207"/>
      <c r="P984" s="207"/>
      <c r="Q984" s="207"/>
      <c r="R984" s="207"/>
      <c r="S984" s="207"/>
      <c r="T984" s="207"/>
      <c r="U984" s="207"/>
      <c r="V984" s="207"/>
      <c r="W984" s="207"/>
      <c r="X984" s="207"/>
      <c r="Y984" s="207"/>
      <c r="Z984" s="207"/>
    </row>
    <row r="985" ht="15.75" customHeight="1">
      <c r="A985" s="207"/>
      <c r="B985" s="207"/>
      <c r="C985" s="207"/>
      <c r="D985" s="207"/>
      <c r="E985" s="207"/>
      <c r="F985" s="207"/>
      <c r="G985" s="207"/>
      <c r="H985" s="207"/>
      <c r="I985" s="207"/>
      <c r="J985" s="207"/>
      <c r="K985" s="207"/>
      <c r="L985" s="207"/>
      <c r="M985" s="207"/>
      <c r="N985" s="207"/>
      <c r="O985" s="207"/>
      <c r="P985" s="207"/>
      <c r="Q985" s="207"/>
      <c r="R985" s="207"/>
      <c r="S985" s="207"/>
      <c r="T985" s="207"/>
      <c r="U985" s="207"/>
      <c r="V985" s="207"/>
      <c r="W985" s="207"/>
      <c r="X985" s="207"/>
      <c r="Y985" s="207"/>
      <c r="Z985" s="207"/>
    </row>
    <row r="986" ht="15.75" customHeight="1">
      <c r="A986" s="207"/>
      <c r="B986" s="207"/>
      <c r="C986" s="207"/>
      <c r="D986" s="207"/>
      <c r="E986" s="207"/>
      <c r="F986" s="207"/>
      <c r="G986" s="207"/>
      <c r="H986" s="207"/>
      <c r="I986" s="207"/>
      <c r="J986" s="207"/>
      <c r="K986" s="207"/>
      <c r="L986" s="207"/>
      <c r="M986" s="207"/>
      <c r="N986" s="207"/>
      <c r="O986" s="207"/>
      <c r="P986" s="207"/>
      <c r="Q986" s="207"/>
      <c r="R986" s="207"/>
      <c r="S986" s="207"/>
      <c r="T986" s="207"/>
      <c r="U986" s="207"/>
      <c r="V986" s="207"/>
      <c r="W986" s="207"/>
      <c r="X986" s="207"/>
      <c r="Y986" s="207"/>
      <c r="Z986" s="207"/>
    </row>
    <row r="987" ht="15.75" customHeight="1">
      <c r="A987" s="207"/>
      <c r="B987" s="207"/>
      <c r="C987" s="207"/>
      <c r="D987" s="207"/>
      <c r="E987" s="207"/>
      <c r="F987" s="207"/>
      <c r="G987" s="207"/>
      <c r="H987" s="207"/>
      <c r="I987" s="207"/>
      <c r="J987" s="207"/>
      <c r="K987" s="207"/>
      <c r="L987" s="207"/>
      <c r="M987" s="207"/>
      <c r="N987" s="207"/>
      <c r="O987" s="207"/>
      <c r="P987" s="207"/>
      <c r="Q987" s="207"/>
      <c r="R987" s="207"/>
      <c r="S987" s="207"/>
      <c r="T987" s="207"/>
      <c r="U987" s="207"/>
      <c r="V987" s="207"/>
      <c r="W987" s="207"/>
      <c r="X987" s="207"/>
      <c r="Y987" s="207"/>
      <c r="Z987" s="207"/>
    </row>
    <row r="988" ht="15.75" customHeight="1">
      <c r="A988" s="207"/>
      <c r="B988" s="207"/>
      <c r="C988" s="207"/>
      <c r="D988" s="207"/>
      <c r="E988" s="207"/>
      <c r="F988" s="207"/>
      <c r="G988" s="207"/>
      <c r="H988" s="207"/>
      <c r="I988" s="207"/>
      <c r="J988" s="207"/>
      <c r="K988" s="207"/>
      <c r="L988" s="207"/>
      <c r="M988" s="207"/>
      <c r="N988" s="207"/>
      <c r="O988" s="207"/>
      <c r="P988" s="207"/>
      <c r="Q988" s="207"/>
      <c r="R988" s="207"/>
      <c r="S988" s="207"/>
      <c r="T988" s="207"/>
      <c r="U988" s="207"/>
      <c r="V988" s="207"/>
      <c r="W988" s="207"/>
      <c r="X988" s="207"/>
      <c r="Y988" s="207"/>
      <c r="Z988" s="207"/>
    </row>
    <row r="989" ht="15.75" customHeight="1">
      <c r="A989" s="207"/>
      <c r="B989" s="207"/>
      <c r="C989" s="207"/>
      <c r="D989" s="207"/>
      <c r="E989" s="207"/>
      <c r="F989" s="207"/>
      <c r="G989" s="207"/>
      <c r="H989" s="207"/>
      <c r="I989" s="207"/>
      <c r="J989" s="207"/>
      <c r="K989" s="207"/>
      <c r="L989" s="207"/>
      <c r="M989" s="207"/>
      <c r="N989" s="207"/>
      <c r="O989" s="207"/>
      <c r="P989" s="207"/>
      <c r="Q989" s="207"/>
      <c r="R989" s="207"/>
      <c r="S989" s="207"/>
      <c r="T989" s="207"/>
      <c r="U989" s="207"/>
      <c r="V989" s="207"/>
      <c r="W989" s="207"/>
      <c r="X989" s="207"/>
      <c r="Y989" s="207"/>
      <c r="Z989" s="207"/>
    </row>
    <row r="990" ht="15.75" customHeight="1">
      <c r="A990" s="207"/>
      <c r="B990" s="207"/>
      <c r="C990" s="207"/>
      <c r="D990" s="207"/>
      <c r="E990" s="207"/>
      <c r="F990" s="207"/>
      <c r="G990" s="207"/>
      <c r="H990" s="207"/>
      <c r="I990" s="207"/>
      <c r="J990" s="207"/>
      <c r="K990" s="207"/>
      <c r="L990" s="207"/>
      <c r="M990" s="207"/>
      <c r="N990" s="207"/>
      <c r="O990" s="207"/>
      <c r="P990" s="207"/>
      <c r="Q990" s="207"/>
      <c r="R990" s="207"/>
      <c r="S990" s="207"/>
      <c r="T990" s="207"/>
      <c r="U990" s="207"/>
      <c r="V990" s="207"/>
      <c r="W990" s="207"/>
      <c r="X990" s="207"/>
      <c r="Y990" s="207"/>
      <c r="Z990" s="207"/>
    </row>
    <row r="991" ht="15.75" customHeight="1">
      <c r="A991" s="207"/>
      <c r="B991" s="207"/>
      <c r="C991" s="207"/>
      <c r="D991" s="207"/>
      <c r="E991" s="207"/>
      <c r="F991" s="207"/>
      <c r="G991" s="207"/>
      <c r="H991" s="207"/>
      <c r="I991" s="207"/>
      <c r="J991" s="207"/>
      <c r="K991" s="207"/>
      <c r="L991" s="207"/>
      <c r="M991" s="207"/>
      <c r="N991" s="207"/>
      <c r="O991" s="207"/>
      <c r="P991" s="207"/>
      <c r="Q991" s="207"/>
      <c r="R991" s="207"/>
      <c r="S991" s="207"/>
      <c r="T991" s="207"/>
      <c r="U991" s="207"/>
      <c r="V991" s="207"/>
      <c r="W991" s="207"/>
      <c r="X991" s="207"/>
      <c r="Y991" s="207"/>
      <c r="Z991" s="207"/>
    </row>
    <row r="992" ht="15.75" customHeight="1">
      <c r="A992" s="207"/>
      <c r="B992" s="207"/>
      <c r="C992" s="207"/>
      <c r="D992" s="207"/>
      <c r="E992" s="207"/>
      <c r="F992" s="207"/>
      <c r="G992" s="207"/>
      <c r="H992" s="207"/>
      <c r="I992" s="207"/>
      <c r="J992" s="207"/>
      <c r="K992" s="207"/>
      <c r="L992" s="207"/>
      <c r="M992" s="207"/>
      <c r="N992" s="207"/>
      <c r="O992" s="207"/>
      <c r="P992" s="207"/>
      <c r="Q992" s="207"/>
      <c r="R992" s="207"/>
      <c r="S992" s="207"/>
      <c r="T992" s="207"/>
      <c r="U992" s="207"/>
      <c r="V992" s="207"/>
      <c r="W992" s="207"/>
      <c r="X992" s="207"/>
      <c r="Y992" s="207"/>
      <c r="Z992" s="207"/>
    </row>
    <row r="993" ht="15.75" customHeight="1">
      <c r="A993" s="207"/>
      <c r="B993" s="207"/>
      <c r="C993" s="207"/>
      <c r="D993" s="207"/>
      <c r="E993" s="207"/>
      <c r="F993" s="207"/>
      <c r="G993" s="207"/>
      <c r="H993" s="207"/>
      <c r="I993" s="207"/>
      <c r="J993" s="207"/>
      <c r="K993" s="207"/>
      <c r="L993" s="207"/>
      <c r="M993" s="207"/>
      <c r="N993" s="207"/>
      <c r="O993" s="207"/>
      <c r="P993" s="207"/>
      <c r="Q993" s="207"/>
      <c r="R993" s="207"/>
      <c r="S993" s="207"/>
      <c r="T993" s="207"/>
      <c r="U993" s="207"/>
      <c r="V993" s="207"/>
      <c r="W993" s="207"/>
      <c r="X993" s="207"/>
      <c r="Y993" s="207"/>
      <c r="Z993" s="207"/>
    </row>
    <row r="994" ht="15.75" customHeight="1">
      <c r="A994" s="207"/>
      <c r="B994" s="207"/>
      <c r="C994" s="207"/>
      <c r="D994" s="207"/>
      <c r="E994" s="207"/>
      <c r="F994" s="207"/>
      <c r="G994" s="207"/>
      <c r="H994" s="207"/>
      <c r="I994" s="207"/>
      <c r="J994" s="207"/>
      <c r="K994" s="207"/>
      <c r="L994" s="207"/>
      <c r="M994" s="207"/>
      <c r="N994" s="207"/>
      <c r="O994" s="207"/>
      <c r="P994" s="207"/>
      <c r="Q994" s="207"/>
      <c r="R994" s="207"/>
      <c r="S994" s="207"/>
      <c r="T994" s="207"/>
      <c r="U994" s="207"/>
      <c r="V994" s="207"/>
      <c r="W994" s="207"/>
      <c r="X994" s="207"/>
      <c r="Y994" s="207"/>
      <c r="Z994" s="207"/>
    </row>
    <row r="995" ht="15.75" customHeight="1">
      <c r="A995" s="207"/>
      <c r="B995" s="207"/>
      <c r="C995" s="207"/>
      <c r="D995" s="207"/>
      <c r="E995" s="207"/>
      <c r="F995" s="207"/>
      <c r="G995" s="207"/>
      <c r="H995" s="207"/>
      <c r="I995" s="207"/>
      <c r="J995" s="207"/>
      <c r="K995" s="207"/>
      <c r="L995" s="207"/>
      <c r="M995" s="207"/>
      <c r="N995" s="207"/>
      <c r="O995" s="207"/>
      <c r="P995" s="207"/>
      <c r="Q995" s="207"/>
      <c r="R995" s="207"/>
      <c r="S995" s="207"/>
      <c r="T995" s="207"/>
      <c r="U995" s="207"/>
      <c r="V995" s="207"/>
      <c r="W995" s="207"/>
      <c r="X995" s="207"/>
      <c r="Y995" s="207"/>
      <c r="Z995" s="207"/>
    </row>
    <row r="996" ht="15.75" customHeight="1">
      <c r="A996" s="207"/>
      <c r="B996" s="207"/>
      <c r="C996" s="207"/>
      <c r="D996" s="207"/>
      <c r="E996" s="207"/>
      <c r="F996" s="207"/>
      <c r="G996" s="207"/>
      <c r="H996" s="207"/>
      <c r="I996" s="207"/>
      <c r="J996" s="207"/>
      <c r="K996" s="207"/>
      <c r="L996" s="207"/>
      <c r="M996" s="207"/>
      <c r="N996" s="207"/>
      <c r="O996" s="207"/>
      <c r="P996" s="207"/>
      <c r="Q996" s="207"/>
      <c r="R996" s="207"/>
      <c r="S996" s="207"/>
      <c r="T996" s="207"/>
      <c r="U996" s="207"/>
      <c r="V996" s="207"/>
      <c r="W996" s="207"/>
      <c r="X996" s="207"/>
      <c r="Y996" s="207"/>
      <c r="Z996" s="207"/>
    </row>
    <row r="997" ht="15.75" customHeight="1">
      <c r="A997" s="207"/>
      <c r="B997" s="207"/>
      <c r="C997" s="207"/>
      <c r="D997" s="207"/>
      <c r="E997" s="207"/>
      <c r="F997" s="207"/>
      <c r="G997" s="207"/>
      <c r="H997" s="207"/>
      <c r="I997" s="207"/>
      <c r="J997" s="207"/>
      <c r="K997" s="207"/>
      <c r="L997" s="207"/>
      <c r="M997" s="207"/>
      <c r="N997" s="207"/>
      <c r="O997" s="207"/>
      <c r="P997" s="207"/>
      <c r="Q997" s="207"/>
      <c r="R997" s="207"/>
      <c r="S997" s="207"/>
      <c r="T997" s="207"/>
      <c r="U997" s="207"/>
      <c r="V997" s="207"/>
      <c r="W997" s="207"/>
      <c r="X997" s="207"/>
      <c r="Y997" s="207"/>
      <c r="Z997" s="207"/>
    </row>
    <row r="998" ht="15.75" customHeight="1">
      <c r="A998" s="207"/>
      <c r="B998" s="207"/>
      <c r="C998" s="207"/>
      <c r="D998" s="207"/>
      <c r="E998" s="207"/>
      <c r="F998" s="207"/>
      <c r="G998" s="207"/>
      <c r="H998" s="207"/>
      <c r="I998" s="207"/>
      <c r="J998" s="207"/>
      <c r="K998" s="207"/>
      <c r="L998" s="207"/>
      <c r="M998" s="207"/>
      <c r="N998" s="207"/>
      <c r="O998" s="207"/>
      <c r="P998" s="207"/>
      <c r="Q998" s="207"/>
      <c r="R998" s="207"/>
      <c r="S998" s="207"/>
      <c r="T998" s="207"/>
      <c r="U998" s="207"/>
      <c r="V998" s="207"/>
      <c r="W998" s="207"/>
      <c r="X998" s="207"/>
      <c r="Y998" s="207"/>
      <c r="Z998" s="207"/>
    </row>
    <row r="999" ht="15.75" customHeight="1">
      <c r="A999" s="207"/>
      <c r="B999" s="207"/>
      <c r="C999" s="207"/>
      <c r="D999" s="207"/>
      <c r="E999" s="207"/>
      <c r="F999" s="207"/>
      <c r="G999" s="207"/>
      <c r="H999" s="207"/>
      <c r="I999" s="207"/>
      <c r="J999" s="207"/>
      <c r="K999" s="207"/>
      <c r="L999" s="207"/>
      <c r="M999" s="207"/>
      <c r="N999" s="207"/>
      <c r="O999" s="207"/>
      <c r="P999" s="207"/>
      <c r="Q999" s="207"/>
      <c r="R999" s="207"/>
      <c r="S999" s="207"/>
      <c r="T999" s="207"/>
      <c r="U999" s="207"/>
      <c r="V999" s="207"/>
      <c r="W999" s="207"/>
      <c r="X999" s="207"/>
      <c r="Y999" s="207"/>
      <c r="Z999" s="207"/>
    </row>
    <row r="1000" ht="15.75" customHeight="1">
      <c r="A1000" s="207"/>
      <c r="B1000" s="207"/>
      <c r="C1000" s="207"/>
      <c r="D1000" s="207"/>
      <c r="E1000" s="207"/>
      <c r="F1000" s="207"/>
      <c r="G1000" s="207"/>
      <c r="H1000" s="207"/>
      <c r="I1000" s="207"/>
      <c r="J1000" s="207"/>
      <c r="K1000" s="207"/>
      <c r="L1000" s="207"/>
      <c r="M1000" s="207"/>
      <c r="N1000" s="207"/>
      <c r="O1000" s="207"/>
      <c r="P1000" s="207"/>
      <c r="Q1000" s="207"/>
      <c r="R1000" s="207"/>
      <c r="S1000" s="207"/>
      <c r="T1000" s="207"/>
      <c r="U1000" s="207"/>
      <c r="V1000" s="207"/>
      <c r="W1000" s="207"/>
      <c r="X1000" s="207"/>
      <c r="Y1000" s="207"/>
      <c r="Z1000" s="207"/>
    </row>
  </sheetData>
  <autoFilter ref="$A$2:$M$5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23.0"/>
    <col customWidth="1" min="2" max="2" width="17.88" outlineLevel="1"/>
    <col customWidth="1" min="3" max="3" width="32.13"/>
  </cols>
  <sheetData>
    <row r="1">
      <c r="A1" s="215" t="s">
        <v>1007</v>
      </c>
      <c r="B1" s="216"/>
      <c r="C1" s="216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</row>
    <row r="2">
      <c r="A2" s="218" t="s">
        <v>1008</v>
      </c>
      <c r="B2" s="218" t="s">
        <v>1009</v>
      </c>
      <c r="C2" s="218" t="s">
        <v>1010</v>
      </c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</row>
    <row r="3">
      <c r="A3" s="219" t="s">
        <v>1011</v>
      </c>
      <c r="B3" s="174" t="s">
        <v>1012</v>
      </c>
      <c r="C3" s="174" t="s">
        <v>1013</v>
      </c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</row>
    <row r="4">
      <c r="A4" s="219" t="s">
        <v>1014</v>
      </c>
      <c r="B4" s="174" t="s">
        <v>1015</v>
      </c>
      <c r="C4" s="174" t="s">
        <v>1016</v>
      </c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</row>
    <row r="5">
      <c r="A5" s="219" t="s">
        <v>1017</v>
      </c>
      <c r="B5" s="174" t="s">
        <v>1018</v>
      </c>
      <c r="C5" s="174" t="s">
        <v>1019</v>
      </c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</row>
    <row r="6">
      <c r="A6" s="219" t="s">
        <v>1020</v>
      </c>
      <c r="B6" s="174" t="s">
        <v>1021</v>
      </c>
      <c r="C6" s="174" t="s">
        <v>1022</v>
      </c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</row>
    <row r="7">
      <c r="A7" s="219" t="s">
        <v>1023</v>
      </c>
      <c r="B7" s="174" t="s">
        <v>1024</v>
      </c>
      <c r="C7" s="174" t="s">
        <v>1025</v>
      </c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</row>
    <row r="8">
      <c r="A8" s="219" t="s">
        <v>1026</v>
      </c>
      <c r="B8" s="174" t="s">
        <v>1027</v>
      </c>
      <c r="C8" s="174" t="s">
        <v>1028</v>
      </c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</row>
    <row r="9">
      <c r="A9" s="219" t="s">
        <v>1029</v>
      </c>
      <c r="B9" s="174" t="s">
        <v>1030</v>
      </c>
      <c r="C9" s="174" t="s">
        <v>1031</v>
      </c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</row>
    <row r="10">
      <c r="A10" s="219" t="s">
        <v>1032</v>
      </c>
      <c r="B10" s="174" t="s">
        <v>1033</v>
      </c>
      <c r="C10" s="174" t="s">
        <v>1034</v>
      </c>
      <c r="D10" s="217"/>
      <c r="E10" s="217"/>
      <c r="F10" s="217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</row>
    <row r="11">
      <c r="A11" s="219" t="s">
        <v>1035</v>
      </c>
      <c r="B11" s="174" t="s">
        <v>1036</v>
      </c>
      <c r="C11" s="174" t="s">
        <v>1037</v>
      </c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</row>
    <row r="12">
      <c r="A12" s="219" t="s">
        <v>1038</v>
      </c>
      <c r="B12" s="174" t="s">
        <v>1039</v>
      </c>
      <c r="C12" s="174" t="s">
        <v>1040</v>
      </c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</row>
    <row r="13">
      <c r="A13" s="219" t="s">
        <v>1041</v>
      </c>
      <c r="B13" s="174" t="s">
        <v>1042</v>
      </c>
      <c r="C13" s="174" t="s">
        <v>1043</v>
      </c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</row>
    <row r="14">
      <c r="A14" s="219" t="s">
        <v>1044</v>
      </c>
      <c r="B14" s="174" t="s">
        <v>1045</v>
      </c>
      <c r="C14" s="174" t="s">
        <v>1046</v>
      </c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</row>
    <row r="15">
      <c r="A15" s="219" t="s">
        <v>1047</v>
      </c>
      <c r="B15" s="174" t="s">
        <v>1048</v>
      </c>
      <c r="C15" s="174" t="s">
        <v>1049</v>
      </c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</row>
    <row r="16">
      <c r="A16" s="219" t="s">
        <v>1050</v>
      </c>
      <c r="B16" s="174" t="s">
        <v>1051</v>
      </c>
      <c r="C16" s="174" t="s">
        <v>1052</v>
      </c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</row>
    <row r="17">
      <c r="A17" s="219" t="s">
        <v>1053</v>
      </c>
      <c r="B17" s="174" t="s">
        <v>1054</v>
      </c>
      <c r="C17" s="174" t="s">
        <v>1055</v>
      </c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</row>
    <row r="18">
      <c r="A18" s="219" t="s">
        <v>1056</v>
      </c>
      <c r="B18" s="174" t="s">
        <v>1057</v>
      </c>
      <c r="C18" s="174" t="s">
        <v>1058</v>
      </c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</row>
    <row r="19"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</row>
    <row r="20"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</row>
    <row r="21">
      <c r="A21" s="220" t="s">
        <v>1059</v>
      </c>
      <c r="B21" s="221"/>
      <c r="C21" s="221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</row>
    <row r="22">
      <c r="A22" s="219" t="s">
        <v>611</v>
      </c>
      <c r="B22" s="174" t="s">
        <v>1060</v>
      </c>
      <c r="C22" s="174" t="s">
        <v>1061</v>
      </c>
      <c r="D22" s="217"/>
      <c r="E22" s="217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</row>
    <row r="23">
      <c r="A23" s="219" t="s">
        <v>1062</v>
      </c>
      <c r="B23" s="174" t="s">
        <v>1063</v>
      </c>
      <c r="C23" s="174" t="s">
        <v>1064</v>
      </c>
      <c r="D23" s="217"/>
      <c r="E23" s="217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</row>
    <row r="24">
      <c r="A24" s="219" t="s">
        <v>1065</v>
      </c>
      <c r="B24" s="174" t="s">
        <v>1066</v>
      </c>
      <c r="C24" s="174" t="s">
        <v>1067</v>
      </c>
      <c r="D24" s="217"/>
      <c r="E24" s="217"/>
      <c r="F24" s="217"/>
      <c r="G24" s="217"/>
      <c r="H24" s="217"/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</row>
    <row r="25">
      <c r="A25" s="219" t="s">
        <v>1068</v>
      </c>
      <c r="B25" s="174" t="s">
        <v>1069</v>
      </c>
      <c r="C25" s="174" t="s">
        <v>1070</v>
      </c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</row>
    <row r="26">
      <c r="A26" s="219" t="s">
        <v>1071</v>
      </c>
      <c r="B26" s="174" t="s">
        <v>1072</v>
      </c>
      <c r="C26" s="174" t="s">
        <v>1073</v>
      </c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</row>
    <row r="27">
      <c r="A27" s="219" t="s">
        <v>648</v>
      </c>
      <c r="B27" s="174" t="s">
        <v>1074</v>
      </c>
      <c r="C27" s="174" t="s">
        <v>1075</v>
      </c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</row>
    <row r="28">
      <c r="A28" s="219" t="s">
        <v>647</v>
      </c>
      <c r="B28" s="174" t="s">
        <v>1076</v>
      </c>
      <c r="C28" s="174" t="s">
        <v>1077</v>
      </c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</row>
    <row r="29">
      <c r="A29" s="219" t="s">
        <v>649</v>
      </c>
      <c r="B29" s="174" t="s">
        <v>1078</v>
      </c>
      <c r="C29" s="174" t="s">
        <v>1079</v>
      </c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</row>
    <row r="30">
      <c r="A30" s="219" t="s">
        <v>1080</v>
      </c>
      <c r="B30" s="174" t="s">
        <v>1081</v>
      </c>
      <c r="C30" s="174" t="s">
        <v>1082</v>
      </c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</row>
    <row r="31">
      <c r="A31" s="219" t="s">
        <v>1083</v>
      </c>
      <c r="B31" s="174" t="s">
        <v>1066</v>
      </c>
      <c r="C31" s="174" t="s">
        <v>1084</v>
      </c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</row>
    <row r="32">
      <c r="A32" s="219" t="s">
        <v>888</v>
      </c>
      <c r="B32" s="174" t="s">
        <v>1085</v>
      </c>
      <c r="C32" s="174" t="s">
        <v>1086</v>
      </c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</row>
    <row r="33">
      <c r="A33" s="219" t="s">
        <v>700</v>
      </c>
      <c r="B33" s="174" t="s">
        <v>1087</v>
      </c>
      <c r="C33" s="174" t="s">
        <v>1088</v>
      </c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</row>
    <row r="34">
      <c r="A34" s="219" t="s">
        <v>731</v>
      </c>
      <c r="B34" s="174" t="s">
        <v>1076</v>
      </c>
      <c r="C34" s="174" t="s">
        <v>1089</v>
      </c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</row>
    <row r="35">
      <c r="A35" s="219" t="s">
        <v>702</v>
      </c>
      <c r="B35" s="174" t="s">
        <v>1090</v>
      </c>
      <c r="C35" s="174" t="s">
        <v>1091</v>
      </c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</row>
    <row r="36">
      <c r="A36" s="219" t="s">
        <v>733</v>
      </c>
      <c r="B36" s="174" t="s">
        <v>1092</v>
      </c>
      <c r="C36" s="174" t="s">
        <v>1093</v>
      </c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</row>
    <row r="37">
      <c r="A37" s="219" t="s">
        <v>1094</v>
      </c>
      <c r="B37" s="174" t="s">
        <v>1095</v>
      </c>
      <c r="C37" s="174" t="s">
        <v>1096</v>
      </c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</row>
    <row r="38">
      <c r="A38" s="219" t="s">
        <v>775</v>
      </c>
      <c r="B38" s="174" t="s">
        <v>1097</v>
      </c>
      <c r="C38" s="174" t="s">
        <v>1098</v>
      </c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</row>
    <row r="39">
      <c r="A39" s="219" t="s">
        <v>1099</v>
      </c>
      <c r="B39" s="174" t="s">
        <v>1100</v>
      </c>
      <c r="C39" s="174" t="s">
        <v>1101</v>
      </c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</row>
    <row r="40">
      <c r="A40" s="219" t="s">
        <v>1102</v>
      </c>
      <c r="B40" s="174" t="s">
        <v>1103</v>
      </c>
      <c r="C40" s="174" t="s">
        <v>1104</v>
      </c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</row>
    <row r="41">
      <c r="A41" s="219" t="s">
        <v>1105</v>
      </c>
      <c r="B41" s="174" t="s">
        <v>1106</v>
      </c>
      <c r="C41" s="174" t="s">
        <v>1107</v>
      </c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</row>
    <row r="42">
      <c r="A42" s="219" t="s">
        <v>818</v>
      </c>
      <c r="B42" s="174" t="s">
        <v>1076</v>
      </c>
      <c r="C42" s="174" t="s">
        <v>1108</v>
      </c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</row>
    <row r="43">
      <c r="A43" s="219" t="s">
        <v>1109</v>
      </c>
      <c r="B43" s="174" t="s">
        <v>1110</v>
      </c>
      <c r="C43" s="174" t="s">
        <v>1111</v>
      </c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</row>
    <row r="44">
      <c r="A44" s="219" t="s">
        <v>1112</v>
      </c>
      <c r="B44" s="174" t="s">
        <v>1113</v>
      </c>
      <c r="C44" s="174" t="s">
        <v>1114</v>
      </c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</row>
    <row r="45">
      <c r="A45" s="219" t="s">
        <v>1115</v>
      </c>
      <c r="B45" s="174" t="s">
        <v>1116</v>
      </c>
      <c r="C45" s="174" t="s">
        <v>1117</v>
      </c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</row>
    <row r="46">
      <c r="A46" s="219" t="s">
        <v>1118</v>
      </c>
      <c r="B46" s="174" t="s">
        <v>1119</v>
      </c>
      <c r="C46" s="174" t="s">
        <v>1120</v>
      </c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</row>
    <row r="47">
      <c r="A47" s="219" t="s">
        <v>1121</v>
      </c>
      <c r="B47" s="174" t="s">
        <v>1122</v>
      </c>
      <c r="C47" s="174" t="s">
        <v>1123</v>
      </c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</row>
    <row r="48">
      <c r="A48" s="219" t="s">
        <v>901</v>
      </c>
      <c r="B48" s="174" t="s">
        <v>1124</v>
      </c>
      <c r="C48" s="174" t="s">
        <v>1125</v>
      </c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</row>
    <row r="49">
      <c r="A49" s="219" t="s">
        <v>938</v>
      </c>
      <c r="B49" s="174" t="s">
        <v>1126</v>
      </c>
      <c r="C49" s="174" t="s">
        <v>1127</v>
      </c>
      <c r="D49" s="217"/>
      <c r="E49" s="217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</row>
    <row r="50">
      <c r="A50" s="219" t="s">
        <v>848</v>
      </c>
      <c r="B50" s="174" t="s">
        <v>1128</v>
      </c>
      <c r="C50" s="174" t="s">
        <v>1129</v>
      </c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</row>
    <row r="51">
      <c r="A51" s="219" t="s">
        <v>847</v>
      </c>
      <c r="B51" s="174" t="s">
        <v>1130</v>
      </c>
      <c r="C51" s="174" t="s">
        <v>1131</v>
      </c>
      <c r="D51" s="217"/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</row>
    <row r="52">
      <c r="A52" s="219" t="s">
        <v>896</v>
      </c>
      <c r="B52" s="174" t="s">
        <v>1132</v>
      </c>
      <c r="C52" s="174" t="s">
        <v>1133</v>
      </c>
      <c r="D52" s="217"/>
      <c r="E52" s="217"/>
      <c r="F52" s="217"/>
      <c r="G52" s="217"/>
      <c r="H52" s="217"/>
      <c r="I52" s="217"/>
      <c r="J52" s="217"/>
      <c r="K52" s="217"/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</row>
    <row r="53">
      <c r="A53" s="219" t="s">
        <v>1134</v>
      </c>
      <c r="B53" s="174" t="s">
        <v>1135</v>
      </c>
      <c r="C53" s="174" t="s">
        <v>1136</v>
      </c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</row>
    <row r="54">
      <c r="A54" s="219" t="s">
        <v>1137</v>
      </c>
      <c r="B54" s="174" t="s">
        <v>1138</v>
      </c>
      <c r="C54" s="174" t="s">
        <v>1139</v>
      </c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</row>
    <row r="55">
      <c r="A55" s="217"/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</row>
    <row r="56">
      <c r="A56" s="220" t="s">
        <v>1140</v>
      </c>
      <c r="B56" s="221"/>
      <c r="C56" s="221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</row>
    <row r="57">
      <c r="A57" s="219" t="s">
        <v>602</v>
      </c>
      <c r="B57" s="174" t="s">
        <v>1141</v>
      </c>
      <c r="C57" s="174" t="s">
        <v>1142</v>
      </c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</row>
    <row r="58">
      <c r="A58" s="219" t="s">
        <v>637</v>
      </c>
      <c r="B58" s="174" t="s">
        <v>1143</v>
      </c>
      <c r="C58" s="174" t="s">
        <v>1144</v>
      </c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</row>
    <row r="59">
      <c r="A59" s="219" t="s">
        <v>684</v>
      </c>
      <c r="B59" s="174" t="s">
        <v>1145</v>
      </c>
      <c r="C59" s="174" t="s">
        <v>1146</v>
      </c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</row>
    <row r="60">
      <c r="A60" s="219" t="s">
        <v>1147</v>
      </c>
      <c r="B60" s="174" t="s">
        <v>1148</v>
      </c>
      <c r="C60" s="174" t="s">
        <v>1149</v>
      </c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</row>
    <row r="61">
      <c r="A61" s="219" t="s">
        <v>685</v>
      </c>
      <c r="B61" s="174" t="s">
        <v>1076</v>
      </c>
      <c r="C61" s="174" t="s">
        <v>1150</v>
      </c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</row>
    <row r="62">
      <c r="A62" s="219" t="s">
        <v>724</v>
      </c>
      <c r="B62" s="174" t="s">
        <v>1151</v>
      </c>
      <c r="C62" s="174" t="s">
        <v>1152</v>
      </c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</row>
    <row r="63">
      <c r="A63" s="219" t="s">
        <v>753</v>
      </c>
      <c r="B63" s="174" t="s">
        <v>1153</v>
      </c>
      <c r="C63" s="174" t="s">
        <v>1154</v>
      </c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</row>
    <row r="64">
      <c r="A64" s="219" t="s">
        <v>777</v>
      </c>
      <c r="B64" s="174" t="s">
        <v>1155</v>
      </c>
      <c r="C64" s="174" t="s">
        <v>1156</v>
      </c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</row>
    <row r="65">
      <c r="A65" s="219" t="s">
        <v>1157</v>
      </c>
      <c r="B65" s="174" t="s">
        <v>1158</v>
      </c>
      <c r="C65" s="174" t="s">
        <v>1159</v>
      </c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</row>
    <row r="66">
      <c r="A66" s="219" t="s">
        <v>1160</v>
      </c>
      <c r="B66" s="174" t="s">
        <v>1161</v>
      </c>
      <c r="C66" s="174" t="s">
        <v>1162</v>
      </c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</row>
    <row r="67">
      <c r="A67" s="219" t="s">
        <v>1163</v>
      </c>
      <c r="B67" s="174" t="s">
        <v>1164</v>
      </c>
      <c r="C67" s="174" t="s">
        <v>1165</v>
      </c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</row>
    <row r="68">
      <c r="A68" s="219" t="s">
        <v>797</v>
      </c>
      <c r="B68" s="174" t="s">
        <v>1166</v>
      </c>
      <c r="C68" s="174" t="s">
        <v>1167</v>
      </c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</row>
    <row r="69">
      <c r="A69" s="219" t="s">
        <v>824</v>
      </c>
      <c r="B69" s="174" t="s">
        <v>1168</v>
      </c>
      <c r="C69" s="174" t="s">
        <v>1169</v>
      </c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</row>
    <row r="70">
      <c r="A70" s="219" t="s">
        <v>840</v>
      </c>
      <c r="B70" s="174" t="s">
        <v>1170</v>
      </c>
      <c r="C70" s="174" t="s">
        <v>1171</v>
      </c>
      <c r="D70" s="217"/>
      <c r="E70" s="217"/>
      <c r="F70" s="217"/>
      <c r="G70" s="217"/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</row>
    <row r="71">
      <c r="A71" s="219" t="s">
        <v>1172</v>
      </c>
      <c r="B71" s="174" t="s">
        <v>1173</v>
      </c>
      <c r="C71" s="174" t="s">
        <v>1174</v>
      </c>
      <c r="D71" s="217"/>
      <c r="E71" s="217"/>
      <c r="F71" s="217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</row>
    <row r="72">
      <c r="A72" s="219" t="s">
        <v>1175</v>
      </c>
      <c r="B72" s="174" t="s">
        <v>1176</v>
      </c>
      <c r="C72" s="174" t="s">
        <v>1177</v>
      </c>
      <c r="D72" s="217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</row>
    <row r="73">
      <c r="A73" s="219" t="s">
        <v>1178</v>
      </c>
      <c r="B73" s="174" t="s">
        <v>1179</v>
      </c>
      <c r="C73" s="174" t="s">
        <v>1180</v>
      </c>
      <c r="D73" s="217"/>
      <c r="E73" s="217"/>
      <c r="F73" s="217"/>
      <c r="G73" s="217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</row>
    <row r="74">
      <c r="A74" s="219" t="s">
        <v>885</v>
      </c>
      <c r="B74" s="174" t="s">
        <v>1181</v>
      </c>
      <c r="C74" s="174" t="s">
        <v>1182</v>
      </c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</row>
    <row r="75">
      <c r="A75" s="219" t="s">
        <v>936</v>
      </c>
      <c r="B75" s="174" t="s">
        <v>1183</v>
      </c>
      <c r="C75" s="174" t="s">
        <v>1184</v>
      </c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</row>
    <row r="76">
      <c r="A76" s="219" t="s">
        <v>778</v>
      </c>
      <c r="B76" s="174" t="s">
        <v>1185</v>
      </c>
      <c r="C76" s="174" t="s">
        <v>1186</v>
      </c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</row>
    <row r="77">
      <c r="A77" s="219" t="s">
        <v>820</v>
      </c>
      <c r="B77" s="174" t="s">
        <v>1187</v>
      </c>
      <c r="C77" s="174" t="s">
        <v>1188</v>
      </c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</row>
    <row r="78">
      <c r="A78" s="219" t="s">
        <v>839</v>
      </c>
      <c r="B78" s="174" t="s">
        <v>1189</v>
      </c>
      <c r="C78" s="174" t="s">
        <v>1190</v>
      </c>
      <c r="D78" s="217"/>
      <c r="E78" s="217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</row>
    <row r="79">
      <c r="A79" s="219" t="s">
        <v>932</v>
      </c>
      <c r="B79" s="174" t="s">
        <v>1191</v>
      </c>
      <c r="C79" s="174" t="s">
        <v>1192</v>
      </c>
      <c r="D79" s="217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</row>
    <row r="80">
      <c r="A80" s="219" t="s">
        <v>937</v>
      </c>
      <c r="B80" s="174" t="s">
        <v>1193</v>
      </c>
      <c r="C80" s="174" t="s">
        <v>1194</v>
      </c>
      <c r="D80" s="217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</row>
    <row r="81">
      <c r="A81" s="219" t="s">
        <v>969</v>
      </c>
      <c r="B81" s="174" t="s">
        <v>1195</v>
      </c>
      <c r="C81" s="174" t="s">
        <v>1196</v>
      </c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</row>
    <row r="82">
      <c r="A82" s="219" t="s">
        <v>1197</v>
      </c>
      <c r="B82" s="174" t="s">
        <v>1198</v>
      </c>
      <c r="C82" s="174" t="s">
        <v>1199</v>
      </c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</row>
    <row r="83">
      <c r="A83" s="219" t="s">
        <v>1200</v>
      </c>
      <c r="B83" s="174" t="s">
        <v>1201</v>
      </c>
      <c r="C83" s="174" t="s">
        <v>1202</v>
      </c>
      <c r="D83" s="217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</row>
    <row r="84">
      <c r="A84" s="219" t="s">
        <v>1203</v>
      </c>
      <c r="B84" s="174" t="s">
        <v>1204</v>
      </c>
      <c r="C84" s="174" t="s">
        <v>1205</v>
      </c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</row>
    <row r="85">
      <c r="A85" s="219" t="s">
        <v>1206</v>
      </c>
      <c r="B85" s="174" t="s">
        <v>1207</v>
      </c>
      <c r="C85" s="174" t="s">
        <v>1208</v>
      </c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</row>
    <row r="86">
      <c r="A86" s="219" t="s">
        <v>850</v>
      </c>
      <c r="B86" s="174" t="s">
        <v>1209</v>
      </c>
      <c r="C86" s="174" t="s">
        <v>1210</v>
      </c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</row>
    <row r="87">
      <c r="A87" s="219" t="s">
        <v>1004</v>
      </c>
      <c r="B87" s="174" t="s">
        <v>1211</v>
      </c>
      <c r="C87" s="174" t="s">
        <v>1212</v>
      </c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</row>
    <row r="88">
      <c r="A88" s="219" t="s">
        <v>1005</v>
      </c>
      <c r="B88" s="174" t="s">
        <v>1213</v>
      </c>
      <c r="C88" s="174" t="s">
        <v>1214</v>
      </c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</row>
    <row r="89">
      <c r="A89" s="217"/>
      <c r="B89" s="217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</row>
    <row r="90">
      <c r="A90" s="215" t="s">
        <v>1215</v>
      </c>
      <c r="B90" s="221"/>
      <c r="C90" s="221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</row>
    <row r="91">
      <c r="A91" s="219" t="s">
        <v>608</v>
      </c>
      <c r="B91" s="174" t="s">
        <v>1216</v>
      </c>
      <c r="C91" s="174" t="s">
        <v>1217</v>
      </c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</row>
    <row r="92">
      <c r="A92" s="219" t="s">
        <v>619</v>
      </c>
      <c r="B92" s="174" t="s">
        <v>1218</v>
      </c>
      <c r="C92" s="174" t="s">
        <v>1219</v>
      </c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</row>
    <row r="93">
      <c r="A93" s="219" t="s">
        <v>620</v>
      </c>
      <c r="B93" s="174" t="s">
        <v>1220</v>
      </c>
      <c r="C93" s="174" t="s">
        <v>1221</v>
      </c>
      <c r="D93" s="217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</row>
    <row r="94">
      <c r="A94" s="219" t="s">
        <v>624</v>
      </c>
      <c r="B94" s="174" t="s">
        <v>1222</v>
      </c>
      <c r="C94" s="174" t="s">
        <v>1223</v>
      </c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</row>
    <row r="95">
      <c r="A95" s="219" t="s">
        <v>635</v>
      </c>
      <c r="B95" s="174" t="s">
        <v>1224</v>
      </c>
      <c r="C95" s="174" t="s">
        <v>1225</v>
      </c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</row>
    <row r="96">
      <c r="A96" s="219" t="s">
        <v>634</v>
      </c>
      <c r="B96" s="174" t="s">
        <v>1226</v>
      </c>
      <c r="C96" s="174" t="s">
        <v>1227</v>
      </c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</row>
    <row r="97">
      <c r="A97" s="219" t="s">
        <v>636</v>
      </c>
      <c r="B97" s="174" t="s">
        <v>1228</v>
      </c>
      <c r="C97" s="174" t="s">
        <v>1229</v>
      </c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</row>
    <row r="98">
      <c r="A98" s="219" t="s">
        <v>643</v>
      </c>
      <c r="B98" s="174" t="s">
        <v>1230</v>
      </c>
      <c r="C98" s="174" t="s">
        <v>1231</v>
      </c>
      <c r="D98" s="217"/>
      <c r="E98" s="217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</row>
    <row r="99">
      <c r="A99" s="219" t="s">
        <v>644</v>
      </c>
      <c r="B99" s="174" t="s">
        <v>1232</v>
      </c>
      <c r="C99" s="174" t="s">
        <v>1233</v>
      </c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</row>
    <row r="100">
      <c r="A100" s="219" t="s">
        <v>645</v>
      </c>
      <c r="B100" s="174" t="s">
        <v>1234</v>
      </c>
      <c r="C100" s="174" t="s">
        <v>1235</v>
      </c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</row>
    <row r="101">
      <c r="A101" s="219" t="s">
        <v>646</v>
      </c>
      <c r="B101" s="174" t="s">
        <v>1236</v>
      </c>
      <c r="C101" s="174" t="s">
        <v>1237</v>
      </c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</row>
    <row r="102">
      <c r="A102" s="219" t="s">
        <v>650</v>
      </c>
      <c r="B102" s="174" t="s">
        <v>1238</v>
      </c>
      <c r="C102" s="174" t="s">
        <v>1239</v>
      </c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</row>
    <row r="103">
      <c r="A103" s="219" t="s">
        <v>1240</v>
      </c>
      <c r="B103" s="174" t="s">
        <v>1241</v>
      </c>
      <c r="C103" s="174" t="s">
        <v>1242</v>
      </c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</row>
    <row r="104">
      <c r="A104" s="219" t="s">
        <v>1243</v>
      </c>
      <c r="B104" s="174" t="s">
        <v>1244</v>
      </c>
      <c r="C104" s="174" t="s">
        <v>1245</v>
      </c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</row>
    <row r="105">
      <c r="A105" s="219" t="s">
        <v>1246</v>
      </c>
      <c r="B105" s="174" t="s">
        <v>1164</v>
      </c>
      <c r="C105" s="174" t="s">
        <v>1247</v>
      </c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</row>
    <row r="106">
      <c r="A106" s="219" t="s">
        <v>1248</v>
      </c>
      <c r="B106" s="174" t="s">
        <v>1138</v>
      </c>
      <c r="C106" s="174" t="s">
        <v>1249</v>
      </c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</row>
    <row r="107">
      <c r="A107" s="219" t="s">
        <v>1250</v>
      </c>
      <c r="B107" s="174" t="s">
        <v>1251</v>
      </c>
      <c r="C107" s="174" t="s">
        <v>1252</v>
      </c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</row>
    <row r="108">
      <c r="A108" s="219" t="s">
        <v>660</v>
      </c>
      <c r="B108" s="174" t="s">
        <v>1253</v>
      </c>
      <c r="C108" s="174" t="s">
        <v>1254</v>
      </c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</row>
    <row r="109">
      <c r="A109" s="219" t="s">
        <v>667</v>
      </c>
      <c r="B109" s="174" t="s">
        <v>1255</v>
      </c>
      <c r="C109" s="174" t="s">
        <v>1256</v>
      </c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</row>
    <row r="110">
      <c r="A110" s="219" t="s">
        <v>668</v>
      </c>
      <c r="B110" s="174" t="s">
        <v>1257</v>
      </c>
      <c r="C110" s="174" t="s">
        <v>1258</v>
      </c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</row>
    <row r="111">
      <c r="A111" s="219" t="s">
        <v>669</v>
      </c>
      <c r="B111" s="174" t="s">
        <v>1259</v>
      </c>
      <c r="C111" s="174" t="s">
        <v>1260</v>
      </c>
      <c r="D111" s="217"/>
      <c r="E111" s="217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</row>
    <row r="112">
      <c r="A112" s="219" t="s">
        <v>697</v>
      </c>
      <c r="B112" s="174" t="s">
        <v>1261</v>
      </c>
      <c r="C112" s="174" t="s">
        <v>1262</v>
      </c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</row>
    <row r="113">
      <c r="A113" s="219" t="s">
        <v>707</v>
      </c>
      <c r="B113" s="174" t="s">
        <v>1263</v>
      </c>
      <c r="C113" s="174" t="s">
        <v>1264</v>
      </c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</row>
    <row r="114">
      <c r="A114" s="219" t="s">
        <v>1265</v>
      </c>
      <c r="B114" s="174" t="s">
        <v>1266</v>
      </c>
      <c r="C114" s="174" t="s">
        <v>1267</v>
      </c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</row>
    <row r="115">
      <c r="A115" s="219" t="s">
        <v>710</v>
      </c>
      <c r="B115" s="174" t="s">
        <v>1226</v>
      </c>
      <c r="C115" s="174" t="s">
        <v>1268</v>
      </c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</row>
    <row r="116">
      <c r="A116" s="219" t="s">
        <v>711</v>
      </c>
      <c r="B116" s="174" t="s">
        <v>1269</v>
      </c>
      <c r="C116" s="174" t="s">
        <v>1270</v>
      </c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</row>
    <row r="117">
      <c r="A117" s="219" t="s">
        <v>958</v>
      </c>
      <c r="B117" s="174" t="s">
        <v>1271</v>
      </c>
      <c r="C117" s="174" t="s">
        <v>1272</v>
      </c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</row>
    <row r="118">
      <c r="A118" s="219" t="s">
        <v>712</v>
      </c>
      <c r="B118" s="174" t="s">
        <v>1273</v>
      </c>
      <c r="C118" s="174" t="s">
        <v>1274</v>
      </c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</row>
    <row r="119">
      <c r="A119" s="219" t="s">
        <v>714</v>
      </c>
      <c r="B119" s="174" t="s">
        <v>1275</v>
      </c>
      <c r="C119" s="174" t="s">
        <v>1276</v>
      </c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</row>
    <row r="120">
      <c r="A120" s="219" t="s">
        <v>718</v>
      </c>
      <c r="B120" s="174" t="s">
        <v>1277</v>
      </c>
      <c r="C120" s="174" t="s">
        <v>1278</v>
      </c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</row>
    <row r="121">
      <c r="A121" s="219" t="s">
        <v>723</v>
      </c>
      <c r="B121" s="174" t="s">
        <v>1279</v>
      </c>
      <c r="C121" s="174" t="s">
        <v>1280</v>
      </c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</row>
    <row r="122">
      <c r="A122" s="217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</row>
    <row r="123">
      <c r="A123" s="220" t="s">
        <v>1281</v>
      </c>
      <c r="B123" s="221"/>
      <c r="C123" s="221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</row>
    <row r="124">
      <c r="A124" s="219" t="s">
        <v>598</v>
      </c>
      <c r="B124" s="174" t="s">
        <v>1282</v>
      </c>
      <c r="C124" s="174" t="s">
        <v>1283</v>
      </c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</row>
    <row r="125">
      <c r="A125" s="219" t="s">
        <v>616</v>
      </c>
      <c r="B125" s="174" t="s">
        <v>1284</v>
      </c>
      <c r="C125" s="174" t="s">
        <v>1285</v>
      </c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</row>
    <row r="126">
      <c r="A126" s="219" t="s">
        <v>716</v>
      </c>
      <c r="B126" s="174" t="s">
        <v>1286</v>
      </c>
      <c r="C126" s="174" t="s">
        <v>1287</v>
      </c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</row>
    <row r="127">
      <c r="A127" s="219" t="s">
        <v>749</v>
      </c>
      <c r="B127" s="174" t="s">
        <v>1288</v>
      </c>
      <c r="C127" s="174" t="s">
        <v>1289</v>
      </c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</row>
    <row r="128">
      <c r="A128" s="219" t="s">
        <v>756</v>
      </c>
      <c r="B128" s="174" t="s">
        <v>1290</v>
      </c>
      <c r="C128" s="174" t="s">
        <v>1291</v>
      </c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</row>
    <row r="129">
      <c r="A129" s="219" t="s">
        <v>776</v>
      </c>
      <c r="B129" s="174" t="s">
        <v>1292</v>
      </c>
      <c r="C129" s="174" t="s">
        <v>1293</v>
      </c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</row>
    <row r="130">
      <c r="A130" s="219" t="s">
        <v>782</v>
      </c>
      <c r="B130" s="174" t="s">
        <v>1294</v>
      </c>
      <c r="C130" s="174" t="s">
        <v>1295</v>
      </c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</row>
    <row r="131">
      <c r="A131" s="219" t="s">
        <v>846</v>
      </c>
      <c r="B131" s="174" t="s">
        <v>1296</v>
      </c>
      <c r="C131" s="174" t="s">
        <v>1297</v>
      </c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</row>
    <row r="132">
      <c r="A132" s="219" t="s">
        <v>919</v>
      </c>
      <c r="B132" s="174" t="s">
        <v>1298</v>
      </c>
      <c r="C132" s="174" t="s">
        <v>1299</v>
      </c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</row>
    <row r="133">
      <c r="A133" s="219" t="s">
        <v>940</v>
      </c>
      <c r="B133" s="174" t="s">
        <v>1300</v>
      </c>
      <c r="C133" s="174" t="s">
        <v>1301</v>
      </c>
      <c r="D133" s="217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</row>
    <row r="134">
      <c r="A134" s="219" t="s">
        <v>986</v>
      </c>
      <c r="B134" s="174" t="s">
        <v>1302</v>
      </c>
      <c r="C134" s="174" t="s">
        <v>1303</v>
      </c>
      <c r="D134" s="217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</row>
    <row r="135">
      <c r="A135" s="217"/>
      <c r="B135" s="217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</row>
    <row r="136">
      <c r="A136" s="215" t="s">
        <v>1304</v>
      </c>
      <c r="B136" s="221"/>
      <c r="C136" s="221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</row>
    <row r="137">
      <c r="A137" s="219" t="s">
        <v>617</v>
      </c>
      <c r="B137" s="174" t="s">
        <v>1305</v>
      </c>
      <c r="C137" s="174" t="s">
        <v>1306</v>
      </c>
      <c r="D137" s="217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>
      <c r="A138" s="219" t="s">
        <v>663</v>
      </c>
      <c r="B138" s="174" t="s">
        <v>1307</v>
      </c>
      <c r="C138" s="174" t="s">
        <v>1308</v>
      </c>
      <c r="D138" s="217"/>
      <c r="E138" s="217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>
      <c r="A139" s="219" t="s">
        <v>701</v>
      </c>
      <c r="B139" s="174" t="s">
        <v>1309</v>
      </c>
      <c r="C139" s="174" t="s">
        <v>1310</v>
      </c>
      <c r="D139" s="217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>
      <c r="A140" s="219" t="s">
        <v>758</v>
      </c>
      <c r="B140" s="174" t="s">
        <v>1311</v>
      </c>
      <c r="C140" s="174" t="s">
        <v>1312</v>
      </c>
      <c r="D140" s="217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</row>
    <row r="141">
      <c r="A141" s="219" t="s">
        <v>1313</v>
      </c>
      <c r="B141" s="174" t="s">
        <v>1314</v>
      </c>
      <c r="C141" s="174" t="s">
        <v>1315</v>
      </c>
      <c r="D141" s="217"/>
      <c r="E141" s="217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</row>
    <row r="142">
      <c r="A142" s="219" t="s">
        <v>1316</v>
      </c>
      <c r="B142" s="174" t="s">
        <v>1204</v>
      </c>
      <c r="C142" s="174" t="s">
        <v>1317</v>
      </c>
      <c r="D142" s="217"/>
      <c r="E142" s="217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</row>
    <row r="143">
      <c r="A143" s="219" t="s">
        <v>1318</v>
      </c>
      <c r="B143" s="174" t="s">
        <v>1319</v>
      </c>
      <c r="C143" s="174" t="s">
        <v>1320</v>
      </c>
      <c r="D143" s="217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</row>
    <row r="144">
      <c r="A144" s="219" t="s">
        <v>1321</v>
      </c>
      <c r="B144" s="174" t="s">
        <v>1322</v>
      </c>
      <c r="C144" s="174" t="s">
        <v>1323</v>
      </c>
      <c r="D144" s="217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</row>
    <row r="145">
      <c r="A145" s="219" t="s">
        <v>1324</v>
      </c>
      <c r="B145" s="174" t="s">
        <v>1138</v>
      </c>
      <c r="C145" s="174" t="s">
        <v>1325</v>
      </c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</row>
    <row r="146">
      <c r="A146" s="219" t="s">
        <v>1326</v>
      </c>
      <c r="B146" s="174" t="s">
        <v>1327</v>
      </c>
      <c r="C146" s="174" t="s">
        <v>1328</v>
      </c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</row>
    <row r="147">
      <c r="A147" s="219" t="s">
        <v>961</v>
      </c>
      <c r="B147" s="174" t="s">
        <v>1329</v>
      </c>
      <c r="C147" s="174" t="s">
        <v>1330</v>
      </c>
      <c r="D147" s="217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</row>
    <row r="148">
      <c r="A148" s="219" t="s">
        <v>1002</v>
      </c>
      <c r="B148" s="174" t="s">
        <v>1331</v>
      </c>
      <c r="C148" s="174" t="s">
        <v>1332</v>
      </c>
      <c r="D148" s="217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</row>
    <row r="149">
      <c r="A149" s="217"/>
      <c r="B149" s="217"/>
      <c r="C149" s="217"/>
      <c r="D149" s="217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</row>
    <row r="150">
      <c r="A150" s="215" t="s">
        <v>1333</v>
      </c>
      <c r="B150" s="221"/>
      <c r="C150" s="221"/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</row>
    <row r="151">
      <c r="A151" s="219" t="s">
        <v>600</v>
      </c>
      <c r="B151" s="174" t="s">
        <v>1334</v>
      </c>
      <c r="C151" s="174" t="s">
        <v>1335</v>
      </c>
      <c r="D151" s="217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</row>
    <row r="152">
      <c r="A152" s="219" t="s">
        <v>628</v>
      </c>
      <c r="B152" s="174" t="s">
        <v>1336</v>
      </c>
      <c r="C152" s="174" t="s">
        <v>1337</v>
      </c>
      <c r="D152" s="217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</row>
    <row r="153">
      <c r="A153" s="219" t="s">
        <v>1338</v>
      </c>
      <c r="B153" s="174" t="s">
        <v>1339</v>
      </c>
      <c r="C153" s="174" t="s">
        <v>1340</v>
      </c>
      <c r="D153" s="217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</row>
    <row r="154">
      <c r="A154" s="219" t="s">
        <v>1341</v>
      </c>
      <c r="B154" s="174" t="s">
        <v>1342</v>
      </c>
      <c r="C154" s="174" t="s">
        <v>1343</v>
      </c>
      <c r="D154" s="217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</row>
    <row r="155">
      <c r="A155" s="219" t="s">
        <v>732</v>
      </c>
      <c r="B155" s="174" t="s">
        <v>1344</v>
      </c>
      <c r="C155" s="174" t="s">
        <v>1345</v>
      </c>
      <c r="D155" s="217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</row>
    <row r="156">
      <c r="A156" s="219" t="s">
        <v>750</v>
      </c>
      <c r="B156" s="174" t="s">
        <v>1346</v>
      </c>
      <c r="C156" s="174" t="s">
        <v>1347</v>
      </c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</row>
    <row r="157">
      <c r="A157" s="219" t="s">
        <v>807</v>
      </c>
      <c r="B157" s="174" t="s">
        <v>1348</v>
      </c>
      <c r="C157" s="174" t="s">
        <v>1349</v>
      </c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</row>
    <row r="158">
      <c r="A158" s="219" t="s">
        <v>822</v>
      </c>
      <c r="B158" s="174" t="s">
        <v>1350</v>
      </c>
      <c r="C158" s="174" t="s">
        <v>1351</v>
      </c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</row>
    <row r="159">
      <c r="A159" s="219" t="s">
        <v>904</v>
      </c>
      <c r="B159" s="174" t="s">
        <v>1352</v>
      </c>
      <c r="C159" s="174" t="s">
        <v>1353</v>
      </c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</row>
    <row r="160">
      <c r="A160" s="219" t="s">
        <v>948</v>
      </c>
      <c r="B160" s="174" t="s">
        <v>1354</v>
      </c>
      <c r="C160" s="174" t="s">
        <v>1355</v>
      </c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</row>
    <row r="161">
      <c r="A161" s="219" t="s">
        <v>1356</v>
      </c>
      <c r="B161" s="174" t="s">
        <v>1357</v>
      </c>
      <c r="C161" s="174" t="s">
        <v>1358</v>
      </c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</row>
    <row r="162">
      <c r="A162" s="219" t="s">
        <v>1359</v>
      </c>
      <c r="B162" s="174" t="s">
        <v>1138</v>
      </c>
      <c r="C162" s="174" t="s">
        <v>1360</v>
      </c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</row>
    <row r="163">
      <c r="A163" s="217"/>
      <c r="B163" s="217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</row>
    <row r="164">
      <c r="A164" s="215" t="s">
        <v>1361</v>
      </c>
      <c r="B164" s="221"/>
      <c r="C164" s="221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</row>
    <row r="165">
      <c r="A165" s="219" t="s">
        <v>622</v>
      </c>
      <c r="B165" s="174" t="s">
        <v>1362</v>
      </c>
      <c r="C165" s="174" t="s">
        <v>1363</v>
      </c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</row>
    <row r="166">
      <c r="A166" s="219" t="s">
        <v>651</v>
      </c>
      <c r="B166" s="174" t="s">
        <v>1364</v>
      </c>
      <c r="C166" s="174" t="s">
        <v>1365</v>
      </c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</row>
    <row r="167">
      <c r="A167" s="219" t="s">
        <v>656</v>
      </c>
      <c r="B167" s="174" t="s">
        <v>1366</v>
      </c>
      <c r="C167" s="174" t="s">
        <v>1367</v>
      </c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</row>
    <row r="168">
      <c r="A168" s="219" t="s">
        <v>690</v>
      </c>
      <c r="B168" s="174" t="s">
        <v>1368</v>
      </c>
      <c r="C168" s="174" t="s">
        <v>1369</v>
      </c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</row>
    <row r="169">
      <c r="A169" s="219" t="s">
        <v>699</v>
      </c>
      <c r="B169" s="174" t="s">
        <v>1370</v>
      </c>
      <c r="C169" s="174" t="s">
        <v>1371</v>
      </c>
      <c r="D169" s="217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</row>
    <row r="170">
      <c r="A170" s="219" t="s">
        <v>728</v>
      </c>
      <c r="B170" s="174" t="s">
        <v>1372</v>
      </c>
      <c r="C170" s="174" t="s">
        <v>1373</v>
      </c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</row>
    <row r="171">
      <c r="A171" s="219" t="s">
        <v>787</v>
      </c>
      <c r="B171" s="174" t="s">
        <v>1374</v>
      </c>
      <c r="C171" s="174" t="s">
        <v>1375</v>
      </c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</row>
    <row r="172">
      <c r="A172" s="219" t="s">
        <v>808</v>
      </c>
      <c r="B172" s="174" t="s">
        <v>1376</v>
      </c>
      <c r="C172" s="174" t="s">
        <v>1377</v>
      </c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</row>
    <row r="173">
      <c r="A173" s="219" t="s">
        <v>853</v>
      </c>
      <c r="B173" s="174" t="s">
        <v>1378</v>
      </c>
      <c r="C173" s="174" t="s">
        <v>1379</v>
      </c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</row>
    <row r="174">
      <c r="A174" s="219" t="s">
        <v>857</v>
      </c>
      <c r="B174" s="174" t="s">
        <v>1380</v>
      </c>
      <c r="C174" s="174" t="s">
        <v>1381</v>
      </c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</row>
    <row r="175">
      <c r="A175" s="219" t="s">
        <v>910</v>
      </c>
      <c r="B175" s="174" t="s">
        <v>1382</v>
      </c>
      <c r="C175" s="174" t="s">
        <v>1383</v>
      </c>
      <c r="D175" s="217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</row>
    <row r="176">
      <c r="A176" s="219" t="s">
        <v>923</v>
      </c>
      <c r="B176" s="174" t="s">
        <v>1384</v>
      </c>
      <c r="C176" s="174" t="s">
        <v>1385</v>
      </c>
      <c r="D176" s="217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</row>
    <row r="177">
      <c r="A177" s="219" t="s">
        <v>934</v>
      </c>
      <c r="B177" s="174" t="s">
        <v>1386</v>
      </c>
      <c r="C177" s="174" t="s">
        <v>1387</v>
      </c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</row>
    <row r="178">
      <c r="A178" s="219" t="s">
        <v>952</v>
      </c>
      <c r="B178" s="174" t="s">
        <v>1388</v>
      </c>
      <c r="C178" s="174" t="s">
        <v>1389</v>
      </c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</row>
    <row r="179">
      <c r="A179" s="217"/>
      <c r="B179" s="217"/>
      <c r="C179" s="217"/>
      <c r="D179" s="217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</row>
    <row r="180">
      <c r="A180" s="220" t="s">
        <v>1390</v>
      </c>
      <c r="B180" s="221"/>
      <c r="C180" s="221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</row>
    <row r="181">
      <c r="A181" s="219" t="s">
        <v>665</v>
      </c>
      <c r="B181" s="174" t="s">
        <v>1391</v>
      </c>
      <c r="C181" s="174" t="s">
        <v>1392</v>
      </c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</row>
    <row r="182">
      <c r="A182" s="219" t="s">
        <v>709</v>
      </c>
      <c r="B182" s="174" t="s">
        <v>1393</v>
      </c>
      <c r="C182" s="174" t="s">
        <v>1394</v>
      </c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</row>
    <row r="183">
      <c r="A183" s="219" t="s">
        <v>809</v>
      </c>
      <c r="B183" s="174" t="s">
        <v>1395</v>
      </c>
      <c r="C183" s="174" t="s">
        <v>1396</v>
      </c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</row>
    <row r="184">
      <c r="A184" s="219" t="s">
        <v>933</v>
      </c>
      <c r="B184" s="174" t="s">
        <v>1397</v>
      </c>
      <c r="C184" s="174" t="s">
        <v>1398</v>
      </c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</row>
    <row r="185">
      <c r="A185" s="219" t="s">
        <v>819</v>
      </c>
      <c r="B185" s="174" t="s">
        <v>1399</v>
      </c>
      <c r="C185" s="174" t="s">
        <v>1400</v>
      </c>
      <c r="D185" s="217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</row>
    <row r="186">
      <c r="A186" s="219" t="s">
        <v>836</v>
      </c>
      <c r="B186" s="174" t="s">
        <v>1401</v>
      </c>
      <c r="C186" s="174" t="s">
        <v>1402</v>
      </c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</row>
    <row r="187">
      <c r="A187" s="219" t="s">
        <v>1403</v>
      </c>
      <c r="B187" s="174" t="s">
        <v>1404</v>
      </c>
      <c r="C187" s="222" t="s">
        <v>1405</v>
      </c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</row>
    <row r="188">
      <c r="A188" s="219" t="s">
        <v>1406</v>
      </c>
      <c r="B188" s="223" t="s">
        <v>1164</v>
      </c>
      <c r="C188" s="224" t="s">
        <v>1407</v>
      </c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</row>
    <row r="189">
      <c r="A189" s="219" t="s">
        <v>1408</v>
      </c>
      <c r="B189" s="223" t="s">
        <v>1138</v>
      </c>
      <c r="C189" s="224" t="s">
        <v>1409</v>
      </c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</row>
    <row r="190">
      <c r="A190" s="219" t="s">
        <v>1410</v>
      </c>
      <c r="B190" s="223" t="s">
        <v>1411</v>
      </c>
      <c r="C190" s="224" t="s">
        <v>1412</v>
      </c>
      <c r="D190" s="217"/>
      <c r="E190" s="217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</row>
    <row r="191">
      <c r="A191" s="219" t="s">
        <v>1413</v>
      </c>
      <c r="B191" s="223" t="s">
        <v>1414</v>
      </c>
      <c r="C191" s="224" t="s">
        <v>1415</v>
      </c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</row>
    <row r="192">
      <c r="A192" s="219" t="s">
        <v>1416</v>
      </c>
      <c r="B192" s="223" t="s">
        <v>1417</v>
      </c>
      <c r="C192" s="224" t="s">
        <v>1418</v>
      </c>
      <c r="D192" s="217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</row>
    <row r="193">
      <c r="A193" s="219" t="s">
        <v>1419</v>
      </c>
      <c r="B193" s="223" t="s">
        <v>1420</v>
      </c>
      <c r="C193" s="224" t="s">
        <v>1421</v>
      </c>
      <c r="D193" s="217"/>
      <c r="E193" s="217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</row>
    <row r="194">
      <c r="A194" s="219" t="s">
        <v>1422</v>
      </c>
      <c r="B194" s="223" t="s">
        <v>1423</v>
      </c>
      <c r="C194" s="224" t="s">
        <v>1424</v>
      </c>
      <c r="D194" s="217"/>
      <c r="E194" s="217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</row>
    <row r="195">
      <c r="A195" s="219" t="s">
        <v>959</v>
      </c>
      <c r="B195" s="223" t="s">
        <v>1425</v>
      </c>
      <c r="C195" s="224" t="s">
        <v>1426</v>
      </c>
      <c r="D195" s="217"/>
      <c r="E195" s="217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</row>
    <row r="196">
      <c r="A196" s="219" t="s">
        <v>968</v>
      </c>
      <c r="B196" s="223" t="s">
        <v>1427</v>
      </c>
      <c r="C196" s="224" t="s">
        <v>1428</v>
      </c>
      <c r="D196" s="217"/>
      <c r="E196" s="217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</row>
    <row r="197">
      <c r="A197" s="219" t="s">
        <v>981</v>
      </c>
      <c r="B197" s="223" t="s">
        <v>1429</v>
      </c>
      <c r="C197" s="224" t="s">
        <v>1430</v>
      </c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</row>
    <row r="198">
      <c r="A198" s="219" t="s">
        <v>1431</v>
      </c>
      <c r="B198" s="223" t="s">
        <v>1432</v>
      </c>
      <c r="C198" s="224" t="s">
        <v>1433</v>
      </c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</row>
    <row r="199">
      <c r="A199" s="219" t="s">
        <v>1434</v>
      </c>
      <c r="B199" s="223" t="s">
        <v>1435</v>
      </c>
      <c r="C199" s="224" t="s">
        <v>1436</v>
      </c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</row>
    <row r="200">
      <c r="A200" s="219" t="s">
        <v>1437</v>
      </c>
      <c r="B200" s="174" t="s">
        <v>1438</v>
      </c>
      <c r="C200" s="174" t="s">
        <v>1439</v>
      </c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</row>
    <row r="201">
      <c r="A201" s="219" t="s">
        <v>988</v>
      </c>
      <c r="B201" s="174" t="s">
        <v>1440</v>
      </c>
      <c r="C201" s="174" t="s">
        <v>1441</v>
      </c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</row>
    <row r="202">
      <c r="A202" s="217"/>
      <c r="B202" s="217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</row>
    <row r="203">
      <c r="A203" s="215" t="s">
        <v>1442</v>
      </c>
      <c r="B203" s="221"/>
      <c r="C203" s="221"/>
      <c r="D203" s="217"/>
      <c r="E203" s="217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</row>
    <row r="204">
      <c r="A204" s="219" t="s">
        <v>1443</v>
      </c>
      <c r="B204" s="174" t="s">
        <v>1444</v>
      </c>
      <c r="C204" s="174" t="s">
        <v>1445</v>
      </c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</row>
    <row r="205">
      <c r="A205" s="219" t="s">
        <v>614</v>
      </c>
      <c r="B205" s="174" t="s">
        <v>1446</v>
      </c>
      <c r="C205" s="174" t="s">
        <v>1447</v>
      </c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</row>
    <row r="206">
      <c r="A206" s="219" t="s">
        <v>615</v>
      </c>
      <c r="B206" s="174" t="s">
        <v>1448</v>
      </c>
      <c r="C206" s="174" t="s">
        <v>1449</v>
      </c>
      <c r="D206" s="217"/>
      <c r="E206" s="217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</row>
    <row r="207">
      <c r="A207" s="219" t="s">
        <v>621</v>
      </c>
      <c r="B207" s="174" t="s">
        <v>1450</v>
      </c>
      <c r="C207" s="174" t="s">
        <v>1451</v>
      </c>
      <c r="D207" s="217"/>
      <c r="E207" s="217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</row>
    <row r="208">
      <c r="A208" s="219" t="s">
        <v>625</v>
      </c>
      <c r="B208" s="174" t="s">
        <v>1452</v>
      </c>
      <c r="C208" s="174" t="s">
        <v>1453</v>
      </c>
      <c r="D208" s="217"/>
      <c r="E208" s="217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</row>
    <row r="209">
      <c r="A209" s="219" t="s">
        <v>638</v>
      </c>
      <c r="B209" s="174" t="s">
        <v>1454</v>
      </c>
      <c r="C209" s="174" t="s">
        <v>1455</v>
      </c>
      <c r="D209" s="217"/>
      <c r="E209" s="217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</row>
    <row r="210">
      <c r="A210" s="219" t="s">
        <v>639</v>
      </c>
      <c r="B210" s="174" t="s">
        <v>1456</v>
      </c>
      <c r="C210" s="174" t="s">
        <v>1457</v>
      </c>
      <c r="D210" s="217"/>
      <c r="E210" s="217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</row>
    <row r="211">
      <c r="A211" s="219" t="s">
        <v>657</v>
      </c>
      <c r="B211" s="174" t="s">
        <v>1458</v>
      </c>
      <c r="C211" s="174" t="s">
        <v>1459</v>
      </c>
      <c r="D211" s="217"/>
      <c r="E211" s="217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</row>
    <row r="212">
      <c r="A212" s="219" t="s">
        <v>661</v>
      </c>
      <c r="B212" s="174" t="s">
        <v>1460</v>
      </c>
      <c r="C212" s="174" t="s">
        <v>1461</v>
      </c>
      <c r="D212" s="217"/>
      <c r="E212" s="217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</row>
    <row r="213">
      <c r="A213" s="219" t="s">
        <v>677</v>
      </c>
      <c r="B213" s="174" t="s">
        <v>1462</v>
      </c>
      <c r="C213" s="174" t="s">
        <v>1463</v>
      </c>
      <c r="D213" s="217"/>
      <c r="E213" s="217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</row>
    <row r="214">
      <c r="A214" s="219" t="s">
        <v>703</v>
      </c>
      <c r="B214" s="174" t="s">
        <v>1464</v>
      </c>
      <c r="C214" s="174" t="s">
        <v>1465</v>
      </c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</row>
    <row r="215">
      <c r="A215" s="219" t="s">
        <v>708</v>
      </c>
      <c r="B215" s="174" t="s">
        <v>1466</v>
      </c>
      <c r="C215" s="174" t="s">
        <v>1467</v>
      </c>
      <c r="D215" s="217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</row>
    <row r="216">
      <c r="A216" s="219" t="s">
        <v>713</v>
      </c>
      <c r="B216" s="174" t="s">
        <v>1468</v>
      </c>
      <c r="C216" s="174" t="s">
        <v>1469</v>
      </c>
      <c r="D216" s="217"/>
      <c r="E216" s="217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</row>
    <row r="217">
      <c r="A217" s="219" t="s">
        <v>722</v>
      </c>
      <c r="B217" s="174" t="s">
        <v>1470</v>
      </c>
      <c r="C217" s="174" t="s">
        <v>1471</v>
      </c>
      <c r="D217" s="217"/>
      <c r="E217" s="217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</row>
    <row r="218">
      <c r="A218" s="219" t="s">
        <v>726</v>
      </c>
      <c r="B218" s="174" t="s">
        <v>1472</v>
      </c>
      <c r="C218" s="174" t="s">
        <v>1473</v>
      </c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</row>
    <row r="219">
      <c r="A219" s="219" t="s">
        <v>736</v>
      </c>
      <c r="B219" s="174" t="s">
        <v>1474</v>
      </c>
      <c r="C219" s="174" t="s">
        <v>1475</v>
      </c>
      <c r="D219" s="217"/>
      <c r="E219" s="217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</row>
    <row r="220">
      <c r="A220" s="219" t="s">
        <v>738</v>
      </c>
      <c r="B220" s="174" t="s">
        <v>1476</v>
      </c>
      <c r="C220" s="174" t="s">
        <v>1477</v>
      </c>
      <c r="D220" s="217"/>
      <c r="E220" s="217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</row>
    <row r="221">
      <c r="A221" s="219" t="s">
        <v>741</v>
      </c>
      <c r="B221" s="174" t="s">
        <v>1478</v>
      </c>
      <c r="C221" s="174" t="s">
        <v>1479</v>
      </c>
      <c r="D221" s="217"/>
      <c r="E221" s="217"/>
      <c r="F221" s="217"/>
      <c r="G221" s="217"/>
      <c r="H221" s="217"/>
      <c r="I221" s="217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</row>
    <row r="222">
      <c r="A222" s="219" t="s">
        <v>739</v>
      </c>
      <c r="B222" s="174" t="s">
        <v>1480</v>
      </c>
      <c r="C222" s="174" t="s">
        <v>1481</v>
      </c>
      <c r="D222" s="217"/>
      <c r="E222" s="217"/>
      <c r="F222" s="217"/>
      <c r="G222" s="217"/>
      <c r="H222" s="217"/>
      <c r="I222" s="217"/>
      <c r="J222" s="217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</row>
    <row r="223">
      <c r="A223" s="219" t="s">
        <v>743</v>
      </c>
      <c r="B223" s="174" t="s">
        <v>1482</v>
      </c>
      <c r="C223" s="174" t="s">
        <v>1483</v>
      </c>
      <c r="D223" s="217"/>
      <c r="E223" s="217"/>
      <c r="F223" s="217"/>
      <c r="G223" s="217"/>
      <c r="H223" s="217"/>
      <c r="I223" s="217"/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</row>
    <row r="224">
      <c r="A224" s="219" t="s">
        <v>751</v>
      </c>
      <c r="B224" s="174" t="s">
        <v>1484</v>
      </c>
      <c r="C224" s="174" t="s">
        <v>1485</v>
      </c>
      <c r="D224" s="217"/>
      <c r="E224" s="217"/>
      <c r="F224" s="217"/>
      <c r="G224" s="217"/>
      <c r="H224" s="217"/>
      <c r="I224" s="217"/>
      <c r="J224" s="217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</row>
    <row r="225">
      <c r="A225" s="219" t="s">
        <v>779</v>
      </c>
      <c r="B225" s="174" t="s">
        <v>1486</v>
      </c>
      <c r="C225" s="174" t="s">
        <v>1487</v>
      </c>
      <c r="D225" s="217"/>
      <c r="E225" s="217"/>
      <c r="F225" s="217"/>
      <c r="G225" s="217"/>
      <c r="H225" s="217"/>
      <c r="I225" s="217"/>
      <c r="J225" s="217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</row>
    <row r="226">
      <c r="A226" s="219" t="s">
        <v>783</v>
      </c>
      <c r="B226" s="174" t="s">
        <v>1488</v>
      </c>
      <c r="C226" s="174" t="s">
        <v>1489</v>
      </c>
      <c r="D226" s="217"/>
      <c r="E226" s="217"/>
      <c r="F226" s="217"/>
      <c r="G226" s="217"/>
      <c r="H226" s="217"/>
      <c r="I226" s="217"/>
      <c r="J226" s="217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</row>
    <row r="227">
      <c r="A227" s="219" t="s">
        <v>789</v>
      </c>
      <c r="B227" s="174" t="s">
        <v>1490</v>
      </c>
      <c r="C227" s="174" t="s">
        <v>1491</v>
      </c>
      <c r="D227" s="217"/>
      <c r="E227" s="217"/>
      <c r="F227" s="217"/>
      <c r="G227" s="217"/>
      <c r="H227" s="217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</row>
    <row r="228">
      <c r="A228" s="219" t="s">
        <v>798</v>
      </c>
      <c r="B228" s="174" t="s">
        <v>1492</v>
      </c>
      <c r="C228" s="174" t="s">
        <v>1493</v>
      </c>
      <c r="D228" s="217"/>
      <c r="E228" s="217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</row>
    <row r="229">
      <c r="A229" s="219" t="s">
        <v>799</v>
      </c>
      <c r="B229" s="174" t="s">
        <v>1494</v>
      </c>
      <c r="C229" s="174" t="s">
        <v>1495</v>
      </c>
      <c r="D229" s="217"/>
      <c r="E229" s="217"/>
      <c r="F229" s="217"/>
      <c r="G229" s="217"/>
      <c r="H229" s="217"/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</row>
    <row r="230">
      <c r="A230" s="219" t="s">
        <v>803</v>
      </c>
      <c r="B230" s="174" t="s">
        <v>1496</v>
      </c>
      <c r="C230" s="174" t="s">
        <v>1497</v>
      </c>
      <c r="D230" s="217"/>
      <c r="E230" s="217"/>
      <c r="F230" s="217"/>
      <c r="G230" s="217"/>
      <c r="H230" s="217"/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</row>
    <row r="231">
      <c r="A231" s="219" t="s">
        <v>806</v>
      </c>
      <c r="B231" s="174" t="s">
        <v>1498</v>
      </c>
      <c r="C231" s="174" t="s">
        <v>1499</v>
      </c>
      <c r="D231" s="217"/>
      <c r="E231" s="217"/>
      <c r="F231" s="217"/>
      <c r="G231" s="217"/>
      <c r="H231" s="217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</row>
    <row r="232">
      <c r="A232" s="219" t="s">
        <v>841</v>
      </c>
      <c r="B232" s="174" t="s">
        <v>1500</v>
      </c>
      <c r="C232" s="174" t="s">
        <v>1501</v>
      </c>
      <c r="D232" s="217"/>
      <c r="E232" s="217"/>
      <c r="F232" s="217"/>
      <c r="G232" s="217"/>
      <c r="H232" s="217"/>
      <c r="I232" s="217"/>
      <c r="J232" s="217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</row>
    <row r="233">
      <c r="A233" s="219" t="s">
        <v>852</v>
      </c>
      <c r="B233" s="174" t="s">
        <v>1502</v>
      </c>
      <c r="C233" s="174" t="s">
        <v>1503</v>
      </c>
      <c r="D233" s="217"/>
      <c r="E233" s="217"/>
      <c r="F233" s="217"/>
      <c r="G233" s="217"/>
      <c r="H233" s="217"/>
      <c r="I233" s="217"/>
      <c r="J233" s="217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</row>
    <row r="234">
      <c r="A234" s="219" t="s">
        <v>855</v>
      </c>
      <c r="B234" s="174" t="s">
        <v>1504</v>
      </c>
      <c r="C234" s="174" t="s">
        <v>1505</v>
      </c>
      <c r="D234" s="217"/>
      <c r="E234" s="217"/>
      <c r="F234" s="217"/>
      <c r="G234" s="217"/>
      <c r="H234" s="217"/>
      <c r="I234" s="217"/>
      <c r="J234" s="217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</row>
    <row r="235">
      <c r="A235" s="219" t="s">
        <v>858</v>
      </c>
      <c r="B235" s="174" t="s">
        <v>1506</v>
      </c>
      <c r="C235" s="174" t="s">
        <v>1507</v>
      </c>
      <c r="D235" s="217"/>
      <c r="E235" s="217"/>
      <c r="F235" s="217"/>
      <c r="G235" s="217"/>
      <c r="H235" s="217"/>
      <c r="I235" s="217"/>
      <c r="J235" s="217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</row>
    <row r="236">
      <c r="A236" s="219" t="s">
        <v>861</v>
      </c>
      <c r="B236" s="174" t="s">
        <v>1508</v>
      </c>
      <c r="C236" s="174" t="s">
        <v>1509</v>
      </c>
      <c r="D236" s="217"/>
      <c r="E236" s="217"/>
      <c r="F236" s="217"/>
      <c r="G236" s="217"/>
      <c r="H236" s="217"/>
      <c r="I236" s="217"/>
      <c r="J236" s="217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</row>
    <row r="237">
      <c r="A237" s="217"/>
      <c r="B237" s="217"/>
      <c r="C237" s="217"/>
      <c r="D237" s="217"/>
      <c r="E237" s="217"/>
      <c r="F237" s="217"/>
      <c r="G237" s="217"/>
      <c r="H237" s="217"/>
      <c r="I237" s="217"/>
      <c r="J237" s="217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</row>
    <row r="238">
      <c r="A238" s="215" t="s">
        <v>1510</v>
      </c>
      <c r="B238" s="221"/>
      <c r="C238" s="221"/>
      <c r="D238" s="217"/>
      <c r="E238" s="217"/>
      <c r="F238" s="217"/>
      <c r="G238" s="217"/>
      <c r="H238" s="217"/>
      <c r="I238" s="217"/>
      <c r="J238" s="217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</row>
    <row r="239">
      <c r="A239" s="219" t="s">
        <v>596</v>
      </c>
      <c r="B239" s="174" t="s">
        <v>1511</v>
      </c>
      <c r="C239" s="174" t="s">
        <v>1512</v>
      </c>
      <c r="D239" s="217"/>
      <c r="E239" s="217"/>
      <c r="F239" s="217"/>
      <c r="G239" s="217"/>
      <c r="H239" s="217"/>
      <c r="I239" s="217"/>
      <c r="J239" s="217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</row>
    <row r="240">
      <c r="A240" s="219" t="s">
        <v>610</v>
      </c>
      <c r="B240" s="174" t="s">
        <v>1513</v>
      </c>
      <c r="C240" s="174" t="s">
        <v>1514</v>
      </c>
      <c r="D240" s="217"/>
      <c r="E240" s="217"/>
      <c r="F240" s="217"/>
      <c r="G240" s="217"/>
      <c r="H240" s="217"/>
      <c r="I240" s="217"/>
      <c r="J240" s="217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</row>
    <row r="241">
      <c r="A241" s="219" t="s">
        <v>642</v>
      </c>
      <c r="B241" s="174" t="s">
        <v>1515</v>
      </c>
      <c r="C241" s="174" t="s">
        <v>1516</v>
      </c>
      <c r="D241" s="217"/>
      <c r="E241" s="217"/>
      <c r="F241" s="217"/>
      <c r="G241" s="217"/>
      <c r="H241" s="217"/>
      <c r="I241" s="217"/>
      <c r="J241" s="217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</row>
    <row r="242">
      <c r="A242" s="219" t="s">
        <v>662</v>
      </c>
      <c r="B242" s="174" t="s">
        <v>1517</v>
      </c>
      <c r="C242" s="174" t="s">
        <v>1518</v>
      </c>
      <c r="D242" s="217"/>
      <c r="E242" s="217"/>
      <c r="F242" s="217"/>
      <c r="G242" s="217"/>
      <c r="H242" s="217"/>
      <c r="I242" s="217"/>
      <c r="J242" s="217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</row>
    <row r="243">
      <c r="A243" s="219" t="s">
        <v>1519</v>
      </c>
      <c r="B243" s="174" t="s">
        <v>1520</v>
      </c>
      <c r="C243" s="174" t="s">
        <v>1521</v>
      </c>
      <c r="D243" s="217"/>
      <c r="E243" s="217"/>
      <c r="F243" s="217"/>
      <c r="G243" s="217"/>
      <c r="H243" s="217"/>
      <c r="I243" s="217"/>
      <c r="J243" s="217"/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</row>
    <row r="244">
      <c r="A244" s="219" t="s">
        <v>1522</v>
      </c>
      <c r="B244" s="174" t="s">
        <v>1204</v>
      </c>
      <c r="C244" s="174" t="s">
        <v>1523</v>
      </c>
      <c r="D244" s="217"/>
      <c r="E244" s="217"/>
      <c r="F244" s="217"/>
      <c r="G244" s="217"/>
      <c r="H244" s="217"/>
      <c r="I244" s="217"/>
      <c r="J244" s="217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</row>
    <row r="245">
      <c r="A245" s="219" t="s">
        <v>689</v>
      </c>
      <c r="B245" s="174" t="s">
        <v>1524</v>
      </c>
      <c r="C245" s="174" t="s">
        <v>1525</v>
      </c>
      <c r="D245" s="217"/>
      <c r="E245" s="217"/>
      <c r="F245" s="217"/>
      <c r="G245" s="217"/>
      <c r="H245" s="217"/>
      <c r="I245" s="217"/>
      <c r="J245" s="217"/>
      <c r="K245" s="217"/>
      <c r="L245" s="217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</row>
    <row r="246">
      <c r="A246" s="219" t="s">
        <v>747</v>
      </c>
      <c r="B246" s="174" t="s">
        <v>1526</v>
      </c>
      <c r="C246" s="174" t="s">
        <v>1527</v>
      </c>
      <c r="D246" s="217"/>
      <c r="E246" s="217"/>
      <c r="F246" s="217"/>
      <c r="G246" s="217"/>
      <c r="H246" s="217"/>
      <c r="I246" s="217"/>
      <c r="J246" s="217"/>
      <c r="K246" s="217"/>
      <c r="L246" s="217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</row>
    <row r="247">
      <c r="A247" s="219" t="s">
        <v>804</v>
      </c>
      <c r="B247" s="174" t="s">
        <v>1528</v>
      </c>
      <c r="C247" s="174" t="s">
        <v>1529</v>
      </c>
      <c r="D247" s="217"/>
      <c r="E247" s="217"/>
      <c r="F247" s="217"/>
      <c r="G247" s="217"/>
      <c r="H247" s="217"/>
      <c r="I247" s="217"/>
      <c r="J247" s="217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</row>
    <row r="248">
      <c r="A248" s="219" t="s">
        <v>862</v>
      </c>
      <c r="B248" s="174" t="s">
        <v>1530</v>
      </c>
      <c r="C248" s="174" t="s">
        <v>1531</v>
      </c>
      <c r="D248" s="217"/>
      <c r="E248" s="217"/>
      <c r="F248" s="217"/>
      <c r="G248" s="217"/>
      <c r="H248" s="217"/>
      <c r="I248" s="217"/>
      <c r="J248" s="217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</row>
    <row r="249">
      <c r="A249" s="219" t="s">
        <v>863</v>
      </c>
      <c r="B249" s="174" t="s">
        <v>1364</v>
      </c>
      <c r="C249" s="174" t="s">
        <v>1532</v>
      </c>
      <c r="D249" s="217"/>
      <c r="E249" s="217"/>
      <c r="F249" s="217"/>
      <c r="G249" s="217"/>
      <c r="H249" s="217"/>
      <c r="I249" s="217"/>
      <c r="J249" s="217"/>
      <c r="K249" s="217"/>
      <c r="L249" s="217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  <c r="Y249" s="217"/>
      <c r="Z249" s="217"/>
    </row>
    <row r="250">
      <c r="A250" s="219" t="s">
        <v>869</v>
      </c>
      <c r="B250" s="174" t="s">
        <v>1533</v>
      </c>
      <c r="C250" s="174" t="s">
        <v>1534</v>
      </c>
      <c r="D250" s="217"/>
      <c r="E250" s="217"/>
      <c r="F250" s="217"/>
      <c r="G250" s="217"/>
      <c r="H250" s="217"/>
      <c r="I250" s="217"/>
      <c r="J250" s="217"/>
      <c r="K250" s="217"/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</row>
    <row r="251">
      <c r="A251" s="219" t="s">
        <v>883</v>
      </c>
      <c r="B251" s="174" t="s">
        <v>1535</v>
      </c>
      <c r="C251" s="174" t="s">
        <v>1536</v>
      </c>
      <c r="D251" s="217"/>
      <c r="E251" s="217"/>
      <c r="F251" s="217"/>
      <c r="G251" s="217"/>
      <c r="H251" s="217"/>
      <c r="I251" s="217"/>
      <c r="J251" s="217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</row>
    <row r="252">
      <c r="A252" s="219" t="s">
        <v>886</v>
      </c>
      <c r="B252" s="174" t="s">
        <v>1537</v>
      </c>
      <c r="C252" s="174" t="s">
        <v>1538</v>
      </c>
      <c r="D252" s="217"/>
      <c r="E252" s="217"/>
      <c r="F252" s="217"/>
      <c r="G252" s="217"/>
      <c r="H252" s="217"/>
      <c r="I252" s="217"/>
      <c r="J252" s="217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217"/>
      <c r="Z252" s="217"/>
    </row>
    <row r="253">
      <c r="A253" s="219" t="s">
        <v>987</v>
      </c>
      <c r="B253" s="174" t="s">
        <v>1539</v>
      </c>
      <c r="C253" s="174" t="s">
        <v>1540</v>
      </c>
      <c r="D253" s="217"/>
      <c r="E253" s="217"/>
      <c r="F253" s="217"/>
      <c r="G253" s="217"/>
      <c r="H253" s="217"/>
      <c r="I253" s="217"/>
      <c r="J253" s="217"/>
      <c r="K253" s="217"/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</row>
    <row r="254">
      <c r="A254" s="217"/>
      <c r="B254" s="217"/>
      <c r="C254" s="217"/>
      <c r="D254" s="217"/>
      <c r="E254" s="217"/>
      <c r="F254" s="217"/>
      <c r="G254" s="217"/>
      <c r="H254" s="217"/>
      <c r="I254" s="217"/>
      <c r="J254" s="217"/>
      <c r="K254" s="217"/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</row>
    <row r="255">
      <c r="A255" s="215" t="s">
        <v>1541</v>
      </c>
      <c r="B255" s="221"/>
      <c r="C255" s="221"/>
      <c r="D255" s="217"/>
      <c r="E255" s="217"/>
      <c r="F255" s="217"/>
      <c r="G255" s="217"/>
      <c r="H255" s="217"/>
      <c r="I255" s="217"/>
      <c r="J255" s="217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</row>
    <row r="256">
      <c r="A256" s="219" t="s">
        <v>1542</v>
      </c>
      <c r="B256" s="174" t="s">
        <v>1543</v>
      </c>
      <c r="C256" s="174" t="s">
        <v>1544</v>
      </c>
      <c r="D256" s="217"/>
      <c r="E256" s="217"/>
      <c r="F256" s="217"/>
      <c r="G256" s="217"/>
      <c r="H256" s="217"/>
      <c r="I256" s="217"/>
      <c r="J256" s="217"/>
      <c r="K256" s="217"/>
      <c r="L256" s="217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  <c r="Y256" s="217"/>
      <c r="Z256" s="217"/>
    </row>
    <row r="257">
      <c r="A257" s="219" t="s">
        <v>727</v>
      </c>
      <c r="B257" s="174" t="s">
        <v>1545</v>
      </c>
      <c r="C257" s="174" t="s">
        <v>1546</v>
      </c>
      <c r="D257" s="217"/>
      <c r="E257" s="217"/>
      <c r="F257" s="217"/>
      <c r="G257" s="217"/>
      <c r="H257" s="217"/>
      <c r="I257" s="217"/>
      <c r="J257" s="217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  <c r="Y257" s="217"/>
      <c r="Z257" s="217"/>
    </row>
    <row r="258">
      <c r="A258" s="219" t="s">
        <v>802</v>
      </c>
      <c r="B258" s="174" t="s">
        <v>1547</v>
      </c>
      <c r="C258" s="174" t="s">
        <v>1548</v>
      </c>
      <c r="D258" s="217"/>
      <c r="E258" s="217"/>
      <c r="F258" s="217"/>
      <c r="G258" s="217"/>
      <c r="H258" s="217"/>
      <c r="I258" s="217"/>
      <c r="J258" s="217"/>
      <c r="K258" s="217"/>
      <c r="L258" s="217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  <c r="Y258" s="217"/>
      <c r="Z258" s="217"/>
    </row>
    <row r="259">
      <c r="A259" s="219" t="s">
        <v>889</v>
      </c>
      <c r="B259" s="174" t="s">
        <v>1549</v>
      </c>
      <c r="C259" s="174" t="s">
        <v>1550</v>
      </c>
      <c r="D259" s="217"/>
      <c r="E259" s="217"/>
      <c r="F259" s="217"/>
      <c r="G259" s="217"/>
      <c r="H259" s="217"/>
      <c r="I259" s="217"/>
      <c r="J259" s="217"/>
      <c r="K259" s="217"/>
      <c r="L259" s="217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  <c r="Y259" s="217"/>
      <c r="Z259" s="217"/>
    </row>
    <row r="260">
      <c r="A260" s="219" t="s">
        <v>894</v>
      </c>
      <c r="B260" s="174" t="s">
        <v>1551</v>
      </c>
      <c r="C260" s="174" t="s">
        <v>1552</v>
      </c>
      <c r="D260" s="217"/>
      <c r="E260" s="217"/>
      <c r="F260" s="217"/>
      <c r="G260" s="217"/>
      <c r="H260" s="217"/>
      <c r="I260" s="217"/>
      <c r="J260" s="217"/>
      <c r="K260" s="217"/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</row>
    <row r="261">
      <c r="A261" s="219" t="s">
        <v>924</v>
      </c>
      <c r="B261" s="174" t="s">
        <v>1553</v>
      </c>
      <c r="C261" s="174" t="s">
        <v>1554</v>
      </c>
      <c r="D261" s="217"/>
      <c r="E261" s="217"/>
      <c r="F261" s="217"/>
      <c r="G261" s="217"/>
      <c r="H261" s="217"/>
      <c r="I261" s="217"/>
      <c r="J261" s="217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</row>
    <row r="262">
      <c r="A262" s="219" t="s">
        <v>922</v>
      </c>
      <c r="B262" s="174" t="s">
        <v>1364</v>
      </c>
      <c r="C262" s="174" t="s">
        <v>1555</v>
      </c>
      <c r="D262" s="217"/>
      <c r="E262" s="217"/>
      <c r="F262" s="217"/>
      <c r="G262" s="217"/>
      <c r="H262" s="217"/>
      <c r="I262" s="217"/>
      <c r="J262" s="217"/>
      <c r="K262" s="217"/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</row>
    <row r="263">
      <c r="A263" s="219" t="s">
        <v>957</v>
      </c>
      <c r="B263" s="174" t="s">
        <v>1556</v>
      </c>
      <c r="C263" s="174" t="s">
        <v>1557</v>
      </c>
      <c r="D263" s="217"/>
      <c r="E263" s="217"/>
      <c r="F263" s="217"/>
      <c r="G263" s="217"/>
      <c r="H263" s="217"/>
      <c r="I263" s="217"/>
      <c r="J263" s="217"/>
      <c r="K263" s="217"/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</row>
    <row r="264">
      <c r="A264" s="219" t="s">
        <v>953</v>
      </c>
      <c r="B264" s="174" t="s">
        <v>1558</v>
      </c>
      <c r="C264" s="174" t="s">
        <v>1559</v>
      </c>
      <c r="D264" s="217"/>
      <c r="E264" s="217"/>
      <c r="F264" s="217"/>
      <c r="G264" s="217"/>
      <c r="H264" s="217"/>
      <c r="I264" s="217"/>
      <c r="J264" s="217"/>
      <c r="K264" s="217"/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</row>
    <row r="265">
      <c r="A265" s="219" t="s">
        <v>951</v>
      </c>
      <c r="B265" s="174" t="s">
        <v>1364</v>
      </c>
      <c r="C265" s="174" t="s">
        <v>1560</v>
      </c>
      <c r="D265" s="217"/>
      <c r="E265" s="217"/>
      <c r="F265" s="217"/>
      <c r="G265" s="217"/>
      <c r="H265" s="217"/>
      <c r="I265" s="217"/>
      <c r="J265" s="217"/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</row>
    <row r="266">
      <c r="A266" s="219" t="s">
        <v>991</v>
      </c>
      <c r="B266" s="174" t="s">
        <v>1561</v>
      </c>
      <c r="C266" s="174" t="s">
        <v>1562</v>
      </c>
      <c r="D266" s="217"/>
      <c r="E266" s="217"/>
      <c r="F266" s="217"/>
      <c r="G266" s="217"/>
      <c r="H266" s="217"/>
      <c r="I266" s="217"/>
      <c r="J266" s="217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</row>
    <row r="267">
      <c r="A267" s="217"/>
      <c r="B267" s="217"/>
      <c r="C267" s="217"/>
      <c r="D267" s="217"/>
      <c r="E267" s="217"/>
      <c r="F267" s="217"/>
      <c r="G267" s="217"/>
      <c r="H267" s="217"/>
      <c r="I267" s="217"/>
      <c r="J267" s="217"/>
      <c r="K267" s="217"/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</row>
    <row r="268">
      <c r="A268" s="215" t="s">
        <v>1563</v>
      </c>
      <c r="B268" s="221"/>
      <c r="C268" s="221"/>
      <c r="D268" s="217"/>
      <c r="E268" s="217"/>
      <c r="F268" s="217"/>
      <c r="G268" s="217"/>
      <c r="H268" s="217"/>
      <c r="I268" s="217"/>
      <c r="J268" s="217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</row>
    <row r="269">
      <c r="A269" s="219" t="s">
        <v>1564</v>
      </c>
      <c r="B269" s="174" t="s">
        <v>1565</v>
      </c>
      <c r="C269" s="174" t="s">
        <v>1566</v>
      </c>
      <c r="D269" s="217"/>
      <c r="E269" s="217"/>
      <c r="F269" s="217"/>
      <c r="G269" s="217"/>
      <c r="H269" s="217"/>
      <c r="I269" s="217"/>
      <c r="J269" s="217"/>
      <c r="K269" s="217"/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</row>
    <row r="270">
      <c r="A270" s="219" t="s">
        <v>640</v>
      </c>
      <c r="B270" s="174" t="s">
        <v>1567</v>
      </c>
      <c r="C270" s="174" t="s">
        <v>1568</v>
      </c>
      <c r="D270" s="217"/>
      <c r="E270" s="217"/>
      <c r="F270" s="217"/>
      <c r="G270" s="217"/>
      <c r="H270" s="217"/>
      <c r="I270" s="217"/>
      <c r="J270" s="217"/>
      <c r="K270" s="217"/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</row>
    <row r="271">
      <c r="A271" s="219" t="s">
        <v>641</v>
      </c>
      <c r="B271" s="174" t="s">
        <v>1569</v>
      </c>
      <c r="C271" s="174" t="s">
        <v>1570</v>
      </c>
      <c r="D271" s="217"/>
      <c r="E271" s="217"/>
      <c r="F271" s="217"/>
      <c r="G271" s="217"/>
      <c r="H271" s="217"/>
      <c r="I271" s="217"/>
      <c r="J271" s="217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</row>
    <row r="272">
      <c r="A272" s="219" t="s">
        <v>659</v>
      </c>
      <c r="B272" s="174" t="s">
        <v>1571</v>
      </c>
      <c r="C272" s="174" t="s">
        <v>1572</v>
      </c>
      <c r="D272" s="217"/>
      <c r="E272" s="217"/>
      <c r="F272" s="217"/>
      <c r="G272" s="217"/>
      <c r="H272" s="217"/>
      <c r="I272" s="217"/>
      <c r="J272" s="217"/>
      <c r="K272" s="217"/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</row>
    <row r="273">
      <c r="A273" s="219" t="s">
        <v>664</v>
      </c>
      <c r="B273" s="174" t="s">
        <v>1573</v>
      </c>
      <c r="C273" s="174" t="s">
        <v>1574</v>
      </c>
      <c r="D273" s="217"/>
      <c r="E273" s="217"/>
      <c r="F273" s="217"/>
      <c r="G273" s="217"/>
      <c r="H273" s="217"/>
      <c r="I273" s="217"/>
      <c r="J273" s="217"/>
      <c r="K273" s="217"/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</row>
    <row r="274">
      <c r="A274" s="219" t="s">
        <v>691</v>
      </c>
      <c r="B274" s="174" t="s">
        <v>1575</v>
      </c>
      <c r="C274" s="174" t="s">
        <v>1576</v>
      </c>
      <c r="D274" s="217"/>
      <c r="E274" s="217"/>
      <c r="F274" s="217"/>
      <c r="G274" s="217"/>
      <c r="H274" s="217"/>
      <c r="I274" s="217"/>
      <c r="J274" s="217"/>
      <c r="K274" s="217"/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</row>
    <row r="275">
      <c r="A275" s="219" t="s">
        <v>717</v>
      </c>
      <c r="B275" s="174" t="s">
        <v>1577</v>
      </c>
      <c r="C275" s="174" t="s">
        <v>1578</v>
      </c>
      <c r="D275" s="217"/>
      <c r="E275" s="217"/>
      <c r="F275" s="217"/>
      <c r="G275" s="217"/>
      <c r="H275" s="217"/>
      <c r="I275" s="217"/>
      <c r="J275" s="217"/>
      <c r="K275" s="217"/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</row>
    <row r="276">
      <c r="A276" s="219" t="s">
        <v>729</v>
      </c>
      <c r="B276" s="174" t="s">
        <v>1579</v>
      </c>
      <c r="C276" s="174" t="s">
        <v>1580</v>
      </c>
      <c r="D276" s="217"/>
      <c r="E276" s="217"/>
      <c r="F276" s="217"/>
      <c r="G276" s="217"/>
      <c r="H276" s="217"/>
      <c r="I276" s="217"/>
      <c r="J276" s="217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</row>
    <row r="277">
      <c r="A277" s="219" t="s">
        <v>744</v>
      </c>
      <c r="B277" s="174" t="s">
        <v>1581</v>
      </c>
      <c r="C277" s="174" t="s">
        <v>1582</v>
      </c>
      <c r="D277" s="217"/>
      <c r="E277" s="217"/>
      <c r="F277" s="217"/>
      <c r="G277" s="217"/>
      <c r="H277" s="217"/>
      <c r="I277" s="217"/>
      <c r="J277" s="217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</row>
    <row r="278">
      <c r="A278" s="219" t="s">
        <v>745</v>
      </c>
      <c r="B278" s="174" t="s">
        <v>1583</v>
      </c>
      <c r="C278" s="174" t="s">
        <v>1584</v>
      </c>
      <c r="D278" s="217"/>
      <c r="E278" s="217"/>
      <c r="F278" s="217"/>
      <c r="G278" s="217"/>
      <c r="H278" s="217"/>
      <c r="I278" s="217"/>
      <c r="J278" s="217"/>
      <c r="K278" s="217"/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</row>
    <row r="279">
      <c r="A279" s="219" t="s">
        <v>748</v>
      </c>
      <c r="B279" s="174" t="s">
        <v>1585</v>
      </c>
      <c r="C279" s="174" t="s">
        <v>1586</v>
      </c>
      <c r="D279" s="217"/>
      <c r="E279" s="217"/>
      <c r="F279" s="217"/>
      <c r="G279" s="217"/>
      <c r="H279" s="217"/>
      <c r="I279" s="217"/>
      <c r="J279" s="217"/>
      <c r="K279" s="217"/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</row>
    <row r="280">
      <c r="A280" s="219" t="s">
        <v>755</v>
      </c>
      <c r="B280" s="174" t="s">
        <v>1587</v>
      </c>
      <c r="C280" s="174" t="s">
        <v>1588</v>
      </c>
      <c r="D280" s="217"/>
      <c r="E280" s="217"/>
      <c r="F280" s="217"/>
      <c r="G280" s="217"/>
      <c r="H280" s="217"/>
      <c r="I280" s="217"/>
      <c r="J280" s="217"/>
      <c r="K280" s="217"/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</row>
    <row r="281">
      <c r="A281" s="219" t="s">
        <v>805</v>
      </c>
      <c r="B281" s="174" t="s">
        <v>1589</v>
      </c>
      <c r="C281" s="174" t="s">
        <v>1590</v>
      </c>
      <c r="D281" s="217"/>
      <c r="E281" s="217"/>
      <c r="F281" s="217"/>
      <c r="G281" s="217"/>
      <c r="H281" s="217"/>
      <c r="I281" s="217"/>
      <c r="J281" s="217"/>
      <c r="K281" s="217"/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</row>
    <row r="282">
      <c r="A282" s="219" t="s">
        <v>823</v>
      </c>
      <c r="B282" s="174" t="s">
        <v>1591</v>
      </c>
      <c r="C282" s="174" t="s">
        <v>1592</v>
      </c>
      <c r="D282" s="217"/>
      <c r="E282" s="217"/>
      <c r="F282" s="217"/>
      <c r="G282" s="217"/>
      <c r="H282" s="217"/>
      <c r="I282" s="217"/>
      <c r="J282" s="217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</row>
    <row r="283">
      <c r="A283" s="219" t="s">
        <v>877</v>
      </c>
      <c r="B283" s="174" t="s">
        <v>1593</v>
      </c>
      <c r="C283" s="174" t="s">
        <v>1594</v>
      </c>
      <c r="D283" s="217"/>
      <c r="E283" s="217"/>
      <c r="F283" s="217"/>
      <c r="G283" s="217"/>
      <c r="H283" s="217"/>
      <c r="I283" s="217"/>
      <c r="J283" s="217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</row>
    <row r="284">
      <c r="A284" s="219" t="s">
        <v>911</v>
      </c>
      <c r="B284" s="174" t="s">
        <v>1595</v>
      </c>
      <c r="C284" s="174" t="s">
        <v>1596</v>
      </c>
      <c r="D284" s="217"/>
      <c r="E284" s="217"/>
      <c r="F284" s="217"/>
      <c r="G284" s="217"/>
      <c r="H284" s="217"/>
      <c r="I284" s="217"/>
      <c r="J284" s="217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</row>
    <row r="285">
      <c r="A285" s="219" t="s">
        <v>916</v>
      </c>
      <c r="B285" s="174" t="s">
        <v>1597</v>
      </c>
      <c r="C285" s="174" t="s">
        <v>1598</v>
      </c>
      <c r="D285" s="217"/>
      <c r="E285" s="217"/>
      <c r="F285" s="217"/>
      <c r="G285" s="217"/>
      <c r="H285" s="217"/>
      <c r="I285" s="217"/>
      <c r="J285" s="217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</row>
    <row r="286">
      <c r="A286" s="219" t="s">
        <v>928</v>
      </c>
      <c r="B286" s="174" t="s">
        <v>1599</v>
      </c>
      <c r="C286" s="174" t="s">
        <v>1600</v>
      </c>
      <c r="D286" s="217"/>
      <c r="E286" s="217"/>
      <c r="F286" s="217"/>
      <c r="G286" s="217"/>
      <c r="H286" s="217"/>
      <c r="I286" s="217"/>
      <c r="J286" s="217"/>
      <c r="K286" s="217"/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</row>
    <row r="287">
      <c r="A287" s="219" t="s">
        <v>929</v>
      </c>
      <c r="B287" s="174" t="s">
        <v>1601</v>
      </c>
      <c r="C287" s="174" t="s">
        <v>1602</v>
      </c>
      <c r="D287" s="217"/>
      <c r="E287" s="217"/>
      <c r="F287" s="217"/>
      <c r="G287" s="217"/>
      <c r="H287" s="217"/>
      <c r="I287" s="217"/>
      <c r="J287" s="217"/>
      <c r="K287" s="217"/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</row>
    <row r="288">
      <c r="A288" s="219" t="s">
        <v>930</v>
      </c>
      <c r="B288" s="174" t="s">
        <v>1603</v>
      </c>
      <c r="C288" s="174" t="s">
        <v>1604</v>
      </c>
      <c r="D288" s="217"/>
      <c r="E288" s="217"/>
      <c r="F288" s="217"/>
      <c r="G288" s="217"/>
      <c r="H288" s="217"/>
      <c r="I288" s="217"/>
      <c r="J288" s="217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</row>
    <row r="289">
      <c r="A289" s="219" t="s">
        <v>956</v>
      </c>
      <c r="B289" s="174" t="s">
        <v>1605</v>
      </c>
      <c r="C289" s="174" t="s">
        <v>1606</v>
      </c>
      <c r="D289" s="217"/>
      <c r="E289" s="217"/>
      <c r="F289" s="217"/>
      <c r="G289" s="217"/>
      <c r="H289" s="217"/>
      <c r="I289" s="217"/>
      <c r="J289" s="217"/>
      <c r="K289" s="217"/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</row>
    <row r="290">
      <c r="A290" s="219" t="s">
        <v>970</v>
      </c>
      <c r="B290" s="174" t="s">
        <v>1607</v>
      </c>
      <c r="C290" s="174" t="s">
        <v>1608</v>
      </c>
      <c r="D290" s="217"/>
      <c r="E290" s="217"/>
      <c r="F290" s="217"/>
      <c r="G290" s="217"/>
      <c r="H290" s="217"/>
      <c r="I290" s="217"/>
      <c r="J290" s="217"/>
      <c r="K290" s="217"/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</row>
    <row r="291">
      <c r="A291" s="219" t="s">
        <v>976</v>
      </c>
      <c r="B291" s="174" t="s">
        <v>1609</v>
      </c>
      <c r="C291" s="174" t="s">
        <v>1610</v>
      </c>
      <c r="D291" s="217"/>
      <c r="E291" s="217"/>
      <c r="F291" s="217"/>
      <c r="G291" s="217"/>
      <c r="H291" s="217"/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</row>
    <row r="292">
      <c r="A292" s="219" t="s">
        <v>977</v>
      </c>
      <c r="B292" s="174" t="s">
        <v>1611</v>
      </c>
      <c r="C292" s="174" t="s">
        <v>1612</v>
      </c>
      <c r="D292" s="217"/>
      <c r="E292" s="217"/>
      <c r="F292" s="217"/>
      <c r="G292" s="217"/>
      <c r="H292" s="217"/>
      <c r="I292" s="217"/>
      <c r="J292" s="217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</row>
    <row r="293">
      <c r="A293" s="219" t="s">
        <v>996</v>
      </c>
      <c r="B293" s="174" t="s">
        <v>1613</v>
      </c>
      <c r="C293" s="174" t="s">
        <v>1614</v>
      </c>
      <c r="D293" s="217"/>
      <c r="E293" s="217"/>
      <c r="F293" s="217"/>
      <c r="G293" s="217"/>
      <c r="H293" s="217"/>
      <c r="I293" s="217"/>
      <c r="J293" s="217"/>
      <c r="K293" s="217"/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</row>
    <row r="294">
      <c r="A294" s="217"/>
      <c r="B294" s="217"/>
      <c r="C294" s="217"/>
      <c r="D294" s="217"/>
      <c r="E294" s="217"/>
      <c r="F294" s="217"/>
      <c r="G294" s="217"/>
      <c r="H294" s="217"/>
      <c r="I294" s="217"/>
      <c r="J294" s="217"/>
      <c r="K294" s="217"/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</row>
    <row r="295">
      <c r="A295" s="215" t="s">
        <v>1615</v>
      </c>
      <c r="B295" s="221"/>
      <c r="C295" s="221"/>
      <c r="D295" s="217"/>
      <c r="E295" s="217"/>
      <c r="F295" s="217"/>
      <c r="G295" s="217"/>
      <c r="H295" s="217"/>
      <c r="I295" s="217"/>
      <c r="J295" s="217"/>
      <c r="K295" s="217"/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</row>
    <row r="296">
      <c r="A296" s="219" t="s">
        <v>592</v>
      </c>
      <c r="B296" s="174" t="s">
        <v>1616</v>
      </c>
      <c r="C296" s="174" t="s">
        <v>1617</v>
      </c>
      <c r="D296" s="217"/>
      <c r="E296" s="217"/>
      <c r="F296" s="217"/>
      <c r="G296" s="217"/>
      <c r="H296" s="217"/>
      <c r="I296" s="217"/>
      <c r="J296" s="217"/>
      <c r="K296" s="217"/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</row>
    <row r="297">
      <c r="A297" s="219" t="s">
        <v>687</v>
      </c>
      <c r="B297" s="174" t="s">
        <v>1618</v>
      </c>
      <c r="C297" s="174" t="s">
        <v>1619</v>
      </c>
      <c r="D297" s="217"/>
      <c r="E297" s="217"/>
      <c r="F297" s="217"/>
      <c r="G297" s="217"/>
      <c r="H297" s="217"/>
      <c r="I297" s="217"/>
      <c r="J297" s="217"/>
      <c r="K297" s="217"/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</row>
    <row r="298">
      <c r="A298" s="219" t="s">
        <v>800</v>
      </c>
      <c r="B298" s="174" t="s">
        <v>1620</v>
      </c>
      <c r="C298" s="174" t="s">
        <v>1621</v>
      </c>
      <c r="D298" s="217"/>
      <c r="E298" s="217"/>
      <c r="F298" s="217"/>
      <c r="G298" s="217"/>
      <c r="H298" s="217"/>
      <c r="I298" s="217"/>
      <c r="J298" s="217"/>
      <c r="K298" s="217"/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</row>
    <row r="299">
      <c r="A299" s="219" t="s">
        <v>835</v>
      </c>
      <c r="B299" s="174" t="s">
        <v>1622</v>
      </c>
      <c r="C299" s="174" t="s">
        <v>1623</v>
      </c>
      <c r="D299" s="217"/>
      <c r="E299" s="217"/>
      <c r="F299" s="217"/>
      <c r="G299" s="217"/>
      <c r="H299" s="217"/>
      <c r="I299" s="217"/>
      <c r="J299" s="217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</row>
    <row r="300">
      <c r="A300" s="219" t="s">
        <v>849</v>
      </c>
      <c r="B300" s="174" t="s">
        <v>1624</v>
      </c>
      <c r="C300" s="174" t="s">
        <v>1625</v>
      </c>
      <c r="D300" s="217"/>
      <c r="E300" s="217"/>
      <c r="F300" s="217"/>
      <c r="G300" s="217"/>
      <c r="H300" s="217"/>
      <c r="I300" s="217"/>
      <c r="J300" s="217"/>
      <c r="K300" s="217"/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</row>
    <row r="301">
      <c r="A301" s="219" t="s">
        <v>856</v>
      </c>
      <c r="B301" s="174" t="s">
        <v>1626</v>
      </c>
      <c r="C301" s="174" t="s">
        <v>1627</v>
      </c>
      <c r="D301" s="217"/>
      <c r="E301" s="217"/>
      <c r="F301" s="217"/>
      <c r="G301" s="217"/>
      <c r="H301" s="217"/>
      <c r="I301" s="217"/>
      <c r="J301" s="217"/>
      <c r="K301" s="217"/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</row>
    <row r="302">
      <c r="A302" s="219" t="s">
        <v>918</v>
      </c>
      <c r="B302" s="174" t="s">
        <v>1628</v>
      </c>
      <c r="C302" s="174" t="s">
        <v>1629</v>
      </c>
      <c r="D302" s="217"/>
      <c r="E302" s="217"/>
      <c r="F302" s="217"/>
      <c r="G302" s="217"/>
      <c r="H302" s="217"/>
      <c r="I302" s="217"/>
      <c r="J302" s="217"/>
      <c r="K302" s="217"/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</row>
    <row r="303">
      <c r="A303" s="219" t="s">
        <v>927</v>
      </c>
      <c r="B303" s="174" t="s">
        <v>1630</v>
      </c>
      <c r="C303" s="174" t="s">
        <v>1631</v>
      </c>
      <c r="D303" s="217"/>
      <c r="E303" s="217"/>
      <c r="F303" s="217"/>
      <c r="G303" s="217"/>
      <c r="H303" s="217"/>
      <c r="I303" s="217"/>
      <c r="J303" s="217"/>
      <c r="K303" s="217"/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</row>
    <row r="304">
      <c r="A304" s="219" t="s">
        <v>947</v>
      </c>
      <c r="B304" s="174" t="s">
        <v>1632</v>
      </c>
      <c r="C304" s="174" t="s">
        <v>1633</v>
      </c>
      <c r="D304" s="217"/>
      <c r="E304" s="217"/>
      <c r="F304" s="217"/>
      <c r="G304" s="217"/>
      <c r="H304" s="217"/>
      <c r="I304" s="217"/>
      <c r="J304" s="217"/>
      <c r="K304" s="217"/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</row>
    <row r="305">
      <c r="A305" s="217"/>
      <c r="B305" s="217"/>
      <c r="C305" s="217"/>
      <c r="D305" s="217"/>
      <c r="E305" s="217"/>
      <c r="F305" s="217"/>
      <c r="G305" s="217"/>
      <c r="H305" s="217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</row>
    <row r="306">
      <c r="A306" s="215" t="s">
        <v>1634</v>
      </c>
      <c r="B306" s="221"/>
      <c r="C306" s="221"/>
      <c r="D306" s="217"/>
      <c r="E306" s="217"/>
      <c r="F306" s="217"/>
      <c r="G306" s="217"/>
      <c r="H306" s="217"/>
      <c r="I306" s="217"/>
      <c r="J306" s="217"/>
      <c r="K306" s="217"/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</row>
    <row r="307">
      <c r="A307" s="219" t="s">
        <v>613</v>
      </c>
      <c r="B307" s="174" t="s">
        <v>1635</v>
      </c>
      <c r="C307" s="174" t="s">
        <v>1636</v>
      </c>
      <c r="D307" s="217"/>
      <c r="E307" s="217"/>
      <c r="F307" s="217"/>
      <c r="G307" s="217"/>
      <c r="H307" s="217"/>
      <c r="I307" s="217"/>
      <c r="J307" s="217"/>
      <c r="K307" s="217"/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</row>
    <row r="308">
      <c r="A308" s="219" t="s">
        <v>1637</v>
      </c>
      <c r="B308" s="174" t="s">
        <v>1638</v>
      </c>
      <c r="C308" s="174" t="s">
        <v>1639</v>
      </c>
      <c r="D308" s="217"/>
      <c r="E308" s="217"/>
      <c r="F308" s="217"/>
      <c r="G308" s="217"/>
      <c r="H308" s="217"/>
      <c r="I308" s="217"/>
      <c r="J308" s="217"/>
      <c r="K308" s="217"/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</row>
    <row r="309">
      <c r="A309" s="219" t="s">
        <v>1640</v>
      </c>
      <c r="B309" s="174" t="s">
        <v>1143</v>
      </c>
      <c r="C309" s="174" t="s">
        <v>1641</v>
      </c>
      <c r="D309" s="217"/>
      <c r="E309" s="217"/>
      <c r="F309" s="217"/>
      <c r="G309" s="217"/>
      <c r="H309" s="217"/>
      <c r="I309" s="217"/>
      <c r="J309" s="217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</row>
    <row r="310">
      <c r="A310" s="219" t="s">
        <v>1642</v>
      </c>
      <c r="B310" s="174" t="s">
        <v>1643</v>
      </c>
      <c r="C310" s="174" t="s">
        <v>1644</v>
      </c>
      <c r="D310" s="217"/>
      <c r="E310" s="217"/>
      <c r="F310" s="217"/>
      <c r="G310" s="217"/>
      <c r="H310" s="217"/>
      <c r="I310" s="217"/>
      <c r="J310" s="217"/>
      <c r="K310" s="217"/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</row>
    <row r="311">
      <c r="A311" s="219" t="s">
        <v>1645</v>
      </c>
      <c r="B311" s="174" t="s">
        <v>1646</v>
      </c>
      <c r="C311" s="174" t="s">
        <v>1647</v>
      </c>
      <c r="D311" s="217"/>
      <c r="E311" s="217"/>
      <c r="F311" s="217"/>
      <c r="G311" s="217"/>
      <c r="H311" s="217"/>
      <c r="I311" s="217"/>
      <c r="J311" s="217"/>
      <c r="K311" s="217"/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</row>
    <row r="312">
      <c r="A312" s="219" t="s">
        <v>696</v>
      </c>
      <c r="B312" s="174" t="s">
        <v>1648</v>
      </c>
      <c r="C312" s="174" t="s">
        <v>1649</v>
      </c>
      <c r="D312" s="217"/>
      <c r="E312" s="217"/>
      <c r="F312" s="217"/>
      <c r="G312" s="217"/>
      <c r="H312" s="217"/>
      <c r="I312" s="217"/>
      <c r="J312" s="217"/>
      <c r="K312" s="217"/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</row>
    <row r="313">
      <c r="A313" s="219" t="s">
        <v>1650</v>
      </c>
      <c r="B313" s="174" t="s">
        <v>1651</v>
      </c>
      <c r="C313" s="174" t="s">
        <v>1652</v>
      </c>
      <c r="D313" s="217"/>
      <c r="E313" s="217"/>
      <c r="F313" s="217"/>
      <c r="G313" s="217"/>
      <c r="H313" s="217"/>
      <c r="I313" s="217"/>
      <c r="J313" s="217"/>
      <c r="K313" s="217"/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</row>
    <row r="314">
      <c r="A314" s="219" t="s">
        <v>1653</v>
      </c>
      <c r="B314" s="174" t="s">
        <v>1654</v>
      </c>
      <c r="C314" s="174" t="s">
        <v>1655</v>
      </c>
      <c r="D314" s="217"/>
      <c r="E314" s="217"/>
      <c r="F314" s="217"/>
      <c r="G314" s="217"/>
      <c r="H314" s="217"/>
      <c r="I314" s="217"/>
      <c r="J314" s="217"/>
      <c r="K314" s="217"/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</row>
    <row r="315">
      <c r="A315" s="219" t="s">
        <v>1656</v>
      </c>
      <c r="B315" s="174" t="s">
        <v>1657</v>
      </c>
      <c r="C315" s="174" t="s">
        <v>1658</v>
      </c>
      <c r="D315" s="217"/>
      <c r="E315" s="217"/>
      <c r="F315" s="217"/>
      <c r="G315" s="217"/>
      <c r="H315" s="217"/>
      <c r="I315" s="217"/>
      <c r="J315" s="217"/>
      <c r="K315" s="217"/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</row>
    <row r="316">
      <c r="A316" s="219" t="s">
        <v>1659</v>
      </c>
      <c r="B316" s="174" t="s">
        <v>1259</v>
      </c>
      <c r="C316" s="174" t="s">
        <v>1660</v>
      </c>
      <c r="D316" s="217"/>
      <c r="E316" s="217"/>
      <c r="F316" s="217"/>
      <c r="G316" s="217"/>
      <c r="H316" s="217"/>
      <c r="I316" s="217"/>
      <c r="J316" s="217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</row>
    <row r="317">
      <c r="A317" s="219" t="s">
        <v>1661</v>
      </c>
      <c r="B317" s="174" t="s">
        <v>1464</v>
      </c>
      <c r="C317" s="174" t="s">
        <v>1662</v>
      </c>
      <c r="D317" s="217"/>
      <c r="E317" s="217"/>
      <c r="F317" s="217"/>
      <c r="G317" s="217"/>
      <c r="H317" s="217"/>
      <c r="I317" s="217"/>
      <c r="J317" s="217"/>
      <c r="K317" s="217"/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</row>
    <row r="318">
      <c r="A318" s="219" t="s">
        <v>1663</v>
      </c>
      <c r="B318" s="174" t="s">
        <v>1480</v>
      </c>
      <c r="C318" s="174" t="s">
        <v>1664</v>
      </c>
      <c r="D318" s="217"/>
      <c r="E318" s="217"/>
      <c r="F318" s="217"/>
      <c r="G318" s="217"/>
      <c r="H318" s="217"/>
      <c r="I318" s="217"/>
      <c r="J318" s="217"/>
      <c r="K318" s="217"/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</row>
    <row r="319">
      <c r="A319" s="219" t="s">
        <v>1665</v>
      </c>
      <c r="B319" s="174" t="s">
        <v>1478</v>
      </c>
      <c r="C319" s="174" t="s">
        <v>1666</v>
      </c>
      <c r="D319" s="217"/>
      <c r="E319" s="217"/>
      <c r="F319" s="217"/>
      <c r="G319" s="217"/>
      <c r="H319" s="217"/>
      <c r="I319" s="217"/>
      <c r="J319" s="217"/>
      <c r="K319" s="217"/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</row>
    <row r="320">
      <c r="A320" s="219" t="s">
        <v>1667</v>
      </c>
      <c r="B320" s="174" t="s">
        <v>1490</v>
      </c>
      <c r="C320" s="174" t="s">
        <v>1668</v>
      </c>
      <c r="D320" s="217"/>
      <c r="E320" s="217"/>
      <c r="F320" s="217"/>
      <c r="G320" s="217"/>
      <c r="H320" s="217"/>
      <c r="I320" s="217"/>
      <c r="J320" s="217"/>
      <c r="K320" s="217"/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</row>
    <row r="321">
      <c r="A321" s="219" t="s">
        <v>1669</v>
      </c>
      <c r="B321" s="174" t="s">
        <v>1504</v>
      </c>
      <c r="C321" s="174" t="s">
        <v>1670</v>
      </c>
      <c r="D321" s="217"/>
      <c r="E321" s="217"/>
      <c r="F321" s="217"/>
      <c r="G321" s="217"/>
      <c r="H321" s="217"/>
      <c r="I321" s="217"/>
      <c r="J321" s="217"/>
      <c r="K321" s="217"/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</row>
    <row r="322">
      <c r="A322" s="219" t="s">
        <v>1671</v>
      </c>
      <c r="B322" s="174" t="s">
        <v>1672</v>
      </c>
      <c r="C322" s="174" t="s">
        <v>1673</v>
      </c>
      <c r="D322" s="217"/>
      <c r="E322" s="217"/>
      <c r="F322" s="217"/>
      <c r="G322" s="217"/>
      <c r="H322" s="217"/>
      <c r="I322" s="217"/>
      <c r="J322" s="217"/>
      <c r="K322" s="217"/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</row>
    <row r="323">
      <c r="A323" s="219" t="s">
        <v>1674</v>
      </c>
      <c r="B323" s="174" t="s">
        <v>1508</v>
      </c>
      <c r="C323" s="174" t="s">
        <v>1675</v>
      </c>
      <c r="D323" s="217"/>
      <c r="E323" s="217"/>
      <c r="F323" s="217"/>
      <c r="G323" s="217"/>
      <c r="H323" s="217"/>
      <c r="I323" s="217"/>
      <c r="J323" s="217"/>
      <c r="K323" s="217"/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</row>
    <row r="324">
      <c r="A324" s="219" t="s">
        <v>1676</v>
      </c>
      <c r="B324" s="174" t="s">
        <v>1677</v>
      </c>
      <c r="C324" s="174" t="s">
        <v>1678</v>
      </c>
      <c r="D324" s="217"/>
      <c r="E324" s="217"/>
      <c r="F324" s="217"/>
      <c r="G324" s="217"/>
      <c r="H324" s="217"/>
      <c r="I324" s="217"/>
      <c r="J324" s="217"/>
      <c r="K324" s="217"/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</row>
    <row r="325">
      <c r="A325" s="219" t="s">
        <v>1679</v>
      </c>
      <c r="B325" s="174" t="s">
        <v>1680</v>
      </c>
      <c r="C325" s="174" t="s">
        <v>1681</v>
      </c>
      <c r="D325" s="217"/>
      <c r="E325" s="217"/>
      <c r="F325" s="217"/>
      <c r="G325" s="217"/>
      <c r="H325" s="217"/>
      <c r="I325" s="217"/>
      <c r="J325" s="217"/>
      <c r="K325" s="217"/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</row>
    <row r="326">
      <c r="A326" s="219" t="s">
        <v>1682</v>
      </c>
      <c r="B326" s="174" t="s">
        <v>1683</v>
      </c>
      <c r="C326" s="174" t="s">
        <v>1684</v>
      </c>
      <c r="D326" s="217"/>
      <c r="E326" s="217"/>
      <c r="F326" s="217"/>
      <c r="G326" s="217"/>
      <c r="H326" s="217"/>
      <c r="I326" s="217"/>
      <c r="J326" s="217"/>
      <c r="K326" s="217"/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</row>
    <row r="327">
      <c r="A327" s="219" t="s">
        <v>1685</v>
      </c>
      <c r="B327" s="174" t="s">
        <v>1686</v>
      </c>
      <c r="C327" s="174" t="s">
        <v>1687</v>
      </c>
      <c r="D327" s="217"/>
      <c r="E327" s="217"/>
      <c r="F327" s="217"/>
      <c r="G327" s="217"/>
      <c r="H327" s="217"/>
      <c r="I327" s="217"/>
      <c r="J327" s="217"/>
      <c r="K327" s="217"/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</row>
    <row r="328">
      <c r="A328" s="219" t="s">
        <v>1688</v>
      </c>
      <c r="B328" s="174" t="s">
        <v>1689</v>
      </c>
      <c r="C328" s="174" t="s">
        <v>1690</v>
      </c>
      <c r="D328" s="217"/>
      <c r="E328" s="217"/>
      <c r="F328" s="217"/>
      <c r="G328" s="217"/>
      <c r="H328" s="217"/>
      <c r="I328" s="217"/>
      <c r="J328" s="217"/>
      <c r="K328" s="217"/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</row>
    <row r="329">
      <c r="A329" s="219" t="s">
        <v>1691</v>
      </c>
      <c r="B329" s="174" t="s">
        <v>1143</v>
      </c>
      <c r="C329" s="174" t="s">
        <v>1692</v>
      </c>
      <c r="D329" s="217"/>
      <c r="E329" s="217"/>
      <c r="F329" s="217"/>
      <c r="G329" s="217"/>
      <c r="H329" s="217"/>
      <c r="I329" s="217"/>
      <c r="J329" s="217"/>
      <c r="K329" s="217"/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</row>
    <row r="330">
      <c r="A330" s="219" t="s">
        <v>1693</v>
      </c>
      <c r="B330" s="174" t="s">
        <v>1161</v>
      </c>
      <c r="C330" s="174" t="s">
        <v>1694</v>
      </c>
      <c r="D330" s="217"/>
      <c r="E330" s="217"/>
      <c r="F330" s="217"/>
      <c r="G330" s="217"/>
      <c r="H330" s="217"/>
      <c r="I330" s="217"/>
      <c r="J330" s="217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</row>
    <row r="331">
      <c r="A331" s="219" t="s">
        <v>1695</v>
      </c>
      <c r="B331" s="174" t="s">
        <v>1696</v>
      </c>
      <c r="C331" s="174" t="s">
        <v>1697</v>
      </c>
      <c r="D331" s="217"/>
      <c r="E331" s="217"/>
      <c r="F331" s="217"/>
      <c r="G331" s="217"/>
      <c r="H331" s="217"/>
      <c r="I331" s="217"/>
      <c r="J331" s="217"/>
      <c r="K331" s="217"/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</row>
    <row r="332">
      <c r="A332" s="219" t="s">
        <v>1698</v>
      </c>
      <c r="B332" s="174" t="s">
        <v>1699</v>
      </c>
      <c r="C332" s="174" t="s">
        <v>1700</v>
      </c>
      <c r="D332" s="217"/>
      <c r="E332" s="217"/>
      <c r="F332" s="217"/>
      <c r="G332" s="217"/>
      <c r="H332" s="217"/>
      <c r="I332" s="217"/>
      <c r="J332" s="217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</row>
    <row r="333">
      <c r="A333" s="219" t="s">
        <v>1701</v>
      </c>
      <c r="B333" s="174" t="s">
        <v>1702</v>
      </c>
      <c r="C333" s="174" t="s">
        <v>1703</v>
      </c>
      <c r="D333" s="217"/>
      <c r="E333" s="217"/>
      <c r="F333" s="217"/>
      <c r="G333" s="217"/>
      <c r="H333" s="217"/>
      <c r="I333" s="217"/>
      <c r="J333" s="217"/>
      <c r="K333" s="217"/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</row>
    <row r="334">
      <c r="A334" s="219" t="s">
        <v>1704</v>
      </c>
      <c r="B334" s="174" t="s">
        <v>1705</v>
      </c>
      <c r="C334" s="174" t="s">
        <v>1706</v>
      </c>
      <c r="D334" s="217"/>
      <c r="E334" s="217"/>
      <c r="F334" s="217"/>
      <c r="G334" s="217"/>
      <c r="H334" s="217"/>
      <c r="I334" s="217"/>
      <c r="J334" s="217"/>
      <c r="K334" s="217"/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</row>
    <row r="335">
      <c r="A335" s="219" t="s">
        <v>1707</v>
      </c>
      <c r="B335" s="174" t="s">
        <v>1708</v>
      </c>
      <c r="C335" s="174" t="s">
        <v>1709</v>
      </c>
      <c r="D335" s="217"/>
      <c r="E335" s="217"/>
      <c r="F335" s="217"/>
      <c r="G335" s="217"/>
      <c r="H335" s="217"/>
      <c r="I335" s="217"/>
      <c r="J335" s="217"/>
      <c r="K335" s="217"/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</row>
    <row r="336">
      <c r="A336" s="219" t="s">
        <v>1710</v>
      </c>
      <c r="B336" s="174" t="s">
        <v>1138</v>
      </c>
      <c r="C336" s="174" t="s">
        <v>1711</v>
      </c>
      <c r="D336" s="217"/>
      <c r="E336" s="217"/>
      <c r="F336" s="217"/>
      <c r="G336" s="217"/>
      <c r="H336" s="217"/>
      <c r="I336" s="217"/>
      <c r="J336" s="217"/>
      <c r="K336" s="217"/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</row>
    <row r="337">
      <c r="A337" s="219" t="s">
        <v>1712</v>
      </c>
      <c r="B337" s="174" t="s">
        <v>1713</v>
      </c>
      <c r="C337" s="225"/>
      <c r="D337" s="217"/>
      <c r="E337" s="217"/>
      <c r="F337" s="217"/>
      <c r="G337" s="217"/>
      <c r="H337" s="217"/>
      <c r="I337" s="217"/>
      <c r="J337" s="217"/>
      <c r="K337" s="217"/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</row>
    <row r="338">
      <c r="A338" s="217"/>
      <c r="B338" s="217"/>
      <c r="C338" s="217"/>
      <c r="D338" s="217"/>
      <c r="E338" s="217"/>
      <c r="F338" s="217"/>
      <c r="G338" s="217"/>
      <c r="H338" s="217"/>
      <c r="I338" s="217"/>
      <c r="J338" s="217"/>
      <c r="K338" s="217"/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</row>
    <row r="339">
      <c r="A339" s="215" t="s">
        <v>1714</v>
      </c>
      <c r="B339" s="221"/>
      <c r="C339" s="221"/>
      <c r="D339" s="217"/>
      <c r="E339" s="217"/>
      <c r="F339" s="217"/>
      <c r="G339" s="217"/>
      <c r="H339" s="217"/>
      <c r="I339" s="217"/>
      <c r="J339" s="217"/>
      <c r="K339" s="217"/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</row>
    <row r="340">
      <c r="A340" s="219" t="s">
        <v>1715</v>
      </c>
      <c r="B340" s="174" t="s">
        <v>1716</v>
      </c>
      <c r="C340" s="174" t="s">
        <v>1717</v>
      </c>
      <c r="D340" s="217"/>
      <c r="E340" s="217"/>
      <c r="F340" s="217"/>
      <c r="G340" s="217"/>
      <c r="H340" s="217"/>
      <c r="I340" s="217"/>
      <c r="J340" s="217"/>
      <c r="K340" s="217"/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</row>
    <row r="341">
      <c r="A341" s="219" t="s">
        <v>1718</v>
      </c>
      <c r="B341" s="174" t="s">
        <v>1719</v>
      </c>
      <c r="C341" s="174" t="s">
        <v>1720</v>
      </c>
      <c r="D341" s="217"/>
      <c r="E341" s="217"/>
      <c r="F341" s="217"/>
      <c r="G341" s="217"/>
      <c r="H341" s="217"/>
      <c r="I341" s="217"/>
      <c r="J341" s="217"/>
      <c r="K341" s="217"/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</row>
    <row r="342">
      <c r="A342" s="219" t="s">
        <v>786</v>
      </c>
      <c r="B342" s="174" t="s">
        <v>1721</v>
      </c>
      <c r="C342" s="174" t="s">
        <v>1722</v>
      </c>
      <c r="D342" s="217"/>
      <c r="E342" s="217"/>
      <c r="F342" s="217"/>
      <c r="G342" s="217"/>
      <c r="H342" s="217"/>
      <c r="I342" s="217"/>
      <c r="J342" s="217"/>
      <c r="K342" s="217"/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</row>
    <row r="343">
      <c r="A343" s="219" t="s">
        <v>838</v>
      </c>
      <c r="B343" s="174" t="s">
        <v>1723</v>
      </c>
      <c r="C343" s="174" t="s">
        <v>1724</v>
      </c>
      <c r="D343" s="217"/>
      <c r="E343" s="217"/>
      <c r="F343" s="217"/>
      <c r="G343" s="217"/>
      <c r="H343" s="217"/>
      <c r="I343" s="217"/>
      <c r="J343" s="217"/>
      <c r="K343" s="217"/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</row>
    <row r="344">
      <c r="A344" s="219" t="s">
        <v>1725</v>
      </c>
      <c r="B344" s="174" t="s">
        <v>1726</v>
      </c>
      <c r="C344" s="174" t="s">
        <v>1727</v>
      </c>
      <c r="D344" s="217"/>
      <c r="E344" s="217"/>
      <c r="F344" s="217"/>
      <c r="G344" s="217"/>
      <c r="H344" s="217"/>
      <c r="I344" s="217"/>
      <c r="J344" s="217"/>
      <c r="K344" s="217"/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</row>
    <row r="345">
      <c r="A345" s="219" t="s">
        <v>1728</v>
      </c>
      <c r="B345" s="174" t="s">
        <v>1729</v>
      </c>
      <c r="C345" s="174" t="s">
        <v>1730</v>
      </c>
      <c r="D345" s="217"/>
      <c r="E345" s="217"/>
      <c r="F345" s="217"/>
      <c r="G345" s="217"/>
      <c r="H345" s="217"/>
      <c r="I345" s="217"/>
      <c r="J345" s="217"/>
      <c r="K345" s="217"/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</row>
    <row r="346">
      <c r="A346" s="219" t="s">
        <v>1731</v>
      </c>
      <c r="B346" s="174" t="s">
        <v>1732</v>
      </c>
      <c r="C346" s="174" t="s">
        <v>1733</v>
      </c>
      <c r="D346" s="217"/>
      <c r="E346" s="217"/>
      <c r="F346" s="217"/>
      <c r="G346" s="217"/>
      <c r="H346" s="217"/>
      <c r="I346" s="217"/>
      <c r="J346" s="217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</row>
    <row r="347">
      <c r="A347" s="219" t="s">
        <v>1734</v>
      </c>
      <c r="B347" s="174" t="s">
        <v>1735</v>
      </c>
      <c r="C347" s="174" t="s">
        <v>1736</v>
      </c>
      <c r="D347" s="217"/>
      <c r="E347" s="217"/>
      <c r="F347" s="217"/>
      <c r="G347" s="217"/>
      <c r="H347" s="217"/>
      <c r="I347" s="217"/>
      <c r="J347" s="217"/>
      <c r="K347" s="217"/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</row>
    <row r="348">
      <c r="A348" s="219" t="s">
        <v>982</v>
      </c>
      <c r="B348" s="174" t="s">
        <v>1737</v>
      </c>
      <c r="C348" s="174" t="s">
        <v>1738</v>
      </c>
      <c r="D348" s="217"/>
      <c r="E348" s="217"/>
      <c r="F348" s="217"/>
      <c r="G348" s="217"/>
      <c r="H348" s="217"/>
      <c r="I348" s="217"/>
      <c r="J348" s="217"/>
      <c r="K348" s="217"/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</row>
    <row r="349">
      <c r="A349" s="217"/>
      <c r="B349" s="217"/>
      <c r="C349" s="217"/>
      <c r="D349" s="217"/>
      <c r="E349" s="217"/>
      <c r="F349" s="217"/>
      <c r="G349" s="217"/>
      <c r="H349" s="217"/>
      <c r="I349" s="217"/>
      <c r="J349" s="217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</row>
    <row r="350">
      <c r="A350" s="215" t="s">
        <v>1739</v>
      </c>
      <c r="B350" s="221"/>
      <c r="C350" s="221"/>
      <c r="D350" s="217"/>
      <c r="E350" s="217"/>
      <c r="F350" s="217"/>
      <c r="G350" s="217"/>
      <c r="H350" s="217"/>
      <c r="I350" s="217"/>
      <c r="J350" s="217"/>
      <c r="K350" s="217"/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</row>
    <row r="351">
      <c r="A351" s="219" t="s">
        <v>682</v>
      </c>
      <c r="B351" s="174" t="s">
        <v>1740</v>
      </c>
      <c r="C351" s="174" t="s">
        <v>1741</v>
      </c>
      <c r="D351" s="217"/>
      <c r="E351" s="217"/>
      <c r="F351" s="217"/>
      <c r="G351" s="217"/>
      <c r="H351" s="217"/>
      <c r="I351" s="217"/>
      <c r="J351" s="217"/>
      <c r="K351" s="217"/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</row>
    <row r="352">
      <c r="A352" s="219" t="s">
        <v>715</v>
      </c>
      <c r="B352" s="174" t="s">
        <v>1742</v>
      </c>
      <c r="C352" s="174" t="s">
        <v>1743</v>
      </c>
      <c r="D352" s="217"/>
      <c r="E352" s="217"/>
      <c r="F352" s="217"/>
      <c r="G352" s="217"/>
      <c r="H352" s="217"/>
      <c r="I352" s="217"/>
      <c r="J352" s="217"/>
      <c r="K352" s="217"/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</row>
    <row r="353">
      <c r="A353" s="219" t="s">
        <v>1744</v>
      </c>
      <c r="B353" s="174" t="s">
        <v>1745</v>
      </c>
      <c r="C353" s="174" t="s">
        <v>1746</v>
      </c>
      <c r="D353" s="217"/>
      <c r="E353" s="217"/>
      <c r="F353" s="217"/>
      <c r="G353" s="217"/>
      <c r="H353" s="217"/>
      <c r="I353" s="217"/>
      <c r="J353" s="217"/>
      <c r="K353" s="217"/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</row>
    <row r="354">
      <c r="A354" s="219" t="s">
        <v>1747</v>
      </c>
      <c r="B354" s="174" t="s">
        <v>1748</v>
      </c>
      <c r="C354" s="174" t="s">
        <v>1749</v>
      </c>
      <c r="D354" s="217"/>
      <c r="E354" s="217"/>
      <c r="F354" s="217"/>
      <c r="G354" s="217"/>
      <c r="H354" s="217"/>
      <c r="I354" s="217"/>
      <c r="J354" s="217"/>
      <c r="K354" s="217"/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</row>
    <row r="355">
      <c r="A355" s="219" t="s">
        <v>1750</v>
      </c>
      <c r="B355" s="174" t="s">
        <v>1138</v>
      </c>
      <c r="C355" s="174" t="s">
        <v>1751</v>
      </c>
      <c r="D355" s="217"/>
      <c r="E355" s="217"/>
      <c r="F355" s="217"/>
      <c r="G355" s="217"/>
      <c r="H355" s="217"/>
      <c r="I355" s="217"/>
      <c r="J355" s="217"/>
      <c r="K355" s="217"/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</row>
    <row r="356">
      <c r="A356" s="219" t="s">
        <v>737</v>
      </c>
      <c r="B356" s="174" t="s">
        <v>1752</v>
      </c>
      <c r="C356" s="174" t="s">
        <v>1753</v>
      </c>
      <c r="D356" s="217"/>
      <c r="E356" s="217"/>
      <c r="F356" s="217"/>
      <c r="G356" s="217"/>
      <c r="H356" s="217"/>
      <c r="I356" s="217"/>
      <c r="J356" s="217"/>
      <c r="K356" s="217"/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</row>
    <row r="357">
      <c r="A357" s="219" t="s">
        <v>978</v>
      </c>
      <c r="B357" s="174" t="s">
        <v>1754</v>
      </c>
      <c r="C357" s="174" t="s">
        <v>1755</v>
      </c>
      <c r="D357" s="217"/>
      <c r="E357" s="217"/>
      <c r="F357" s="217"/>
      <c r="G357" s="217"/>
      <c r="H357" s="217"/>
      <c r="I357" s="217"/>
      <c r="J357" s="217"/>
      <c r="K357" s="217"/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</row>
    <row r="358">
      <c r="A358" s="217"/>
      <c r="B358" s="217"/>
      <c r="C358" s="217"/>
      <c r="D358" s="217"/>
      <c r="E358" s="217"/>
      <c r="F358" s="217"/>
      <c r="G358" s="217"/>
      <c r="H358" s="217"/>
      <c r="I358" s="217"/>
      <c r="J358" s="217"/>
      <c r="K358" s="217"/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</row>
    <row r="359">
      <c r="A359" s="215" t="s">
        <v>1756</v>
      </c>
      <c r="B359" s="221"/>
      <c r="C359" s="221"/>
      <c r="D359" s="217"/>
      <c r="E359" s="217"/>
      <c r="F359" s="217"/>
      <c r="G359" s="217"/>
      <c r="H359" s="217"/>
      <c r="I359" s="217"/>
      <c r="J359" s="217"/>
      <c r="K359" s="217"/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</row>
    <row r="360">
      <c r="A360" s="219" t="s">
        <v>1757</v>
      </c>
      <c r="B360" s="174" t="s">
        <v>1758</v>
      </c>
      <c r="C360" s="174" t="s">
        <v>1759</v>
      </c>
      <c r="D360" s="217"/>
      <c r="E360" s="217"/>
      <c r="F360" s="217"/>
      <c r="G360" s="217"/>
      <c r="H360" s="217"/>
      <c r="I360" s="217"/>
      <c r="J360" s="217"/>
      <c r="K360" s="217"/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</row>
    <row r="361">
      <c r="A361" s="219" t="s">
        <v>1760</v>
      </c>
      <c r="B361" s="174" t="s">
        <v>1761</v>
      </c>
      <c r="C361" s="174" t="s">
        <v>1762</v>
      </c>
      <c r="D361" s="217"/>
      <c r="E361" s="217"/>
      <c r="F361" s="217"/>
      <c r="G361" s="217"/>
      <c r="H361" s="217"/>
      <c r="I361" s="217"/>
      <c r="J361" s="217"/>
      <c r="K361" s="217"/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</row>
    <row r="362">
      <c r="A362" s="219" t="s">
        <v>1763</v>
      </c>
      <c r="B362" s="174" t="s">
        <v>1764</v>
      </c>
      <c r="C362" s="174" t="s">
        <v>1765</v>
      </c>
      <c r="D362" s="217"/>
      <c r="E362" s="217"/>
      <c r="F362" s="217"/>
      <c r="G362" s="217"/>
      <c r="H362" s="217"/>
      <c r="I362" s="217"/>
      <c r="J362" s="217"/>
      <c r="K362" s="217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</row>
    <row r="363">
      <c r="A363" s="219" t="s">
        <v>1766</v>
      </c>
      <c r="B363" s="174" t="s">
        <v>1767</v>
      </c>
      <c r="C363" s="174" t="s">
        <v>1768</v>
      </c>
      <c r="D363" s="217"/>
      <c r="E363" s="217"/>
      <c r="F363" s="217"/>
      <c r="G363" s="217"/>
      <c r="H363" s="217"/>
      <c r="I363" s="217"/>
      <c r="J363" s="217"/>
      <c r="K363" s="217"/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</row>
    <row r="364">
      <c r="A364" s="219" t="s">
        <v>1769</v>
      </c>
      <c r="B364" s="174" t="s">
        <v>1770</v>
      </c>
      <c r="C364" s="174" t="s">
        <v>1771</v>
      </c>
      <c r="D364" s="217"/>
      <c r="E364" s="217"/>
      <c r="F364" s="217"/>
      <c r="G364" s="217"/>
      <c r="H364" s="217"/>
      <c r="I364" s="217"/>
      <c r="J364" s="217"/>
      <c r="K364" s="217"/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</row>
    <row r="365">
      <c r="A365" s="219" t="s">
        <v>1772</v>
      </c>
      <c r="B365" s="174" t="s">
        <v>1773</v>
      </c>
      <c r="C365" s="174" t="s">
        <v>1774</v>
      </c>
      <c r="D365" s="217"/>
      <c r="E365" s="217"/>
      <c r="F365" s="217"/>
      <c r="G365" s="217"/>
      <c r="H365" s="217"/>
      <c r="I365" s="217"/>
      <c r="J365" s="217"/>
      <c r="K365" s="217"/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</row>
    <row r="366">
      <c r="A366" s="219" t="s">
        <v>1775</v>
      </c>
      <c r="B366" s="174" t="s">
        <v>1776</v>
      </c>
      <c r="C366" s="174" t="s">
        <v>1777</v>
      </c>
      <c r="D366" s="217"/>
      <c r="E366" s="217"/>
      <c r="F366" s="217"/>
      <c r="G366" s="217"/>
      <c r="H366" s="217"/>
      <c r="I366" s="217"/>
      <c r="J366" s="217"/>
      <c r="K366" s="217"/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</row>
    <row r="367">
      <c r="A367" s="219" t="s">
        <v>1778</v>
      </c>
      <c r="B367" s="174" t="s">
        <v>1779</v>
      </c>
      <c r="C367" s="174" t="s">
        <v>1780</v>
      </c>
      <c r="D367" s="217"/>
      <c r="E367" s="217"/>
      <c r="F367" s="217"/>
      <c r="G367" s="217"/>
      <c r="H367" s="217"/>
      <c r="I367" s="217"/>
      <c r="J367" s="217"/>
      <c r="K367" s="217"/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</row>
    <row r="368">
      <c r="A368" s="219" t="s">
        <v>1781</v>
      </c>
      <c r="B368" s="174" t="s">
        <v>1782</v>
      </c>
      <c r="C368" s="174" t="s">
        <v>1783</v>
      </c>
      <c r="D368" s="217"/>
      <c r="E368" s="217"/>
      <c r="F368" s="217"/>
      <c r="G368" s="217"/>
      <c r="H368" s="217"/>
      <c r="I368" s="217"/>
      <c r="J368" s="217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</row>
    <row r="369">
      <c r="A369" s="219" t="s">
        <v>1784</v>
      </c>
      <c r="B369" s="174" t="s">
        <v>1785</v>
      </c>
      <c r="C369" s="174" t="s">
        <v>1786</v>
      </c>
      <c r="D369" s="217"/>
      <c r="E369" s="217"/>
      <c r="F369" s="217"/>
      <c r="G369" s="217"/>
      <c r="H369" s="217"/>
      <c r="I369" s="217"/>
      <c r="J369" s="217"/>
      <c r="K369" s="217"/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</row>
    <row r="370">
      <c r="A370" s="219" t="s">
        <v>754</v>
      </c>
      <c r="B370" s="174" t="s">
        <v>1787</v>
      </c>
      <c r="C370" s="174" t="s">
        <v>1788</v>
      </c>
      <c r="D370" s="217"/>
      <c r="E370" s="217"/>
      <c r="F370" s="217"/>
      <c r="G370" s="217"/>
      <c r="H370" s="217"/>
      <c r="I370" s="217"/>
      <c r="J370" s="217"/>
      <c r="K370" s="217"/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</row>
    <row r="371">
      <c r="A371" s="219" t="s">
        <v>1789</v>
      </c>
      <c r="B371" s="174" t="s">
        <v>1790</v>
      </c>
      <c r="C371" s="174" t="s">
        <v>1791</v>
      </c>
      <c r="D371" s="217"/>
      <c r="E371" s="217"/>
      <c r="F371" s="217"/>
      <c r="G371" s="217"/>
      <c r="H371" s="217"/>
      <c r="I371" s="217"/>
      <c r="J371" s="217"/>
      <c r="K371" s="217"/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</row>
    <row r="372">
      <c r="A372" s="219" t="s">
        <v>1792</v>
      </c>
      <c r="B372" s="174" t="s">
        <v>1793</v>
      </c>
      <c r="C372" s="174" t="s">
        <v>1794</v>
      </c>
      <c r="D372" s="217"/>
      <c r="E372" s="217"/>
      <c r="F372" s="217"/>
      <c r="G372" s="217"/>
      <c r="H372" s="217"/>
      <c r="I372" s="217"/>
      <c r="J372" s="217"/>
      <c r="K372" s="217"/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</row>
    <row r="373">
      <c r="A373" s="219" t="s">
        <v>1795</v>
      </c>
      <c r="B373" s="174" t="s">
        <v>1796</v>
      </c>
      <c r="C373" s="174" t="s">
        <v>1797</v>
      </c>
      <c r="D373" s="217"/>
      <c r="E373" s="217"/>
      <c r="F373" s="217"/>
      <c r="G373" s="217"/>
      <c r="H373" s="217"/>
      <c r="I373" s="217"/>
      <c r="J373" s="217"/>
      <c r="K373" s="217"/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</row>
    <row r="374">
      <c r="A374" s="219" t="s">
        <v>1798</v>
      </c>
      <c r="B374" s="174" t="s">
        <v>1799</v>
      </c>
      <c r="C374" s="174" t="s">
        <v>1800</v>
      </c>
      <c r="D374" s="217"/>
      <c r="E374" s="217"/>
      <c r="F374" s="217"/>
      <c r="G374" s="217"/>
      <c r="H374" s="217"/>
      <c r="I374" s="217"/>
      <c r="J374" s="217"/>
      <c r="K374" s="217"/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</row>
    <row r="375">
      <c r="A375" s="219" t="s">
        <v>1801</v>
      </c>
      <c r="B375" s="174" t="s">
        <v>1802</v>
      </c>
      <c r="C375" s="174" t="s">
        <v>1803</v>
      </c>
      <c r="D375" s="217"/>
      <c r="E375" s="217"/>
      <c r="F375" s="217"/>
      <c r="G375" s="217"/>
      <c r="H375" s="217"/>
      <c r="I375" s="217"/>
      <c r="J375" s="217"/>
      <c r="K375" s="217"/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</row>
    <row r="376">
      <c r="A376" s="219" t="s">
        <v>1804</v>
      </c>
      <c r="B376" s="174" t="s">
        <v>1066</v>
      </c>
      <c r="C376" s="174" t="s">
        <v>1805</v>
      </c>
      <c r="D376" s="217"/>
      <c r="E376" s="217"/>
      <c r="F376" s="217"/>
      <c r="G376" s="217"/>
      <c r="H376" s="217"/>
      <c r="I376" s="217"/>
      <c r="J376" s="217"/>
      <c r="K376" s="217"/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</row>
    <row r="377">
      <c r="A377" s="219" t="s">
        <v>1806</v>
      </c>
      <c r="B377" s="174" t="s">
        <v>1807</v>
      </c>
      <c r="C377" s="174" t="s">
        <v>1808</v>
      </c>
      <c r="D377" s="217"/>
      <c r="E377" s="217"/>
      <c r="F377" s="217"/>
      <c r="G377" s="217"/>
      <c r="H377" s="217"/>
      <c r="I377" s="217"/>
      <c r="J377" s="217"/>
      <c r="K377" s="217"/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</row>
    <row r="378">
      <c r="A378" s="219" t="s">
        <v>1004</v>
      </c>
      <c r="B378" s="174" t="s">
        <v>1211</v>
      </c>
      <c r="C378" s="174" t="s">
        <v>1212</v>
      </c>
      <c r="D378" s="217"/>
      <c r="E378" s="217"/>
      <c r="F378" s="217"/>
      <c r="G378" s="217"/>
      <c r="H378" s="217"/>
      <c r="I378" s="217"/>
      <c r="J378" s="217"/>
      <c r="K378" s="217"/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</row>
    <row r="379">
      <c r="D379" s="217"/>
      <c r="E379" s="217"/>
      <c r="F379" s="217"/>
      <c r="G379" s="217"/>
      <c r="H379" s="217"/>
      <c r="I379" s="217"/>
      <c r="J379" s="217"/>
      <c r="K379" s="217"/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</row>
    <row r="380">
      <c r="D380" s="217"/>
      <c r="E380" s="217"/>
      <c r="F380" s="217"/>
      <c r="G380" s="217"/>
      <c r="H380" s="217"/>
      <c r="I380" s="217"/>
      <c r="J380" s="217"/>
      <c r="K380" s="217"/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</row>
    <row r="381">
      <c r="D381" s="217"/>
      <c r="E381" s="217"/>
      <c r="F381" s="217"/>
      <c r="G381" s="217"/>
      <c r="H381" s="217"/>
      <c r="I381" s="217"/>
      <c r="J381" s="217"/>
      <c r="K381" s="217"/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</row>
    <row r="382">
      <c r="D382" s="217"/>
      <c r="E382" s="217"/>
      <c r="F382" s="217"/>
      <c r="G382" s="217"/>
      <c r="H382" s="217"/>
      <c r="I382" s="217"/>
      <c r="J382" s="217"/>
      <c r="K382" s="217"/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</row>
    <row r="383">
      <c r="D383" s="217"/>
      <c r="E383" s="217"/>
      <c r="F383" s="217"/>
      <c r="G383" s="217"/>
      <c r="H383" s="217"/>
      <c r="I383" s="217"/>
      <c r="J383" s="217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</row>
    <row r="384">
      <c r="D384" s="217"/>
      <c r="E384" s="217"/>
      <c r="F384" s="217"/>
      <c r="G384" s="217"/>
      <c r="H384" s="217"/>
      <c r="I384" s="217"/>
      <c r="J384" s="217"/>
      <c r="K384" s="217"/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</row>
    <row r="385">
      <c r="D385" s="217"/>
      <c r="E385" s="217"/>
      <c r="F385" s="217"/>
      <c r="G385" s="217"/>
      <c r="H385" s="217"/>
      <c r="I385" s="217"/>
      <c r="J385" s="217"/>
      <c r="K385" s="217"/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</row>
    <row r="386">
      <c r="D386" s="217"/>
      <c r="E386" s="217"/>
      <c r="F386" s="217"/>
      <c r="G386" s="217"/>
      <c r="H386" s="217"/>
      <c r="I386" s="217"/>
      <c r="J386" s="217"/>
      <c r="K386" s="217"/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</row>
    <row r="387">
      <c r="D387" s="217"/>
      <c r="E387" s="217"/>
      <c r="F387" s="217"/>
      <c r="G387" s="217"/>
      <c r="H387" s="217"/>
      <c r="I387" s="217"/>
      <c r="J387" s="217"/>
      <c r="K387" s="217"/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</row>
    <row r="388">
      <c r="D388" s="217"/>
      <c r="E388" s="217"/>
      <c r="F388" s="217"/>
      <c r="G388" s="217"/>
      <c r="H388" s="217"/>
      <c r="I388" s="217"/>
      <c r="J388" s="217"/>
      <c r="K388" s="217"/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</row>
    <row r="389">
      <c r="D389" s="217"/>
      <c r="E389" s="217"/>
      <c r="F389" s="217"/>
      <c r="G389" s="217"/>
      <c r="H389" s="217"/>
      <c r="I389" s="217"/>
      <c r="J389" s="217"/>
      <c r="K389" s="217"/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</row>
    <row r="390">
      <c r="D390" s="217"/>
      <c r="E390" s="217"/>
      <c r="F390" s="217"/>
      <c r="G390" s="217"/>
      <c r="H390" s="217"/>
      <c r="I390" s="217"/>
      <c r="J390" s="217"/>
      <c r="K390" s="217"/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</row>
    <row r="391">
      <c r="D391" s="217"/>
      <c r="E391" s="217"/>
      <c r="F391" s="217"/>
      <c r="G391" s="217"/>
      <c r="H391" s="217"/>
      <c r="I391" s="217"/>
      <c r="J391" s="217"/>
      <c r="K391" s="217"/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</row>
    <row r="392">
      <c r="D392" s="217"/>
      <c r="E392" s="217"/>
      <c r="F392" s="217"/>
      <c r="G392" s="217"/>
      <c r="H392" s="217"/>
      <c r="I392" s="217"/>
      <c r="J392" s="217"/>
      <c r="K392" s="217"/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</row>
    <row r="393">
      <c r="D393" s="217"/>
      <c r="E393" s="217"/>
      <c r="F393" s="217"/>
      <c r="G393" s="217"/>
      <c r="H393" s="217"/>
      <c r="I393" s="217"/>
      <c r="J393" s="217"/>
      <c r="K393" s="217"/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</row>
    <row r="394">
      <c r="D394" s="217"/>
      <c r="E394" s="217"/>
      <c r="F394" s="217"/>
      <c r="G394" s="217"/>
      <c r="H394" s="217"/>
      <c r="I394" s="217"/>
      <c r="J394" s="217"/>
      <c r="K394" s="217"/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</row>
    <row r="395">
      <c r="D395" s="217"/>
      <c r="E395" s="217"/>
      <c r="F395" s="217"/>
      <c r="G395" s="217"/>
      <c r="H395" s="217"/>
      <c r="I395" s="217"/>
      <c r="J395" s="217"/>
      <c r="K395" s="217"/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</row>
    <row r="396">
      <c r="D396" s="217"/>
      <c r="E396" s="217"/>
      <c r="F396" s="217"/>
      <c r="G396" s="217"/>
      <c r="H396" s="217"/>
      <c r="I396" s="217"/>
      <c r="J396" s="217"/>
      <c r="K396" s="217"/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</row>
    <row r="397">
      <c r="D397" s="217"/>
      <c r="E397" s="217"/>
      <c r="F397" s="217"/>
      <c r="G397" s="217"/>
      <c r="H397" s="217"/>
      <c r="I397" s="217"/>
      <c r="J397" s="217"/>
      <c r="K397" s="217"/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</row>
    <row r="398">
      <c r="A398" s="217"/>
      <c r="B398" s="217"/>
      <c r="C398" s="217"/>
      <c r="D398" s="217"/>
      <c r="E398" s="217"/>
      <c r="F398" s="217"/>
      <c r="G398" s="217"/>
      <c r="H398" s="217"/>
      <c r="I398" s="217"/>
      <c r="J398" s="217"/>
      <c r="K398" s="217"/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</row>
    <row r="399">
      <c r="A399" s="217"/>
      <c r="B399" s="217"/>
      <c r="C399" s="217"/>
      <c r="D399" s="217"/>
      <c r="E399" s="217"/>
      <c r="F399" s="217"/>
      <c r="G399" s="217"/>
      <c r="H399" s="217"/>
      <c r="I399" s="217"/>
      <c r="J399" s="217"/>
      <c r="K399" s="217"/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</row>
    <row r="400">
      <c r="A400" s="217"/>
      <c r="B400" s="217"/>
      <c r="C400" s="217"/>
      <c r="D400" s="217"/>
      <c r="E400" s="217"/>
      <c r="F400" s="217"/>
      <c r="G400" s="217"/>
      <c r="H400" s="217"/>
      <c r="I400" s="217"/>
      <c r="J400" s="217"/>
      <c r="K400" s="217"/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</row>
    <row r="401">
      <c r="A401" s="217"/>
      <c r="B401" s="217"/>
      <c r="C401" s="217"/>
      <c r="D401" s="217"/>
      <c r="E401" s="217"/>
      <c r="F401" s="217"/>
      <c r="G401" s="217"/>
      <c r="H401" s="217"/>
      <c r="I401" s="217"/>
      <c r="J401" s="217"/>
      <c r="K401" s="217"/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</row>
    <row r="402">
      <c r="A402" s="217"/>
      <c r="B402" s="217"/>
      <c r="C402" s="217"/>
      <c r="D402" s="217"/>
      <c r="E402" s="217"/>
      <c r="F402" s="217"/>
      <c r="G402" s="217"/>
      <c r="H402" s="217"/>
      <c r="I402" s="217"/>
      <c r="J402" s="217"/>
      <c r="K402" s="217"/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</row>
    <row r="403">
      <c r="A403" s="217"/>
      <c r="B403" s="217"/>
      <c r="C403" s="217"/>
      <c r="D403" s="217"/>
      <c r="E403" s="217"/>
      <c r="F403" s="217"/>
      <c r="G403" s="217"/>
      <c r="H403" s="217"/>
      <c r="I403" s="217"/>
      <c r="J403" s="217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</row>
    <row r="404">
      <c r="A404" s="217"/>
      <c r="B404" s="217"/>
      <c r="C404" s="217"/>
      <c r="D404" s="217"/>
      <c r="E404" s="217"/>
      <c r="F404" s="217"/>
      <c r="G404" s="217"/>
      <c r="H404" s="217"/>
      <c r="I404" s="217"/>
      <c r="J404" s="217"/>
      <c r="K404" s="217"/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</row>
    <row r="405">
      <c r="A405" s="217"/>
      <c r="B405" s="217"/>
      <c r="C405" s="217"/>
      <c r="D405" s="217"/>
      <c r="E405" s="217"/>
      <c r="F405" s="217"/>
      <c r="G405" s="217"/>
      <c r="H405" s="217"/>
      <c r="I405" s="217"/>
      <c r="J405" s="217"/>
      <c r="K405" s="217"/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</row>
    <row r="406">
      <c r="A406" s="217"/>
      <c r="B406" s="217"/>
      <c r="C406" s="217"/>
      <c r="D406" s="217"/>
      <c r="E406" s="217"/>
      <c r="F406" s="217"/>
      <c r="G406" s="217"/>
      <c r="H406" s="217"/>
      <c r="I406" s="217"/>
      <c r="J406" s="217"/>
      <c r="K406" s="217"/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</row>
    <row r="407">
      <c r="A407" s="217"/>
      <c r="B407" s="217"/>
      <c r="C407" s="217"/>
      <c r="D407" s="217"/>
      <c r="E407" s="217"/>
      <c r="F407" s="217"/>
      <c r="G407" s="217"/>
      <c r="H407" s="217"/>
      <c r="I407" s="217"/>
      <c r="J407" s="217"/>
      <c r="K407" s="217"/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</row>
    <row r="408">
      <c r="A408" s="217"/>
      <c r="B408" s="217"/>
      <c r="C408" s="217"/>
      <c r="D408" s="217"/>
      <c r="E408" s="217"/>
      <c r="F408" s="217"/>
      <c r="G408" s="217"/>
      <c r="H408" s="217"/>
      <c r="I408" s="217"/>
      <c r="J408" s="217"/>
      <c r="K408" s="217"/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</row>
    <row r="409">
      <c r="A409" s="217"/>
      <c r="B409" s="217"/>
      <c r="C409" s="217"/>
      <c r="D409" s="217"/>
      <c r="E409" s="217"/>
      <c r="F409" s="217"/>
      <c r="G409" s="217"/>
      <c r="H409" s="217"/>
      <c r="I409" s="217"/>
      <c r="J409" s="217"/>
      <c r="K409" s="217"/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</row>
    <row r="410">
      <c r="A410" s="217"/>
      <c r="B410" s="217"/>
      <c r="C410" s="217"/>
      <c r="D410" s="217"/>
      <c r="E410" s="217"/>
      <c r="F410" s="217"/>
      <c r="G410" s="217"/>
      <c r="H410" s="217"/>
      <c r="I410" s="217"/>
      <c r="J410" s="217"/>
      <c r="K410" s="217"/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</row>
    <row r="411">
      <c r="A411" s="217"/>
      <c r="B411" s="217"/>
      <c r="C411" s="217"/>
      <c r="D411" s="217"/>
      <c r="E411" s="217"/>
      <c r="F411" s="217"/>
      <c r="G411" s="217"/>
      <c r="H411" s="217"/>
      <c r="I411" s="217"/>
      <c r="J411" s="217"/>
      <c r="K411" s="217"/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</row>
    <row r="412">
      <c r="A412" s="217"/>
      <c r="B412" s="217"/>
      <c r="C412" s="217"/>
      <c r="D412" s="217"/>
      <c r="E412" s="217"/>
      <c r="F412" s="217"/>
      <c r="G412" s="217"/>
      <c r="H412" s="217"/>
      <c r="I412" s="217"/>
      <c r="J412" s="217"/>
      <c r="K412" s="217"/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</row>
    <row r="413">
      <c r="A413" s="217"/>
      <c r="B413" s="217"/>
      <c r="C413" s="217"/>
      <c r="D413" s="217"/>
      <c r="E413" s="217"/>
      <c r="F413" s="217"/>
      <c r="G413" s="217"/>
      <c r="H413" s="217"/>
      <c r="I413" s="217"/>
      <c r="J413" s="217"/>
      <c r="K413" s="217"/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</row>
    <row r="414">
      <c r="A414" s="217"/>
      <c r="B414" s="217"/>
      <c r="C414" s="217"/>
      <c r="D414" s="217"/>
      <c r="E414" s="217"/>
      <c r="F414" s="217"/>
      <c r="G414" s="217"/>
      <c r="H414" s="217"/>
      <c r="I414" s="217"/>
      <c r="J414" s="217"/>
      <c r="K414" s="217"/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</row>
    <row r="415">
      <c r="A415" s="217"/>
      <c r="B415" s="217"/>
      <c r="C415" s="217"/>
      <c r="D415" s="217"/>
      <c r="E415" s="217"/>
      <c r="F415" s="217"/>
      <c r="G415" s="217"/>
      <c r="H415" s="217"/>
      <c r="I415" s="217"/>
      <c r="J415" s="217"/>
      <c r="K415" s="217"/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</row>
    <row r="416">
      <c r="A416" s="217"/>
      <c r="B416" s="217"/>
      <c r="C416" s="217"/>
      <c r="D416" s="217"/>
      <c r="E416" s="217"/>
      <c r="F416" s="217"/>
      <c r="G416" s="217"/>
      <c r="H416" s="217"/>
      <c r="I416" s="217"/>
      <c r="J416" s="217"/>
      <c r="K416" s="217"/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</row>
    <row r="417">
      <c r="A417" s="217"/>
      <c r="B417" s="217"/>
      <c r="C417" s="217"/>
      <c r="D417" s="217"/>
      <c r="E417" s="217"/>
      <c r="F417" s="217"/>
      <c r="G417" s="217"/>
      <c r="H417" s="217"/>
      <c r="I417" s="217"/>
      <c r="J417" s="217"/>
      <c r="K417" s="217"/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</row>
    <row r="418">
      <c r="A418" s="217"/>
      <c r="B418" s="217"/>
      <c r="C418" s="217"/>
      <c r="D418" s="217"/>
      <c r="E418" s="217"/>
      <c r="F418" s="217"/>
      <c r="G418" s="217"/>
      <c r="H418" s="217"/>
      <c r="I418" s="217"/>
      <c r="J418" s="217"/>
      <c r="K418" s="217"/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</row>
    <row r="419">
      <c r="A419" s="217"/>
      <c r="B419" s="217"/>
      <c r="C419" s="217"/>
      <c r="D419" s="217"/>
      <c r="E419" s="217"/>
      <c r="F419" s="217"/>
      <c r="G419" s="217"/>
      <c r="H419" s="217"/>
      <c r="I419" s="217"/>
      <c r="J419" s="217"/>
      <c r="K419" s="217"/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</row>
    <row r="420">
      <c r="A420" s="217"/>
      <c r="B420" s="217"/>
      <c r="C420" s="217"/>
      <c r="D420" s="217"/>
      <c r="E420" s="217"/>
      <c r="F420" s="217"/>
      <c r="G420" s="217"/>
      <c r="H420" s="217"/>
      <c r="I420" s="217"/>
      <c r="J420" s="217"/>
      <c r="K420" s="217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</row>
    <row r="421">
      <c r="A421" s="217"/>
      <c r="B421" s="217"/>
      <c r="C421" s="217"/>
      <c r="D421" s="217"/>
      <c r="E421" s="217"/>
      <c r="F421" s="217"/>
      <c r="G421" s="217"/>
      <c r="H421" s="217"/>
      <c r="I421" s="217"/>
      <c r="J421" s="217"/>
      <c r="K421" s="217"/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</row>
    <row r="422">
      <c r="A422" s="217"/>
      <c r="B422" s="217"/>
      <c r="C422" s="217"/>
      <c r="D422" s="217"/>
      <c r="E422" s="217"/>
      <c r="F422" s="217"/>
      <c r="G422" s="217"/>
      <c r="H422" s="217"/>
      <c r="I422" s="217"/>
      <c r="J422" s="217"/>
      <c r="K422" s="217"/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</row>
    <row r="423">
      <c r="A423" s="217"/>
      <c r="B423" s="217"/>
      <c r="C423" s="217"/>
      <c r="D423" s="217"/>
      <c r="E423" s="217"/>
      <c r="F423" s="217"/>
      <c r="G423" s="217"/>
      <c r="H423" s="217"/>
      <c r="I423" s="217"/>
      <c r="J423" s="217"/>
      <c r="K423" s="217"/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</row>
    <row r="424">
      <c r="A424" s="217"/>
      <c r="B424" s="217"/>
      <c r="C424" s="217"/>
      <c r="D424" s="217"/>
      <c r="E424" s="217"/>
      <c r="F424" s="217"/>
      <c r="G424" s="217"/>
      <c r="H424" s="217"/>
      <c r="I424" s="217"/>
      <c r="J424" s="217"/>
      <c r="K424" s="217"/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</row>
    <row r="425">
      <c r="A425" s="217"/>
      <c r="B425" s="217"/>
      <c r="C425" s="217"/>
      <c r="D425" s="217"/>
      <c r="E425" s="217"/>
      <c r="F425" s="217"/>
      <c r="G425" s="217"/>
      <c r="H425" s="217"/>
      <c r="I425" s="217"/>
      <c r="J425" s="217"/>
      <c r="K425" s="217"/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</row>
    <row r="426">
      <c r="A426" s="217"/>
      <c r="B426" s="217"/>
      <c r="C426" s="217"/>
      <c r="D426" s="217"/>
      <c r="E426" s="217"/>
      <c r="F426" s="217"/>
      <c r="G426" s="217"/>
      <c r="H426" s="217"/>
      <c r="I426" s="217"/>
      <c r="J426" s="217"/>
      <c r="K426" s="217"/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</row>
    <row r="427">
      <c r="A427" s="217"/>
      <c r="B427" s="217"/>
      <c r="C427" s="217"/>
      <c r="D427" s="217"/>
      <c r="E427" s="217"/>
      <c r="F427" s="217"/>
      <c r="G427" s="217"/>
      <c r="H427" s="217"/>
      <c r="I427" s="217"/>
      <c r="J427" s="217"/>
      <c r="K427" s="217"/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</row>
    <row r="428">
      <c r="A428" s="217"/>
      <c r="B428" s="217"/>
      <c r="C428" s="217"/>
      <c r="D428" s="217"/>
      <c r="E428" s="217"/>
      <c r="F428" s="217"/>
      <c r="G428" s="217"/>
      <c r="H428" s="217"/>
      <c r="I428" s="217"/>
      <c r="J428" s="217"/>
      <c r="K428" s="217"/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</row>
    <row r="429">
      <c r="A429" s="217"/>
      <c r="B429" s="217"/>
      <c r="C429" s="217"/>
      <c r="D429" s="217"/>
      <c r="E429" s="217"/>
      <c r="F429" s="217"/>
      <c r="G429" s="217"/>
      <c r="H429" s="217"/>
      <c r="I429" s="217"/>
      <c r="J429" s="217"/>
      <c r="K429" s="217"/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</row>
    <row r="430">
      <c r="A430" s="217"/>
      <c r="B430" s="217"/>
      <c r="C430" s="217"/>
      <c r="D430" s="217"/>
      <c r="E430" s="217"/>
      <c r="F430" s="217"/>
      <c r="G430" s="217"/>
      <c r="H430" s="217"/>
      <c r="I430" s="217"/>
      <c r="J430" s="217"/>
      <c r="K430" s="217"/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</row>
    <row r="431">
      <c r="A431" s="217"/>
      <c r="B431" s="217"/>
      <c r="C431" s="217"/>
      <c r="D431" s="217"/>
      <c r="E431" s="217"/>
      <c r="F431" s="217"/>
      <c r="G431" s="217"/>
      <c r="H431" s="217"/>
      <c r="I431" s="217"/>
      <c r="J431" s="217"/>
      <c r="K431" s="217"/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</row>
    <row r="432">
      <c r="A432" s="217"/>
      <c r="B432" s="217"/>
      <c r="C432" s="217"/>
      <c r="D432" s="217"/>
      <c r="E432" s="217"/>
      <c r="F432" s="217"/>
      <c r="G432" s="217"/>
      <c r="H432" s="217"/>
      <c r="I432" s="217"/>
      <c r="J432" s="217"/>
      <c r="K432" s="217"/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</row>
    <row r="433">
      <c r="A433" s="217"/>
      <c r="B433" s="217"/>
      <c r="C433" s="217"/>
      <c r="D433" s="217"/>
      <c r="E433" s="217"/>
      <c r="F433" s="217"/>
      <c r="G433" s="217"/>
      <c r="H433" s="217"/>
      <c r="I433" s="217"/>
      <c r="J433" s="217"/>
      <c r="K433" s="217"/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</row>
    <row r="434">
      <c r="A434" s="217"/>
      <c r="B434" s="217"/>
      <c r="C434" s="217"/>
      <c r="D434" s="217"/>
      <c r="E434" s="217"/>
      <c r="F434" s="217"/>
      <c r="G434" s="217"/>
      <c r="H434" s="217"/>
      <c r="I434" s="217"/>
      <c r="J434" s="217"/>
      <c r="K434" s="217"/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</row>
    <row r="435">
      <c r="A435" s="217"/>
      <c r="B435" s="217"/>
      <c r="C435" s="217"/>
      <c r="D435" s="217"/>
      <c r="E435" s="217"/>
      <c r="F435" s="217"/>
      <c r="G435" s="217"/>
      <c r="H435" s="217"/>
      <c r="I435" s="217"/>
      <c r="J435" s="217"/>
      <c r="K435" s="217"/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</row>
    <row r="436">
      <c r="A436" s="217"/>
      <c r="B436" s="217"/>
      <c r="C436" s="217"/>
      <c r="D436" s="217"/>
      <c r="E436" s="217"/>
      <c r="F436" s="217"/>
      <c r="G436" s="217"/>
      <c r="H436" s="217"/>
      <c r="I436" s="217"/>
      <c r="J436" s="217"/>
      <c r="K436" s="217"/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</row>
    <row r="437">
      <c r="A437" s="217"/>
      <c r="B437" s="217"/>
      <c r="C437" s="217"/>
      <c r="D437" s="217"/>
      <c r="E437" s="217"/>
      <c r="F437" s="217"/>
      <c r="G437" s="217"/>
      <c r="H437" s="217"/>
      <c r="I437" s="217"/>
      <c r="J437" s="217"/>
      <c r="K437" s="217"/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</row>
    <row r="438">
      <c r="A438" s="217"/>
      <c r="B438" s="217"/>
      <c r="C438" s="217"/>
      <c r="D438" s="217"/>
      <c r="E438" s="217"/>
      <c r="F438" s="217"/>
      <c r="G438" s="217"/>
      <c r="H438" s="217"/>
      <c r="I438" s="217"/>
      <c r="J438" s="217"/>
      <c r="K438" s="217"/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</row>
    <row r="439">
      <c r="A439" s="217"/>
      <c r="B439" s="217"/>
      <c r="C439" s="217"/>
      <c r="D439" s="217"/>
      <c r="E439" s="217"/>
      <c r="F439" s="217"/>
      <c r="G439" s="217"/>
      <c r="H439" s="217"/>
      <c r="I439" s="217"/>
      <c r="J439" s="217"/>
      <c r="K439" s="217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</row>
    <row r="440">
      <c r="A440" s="217"/>
      <c r="B440" s="217"/>
      <c r="C440" s="217"/>
      <c r="D440" s="217"/>
      <c r="E440" s="217"/>
      <c r="F440" s="217"/>
      <c r="G440" s="217"/>
      <c r="H440" s="217"/>
      <c r="I440" s="217"/>
      <c r="J440" s="217"/>
      <c r="K440" s="217"/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</row>
    <row r="441">
      <c r="A441" s="217"/>
      <c r="B441" s="217"/>
      <c r="C441" s="217"/>
      <c r="D441" s="217"/>
      <c r="E441" s="217"/>
      <c r="F441" s="217"/>
      <c r="G441" s="217"/>
      <c r="H441" s="217"/>
      <c r="I441" s="217"/>
      <c r="J441" s="217"/>
      <c r="K441" s="217"/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</row>
    <row r="442">
      <c r="A442" s="217"/>
      <c r="B442" s="217"/>
      <c r="C442" s="217"/>
      <c r="D442" s="217"/>
      <c r="E442" s="217"/>
      <c r="F442" s="217"/>
      <c r="G442" s="217"/>
      <c r="H442" s="217"/>
      <c r="I442" s="217"/>
      <c r="J442" s="217"/>
      <c r="K442" s="217"/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</row>
    <row r="443">
      <c r="A443" s="217"/>
      <c r="B443" s="217"/>
      <c r="C443" s="217"/>
      <c r="D443" s="217"/>
      <c r="E443" s="217"/>
      <c r="F443" s="217"/>
      <c r="G443" s="217"/>
      <c r="H443" s="217"/>
      <c r="I443" s="217"/>
      <c r="J443" s="217"/>
      <c r="K443" s="217"/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</row>
    <row r="444">
      <c r="A444" s="217"/>
      <c r="B444" s="217"/>
      <c r="C444" s="217"/>
      <c r="D444" s="217"/>
      <c r="E444" s="217"/>
      <c r="F444" s="217"/>
      <c r="G444" s="217"/>
      <c r="H444" s="217"/>
      <c r="I444" s="217"/>
      <c r="J444" s="217"/>
      <c r="K444" s="217"/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</row>
    <row r="445">
      <c r="A445" s="217"/>
      <c r="B445" s="217"/>
      <c r="C445" s="217"/>
      <c r="D445" s="217"/>
      <c r="E445" s="217"/>
      <c r="F445" s="217"/>
      <c r="G445" s="217"/>
      <c r="H445" s="217"/>
      <c r="I445" s="217"/>
      <c r="J445" s="217"/>
      <c r="K445" s="217"/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</row>
    <row r="446">
      <c r="A446" s="217"/>
      <c r="B446" s="217"/>
      <c r="C446" s="217"/>
      <c r="D446" s="217"/>
      <c r="E446" s="217"/>
      <c r="F446" s="217"/>
      <c r="G446" s="217"/>
      <c r="H446" s="217"/>
      <c r="I446" s="217"/>
      <c r="J446" s="217"/>
      <c r="K446" s="217"/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</row>
    <row r="447">
      <c r="A447" s="217"/>
      <c r="B447" s="217"/>
      <c r="C447" s="217"/>
      <c r="D447" s="217"/>
      <c r="E447" s="217"/>
      <c r="F447" s="217"/>
      <c r="G447" s="217"/>
      <c r="H447" s="217"/>
      <c r="I447" s="217"/>
      <c r="J447" s="217"/>
      <c r="K447" s="217"/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</row>
    <row r="448">
      <c r="A448" s="217"/>
      <c r="B448" s="217"/>
      <c r="C448" s="217"/>
      <c r="D448" s="217"/>
      <c r="E448" s="217"/>
      <c r="F448" s="217"/>
      <c r="G448" s="217"/>
      <c r="H448" s="217"/>
      <c r="I448" s="217"/>
      <c r="J448" s="217"/>
      <c r="K448" s="217"/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</row>
    <row r="449">
      <c r="A449" s="217"/>
      <c r="B449" s="217"/>
      <c r="C449" s="217"/>
      <c r="D449" s="217"/>
      <c r="E449" s="217"/>
      <c r="F449" s="217"/>
      <c r="G449" s="217"/>
      <c r="H449" s="217"/>
      <c r="I449" s="217"/>
      <c r="J449" s="217"/>
      <c r="K449" s="217"/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</row>
    <row r="450">
      <c r="A450" s="217"/>
      <c r="B450" s="217"/>
      <c r="C450" s="217"/>
      <c r="D450" s="217"/>
      <c r="E450" s="217"/>
      <c r="F450" s="217"/>
      <c r="G450" s="217"/>
      <c r="H450" s="217"/>
      <c r="I450" s="217"/>
      <c r="J450" s="217"/>
      <c r="K450" s="217"/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</row>
    <row r="451">
      <c r="A451" s="217"/>
      <c r="B451" s="217"/>
      <c r="C451" s="217"/>
      <c r="D451" s="217"/>
      <c r="E451" s="217"/>
      <c r="F451" s="217"/>
      <c r="G451" s="217"/>
      <c r="H451" s="217"/>
      <c r="I451" s="217"/>
      <c r="J451" s="217"/>
      <c r="K451" s="217"/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</row>
    <row r="452">
      <c r="A452" s="217"/>
      <c r="B452" s="217"/>
      <c r="C452" s="217"/>
      <c r="D452" s="217"/>
      <c r="E452" s="217"/>
      <c r="F452" s="217"/>
      <c r="G452" s="217"/>
      <c r="H452" s="217"/>
      <c r="I452" s="217"/>
      <c r="J452" s="217"/>
      <c r="K452" s="217"/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</row>
    <row r="453">
      <c r="A453" s="217"/>
      <c r="B453" s="217"/>
      <c r="C453" s="217"/>
      <c r="D453" s="217"/>
      <c r="E453" s="217"/>
      <c r="F453" s="217"/>
      <c r="G453" s="217"/>
      <c r="H453" s="217"/>
      <c r="I453" s="217"/>
      <c r="J453" s="217"/>
      <c r="K453" s="217"/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</row>
    <row r="454">
      <c r="A454" s="217"/>
      <c r="B454" s="217"/>
      <c r="C454" s="217"/>
      <c r="D454" s="217"/>
      <c r="E454" s="217"/>
      <c r="F454" s="217"/>
      <c r="G454" s="217"/>
      <c r="H454" s="217"/>
      <c r="I454" s="217"/>
      <c r="J454" s="217"/>
      <c r="K454" s="217"/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</row>
    <row r="455">
      <c r="A455" s="217"/>
      <c r="B455" s="217"/>
      <c r="C455" s="217"/>
      <c r="D455" s="217"/>
      <c r="E455" s="217"/>
      <c r="F455" s="217"/>
      <c r="G455" s="217"/>
      <c r="H455" s="217"/>
      <c r="I455" s="217"/>
      <c r="J455" s="217"/>
      <c r="K455" s="217"/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</row>
    <row r="456">
      <c r="A456" s="217"/>
      <c r="B456" s="217"/>
      <c r="C456" s="217"/>
      <c r="D456" s="217"/>
      <c r="E456" s="217"/>
      <c r="F456" s="217"/>
      <c r="G456" s="217"/>
      <c r="H456" s="217"/>
      <c r="I456" s="217"/>
      <c r="J456" s="217"/>
      <c r="K456" s="217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</row>
    <row r="457">
      <c r="A457" s="217"/>
      <c r="B457" s="217"/>
      <c r="C457" s="217"/>
      <c r="D457" s="217"/>
      <c r="E457" s="217"/>
      <c r="F457" s="217"/>
      <c r="G457" s="217"/>
      <c r="H457" s="217"/>
      <c r="I457" s="217"/>
      <c r="J457" s="217"/>
      <c r="K457" s="217"/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</row>
    <row r="458">
      <c r="A458" s="217"/>
      <c r="B458" s="217"/>
      <c r="C458" s="217"/>
      <c r="D458" s="217"/>
      <c r="E458" s="217"/>
      <c r="F458" s="217"/>
      <c r="G458" s="217"/>
      <c r="H458" s="217"/>
      <c r="I458" s="217"/>
      <c r="J458" s="217"/>
      <c r="K458" s="217"/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</row>
    <row r="459">
      <c r="A459" s="217"/>
      <c r="B459" s="217"/>
      <c r="C459" s="217"/>
      <c r="D459" s="217"/>
      <c r="E459" s="217"/>
      <c r="F459" s="217"/>
      <c r="G459" s="217"/>
      <c r="H459" s="217"/>
      <c r="I459" s="217"/>
      <c r="J459" s="217"/>
      <c r="K459" s="217"/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</row>
    <row r="460">
      <c r="A460" s="217"/>
      <c r="B460" s="217"/>
      <c r="C460" s="217"/>
      <c r="D460" s="217"/>
      <c r="E460" s="217"/>
      <c r="F460" s="217"/>
      <c r="G460" s="217"/>
      <c r="H460" s="217"/>
      <c r="I460" s="217"/>
      <c r="J460" s="217"/>
      <c r="K460" s="217"/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</row>
    <row r="461">
      <c r="A461" s="217"/>
      <c r="B461" s="217"/>
      <c r="C461" s="217"/>
      <c r="D461" s="217"/>
      <c r="E461" s="217"/>
      <c r="F461" s="217"/>
      <c r="G461" s="217"/>
      <c r="H461" s="217"/>
      <c r="I461" s="217"/>
      <c r="J461" s="217"/>
      <c r="K461" s="217"/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</row>
    <row r="462">
      <c r="A462" s="217"/>
      <c r="B462" s="217"/>
      <c r="C462" s="217"/>
      <c r="D462" s="217"/>
      <c r="E462" s="217"/>
      <c r="F462" s="217"/>
      <c r="G462" s="217"/>
      <c r="H462" s="217"/>
      <c r="I462" s="217"/>
      <c r="J462" s="217"/>
      <c r="K462" s="217"/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</row>
    <row r="463">
      <c r="A463" s="217"/>
      <c r="B463" s="217"/>
      <c r="C463" s="217"/>
      <c r="D463" s="217"/>
      <c r="E463" s="217"/>
      <c r="F463" s="217"/>
      <c r="G463" s="217"/>
      <c r="H463" s="217"/>
      <c r="I463" s="217"/>
      <c r="J463" s="217"/>
      <c r="K463" s="217"/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</row>
    <row r="464">
      <c r="A464" s="217"/>
      <c r="B464" s="217"/>
      <c r="C464" s="217"/>
      <c r="D464" s="217"/>
      <c r="E464" s="217"/>
      <c r="F464" s="217"/>
      <c r="G464" s="217"/>
      <c r="H464" s="217"/>
      <c r="I464" s="217"/>
      <c r="J464" s="217"/>
      <c r="K464" s="217"/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</row>
    <row r="465">
      <c r="A465" s="217"/>
      <c r="B465" s="217"/>
      <c r="C465" s="217"/>
      <c r="D465" s="217"/>
      <c r="E465" s="217"/>
      <c r="F465" s="217"/>
      <c r="G465" s="217"/>
      <c r="H465" s="217"/>
      <c r="I465" s="217"/>
      <c r="J465" s="217"/>
      <c r="K465" s="217"/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</row>
    <row r="466">
      <c r="A466" s="217"/>
      <c r="B466" s="217"/>
      <c r="C466" s="217"/>
      <c r="D466" s="217"/>
      <c r="E466" s="217"/>
      <c r="F466" s="217"/>
      <c r="G466" s="217"/>
      <c r="H466" s="217"/>
      <c r="I466" s="217"/>
      <c r="J466" s="217"/>
      <c r="K466" s="217"/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</row>
    <row r="467">
      <c r="A467" s="217"/>
      <c r="B467" s="217"/>
      <c r="C467" s="217"/>
      <c r="D467" s="217"/>
      <c r="E467" s="217"/>
      <c r="F467" s="217"/>
      <c r="G467" s="217"/>
      <c r="H467" s="217"/>
      <c r="I467" s="217"/>
      <c r="J467" s="217"/>
      <c r="K467" s="217"/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</row>
    <row r="468">
      <c r="A468" s="217"/>
      <c r="B468" s="217"/>
      <c r="C468" s="217"/>
      <c r="D468" s="217"/>
      <c r="E468" s="217"/>
      <c r="F468" s="217"/>
      <c r="G468" s="217"/>
      <c r="H468" s="217"/>
      <c r="I468" s="217"/>
      <c r="J468" s="217"/>
      <c r="K468" s="217"/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</row>
    <row r="469">
      <c r="A469" s="217"/>
      <c r="B469" s="217"/>
      <c r="C469" s="217"/>
      <c r="D469" s="217"/>
      <c r="E469" s="217"/>
      <c r="F469" s="217"/>
      <c r="G469" s="217"/>
      <c r="H469" s="217"/>
      <c r="I469" s="217"/>
      <c r="J469" s="217"/>
      <c r="K469" s="217"/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</row>
    <row r="470">
      <c r="A470" s="217"/>
      <c r="B470" s="217"/>
      <c r="C470" s="217"/>
      <c r="D470" s="217"/>
      <c r="E470" s="217"/>
      <c r="F470" s="217"/>
      <c r="G470" s="217"/>
      <c r="H470" s="217"/>
      <c r="I470" s="217"/>
      <c r="J470" s="217"/>
      <c r="K470" s="217"/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</row>
    <row r="471">
      <c r="A471" s="217"/>
      <c r="B471" s="217"/>
      <c r="C471" s="217"/>
      <c r="D471" s="217"/>
      <c r="E471" s="217"/>
      <c r="F471" s="217"/>
      <c r="G471" s="217"/>
      <c r="H471" s="217"/>
      <c r="I471" s="217"/>
      <c r="J471" s="217"/>
      <c r="K471" s="217"/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</row>
    <row r="472">
      <c r="A472" s="217"/>
      <c r="B472" s="217"/>
      <c r="C472" s="217"/>
      <c r="D472" s="217"/>
      <c r="E472" s="217"/>
      <c r="F472" s="217"/>
      <c r="G472" s="217"/>
      <c r="H472" s="217"/>
      <c r="I472" s="217"/>
      <c r="J472" s="217"/>
      <c r="K472" s="217"/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</row>
    <row r="473">
      <c r="A473" s="217"/>
      <c r="B473" s="217"/>
      <c r="C473" s="217"/>
      <c r="D473" s="217"/>
      <c r="E473" s="217"/>
      <c r="F473" s="217"/>
      <c r="G473" s="217"/>
      <c r="H473" s="217"/>
      <c r="I473" s="217"/>
      <c r="J473" s="217"/>
      <c r="K473" s="217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</row>
    <row r="474">
      <c r="A474" s="217"/>
      <c r="B474" s="217"/>
      <c r="C474" s="217"/>
      <c r="D474" s="217"/>
      <c r="E474" s="217"/>
      <c r="F474" s="217"/>
      <c r="G474" s="217"/>
      <c r="H474" s="217"/>
      <c r="I474" s="217"/>
      <c r="J474" s="217"/>
      <c r="K474" s="217"/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</row>
    <row r="475">
      <c r="A475" s="217"/>
      <c r="B475" s="217"/>
      <c r="C475" s="217"/>
      <c r="D475" s="217"/>
      <c r="E475" s="217"/>
      <c r="F475" s="217"/>
      <c r="G475" s="217"/>
      <c r="H475" s="217"/>
      <c r="I475" s="217"/>
      <c r="J475" s="217"/>
      <c r="K475" s="217"/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</row>
    <row r="476">
      <c r="A476" s="217"/>
      <c r="B476" s="217"/>
      <c r="C476" s="217"/>
      <c r="D476" s="217"/>
      <c r="E476" s="217"/>
      <c r="F476" s="217"/>
      <c r="G476" s="217"/>
      <c r="H476" s="217"/>
      <c r="I476" s="217"/>
      <c r="J476" s="217"/>
      <c r="K476" s="217"/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</row>
    <row r="477">
      <c r="A477" s="217"/>
      <c r="B477" s="217"/>
      <c r="C477" s="217"/>
      <c r="D477" s="217"/>
      <c r="E477" s="217"/>
      <c r="F477" s="217"/>
      <c r="G477" s="217"/>
      <c r="H477" s="217"/>
      <c r="I477" s="217"/>
      <c r="J477" s="217"/>
      <c r="K477" s="217"/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</row>
    <row r="478">
      <c r="A478" s="217"/>
      <c r="B478" s="217"/>
      <c r="C478" s="217"/>
      <c r="D478" s="217"/>
      <c r="E478" s="217"/>
      <c r="F478" s="217"/>
      <c r="G478" s="217"/>
      <c r="H478" s="217"/>
      <c r="I478" s="217"/>
      <c r="J478" s="217"/>
      <c r="K478" s="217"/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</row>
    <row r="479">
      <c r="A479" s="217"/>
      <c r="B479" s="217"/>
      <c r="C479" s="217"/>
      <c r="D479" s="217"/>
      <c r="E479" s="217"/>
      <c r="F479" s="217"/>
      <c r="G479" s="217"/>
      <c r="H479" s="217"/>
      <c r="I479" s="217"/>
      <c r="J479" s="217"/>
      <c r="K479" s="217"/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</row>
    <row r="480">
      <c r="A480" s="217"/>
      <c r="B480" s="217"/>
      <c r="C480" s="217"/>
      <c r="D480" s="217"/>
      <c r="E480" s="217"/>
      <c r="F480" s="217"/>
      <c r="G480" s="217"/>
      <c r="H480" s="217"/>
      <c r="I480" s="217"/>
      <c r="J480" s="217"/>
      <c r="K480" s="217"/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</row>
    <row r="481">
      <c r="A481" s="217"/>
      <c r="B481" s="217"/>
      <c r="C481" s="217"/>
      <c r="D481" s="217"/>
      <c r="E481" s="217"/>
      <c r="F481" s="217"/>
      <c r="G481" s="217"/>
      <c r="H481" s="217"/>
      <c r="I481" s="217"/>
      <c r="J481" s="217"/>
      <c r="K481" s="217"/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</row>
    <row r="482">
      <c r="A482" s="217"/>
      <c r="B482" s="217"/>
      <c r="C482" s="217"/>
      <c r="D482" s="217"/>
      <c r="E482" s="217"/>
      <c r="F482" s="217"/>
      <c r="G482" s="217"/>
      <c r="H482" s="217"/>
      <c r="I482" s="217"/>
      <c r="J482" s="217"/>
      <c r="K482" s="217"/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</row>
    <row r="483">
      <c r="A483" s="217"/>
      <c r="B483" s="217"/>
      <c r="C483" s="217"/>
      <c r="D483" s="217"/>
      <c r="E483" s="217"/>
      <c r="F483" s="217"/>
      <c r="G483" s="217"/>
      <c r="H483" s="217"/>
      <c r="I483" s="217"/>
      <c r="J483" s="217"/>
      <c r="K483" s="217"/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</row>
    <row r="484">
      <c r="A484" s="217"/>
      <c r="B484" s="217"/>
      <c r="C484" s="217"/>
      <c r="D484" s="217"/>
      <c r="E484" s="217"/>
      <c r="F484" s="217"/>
      <c r="G484" s="217"/>
      <c r="H484" s="217"/>
      <c r="I484" s="217"/>
      <c r="J484" s="217"/>
      <c r="K484" s="217"/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</row>
    <row r="485">
      <c r="A485" s="217"/>
      <c r="B485" s="217"/>
      <c r="C485" s="217"/>
      <c r="D485" s="217"/>
      <c r="E485" s="217"/>
      <c r="F485" s="217"/>
      <c r="G485" s="217"/>
      <c r="H485" s="217"/>
      <c r="I485" s="217"/>
      <c r="J485" s="217"/>
      <c r="K485" s="217"/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</row>
    <row r="486">
      <c r="A486" s="217"/>
      <c r="B486" s="217"/>
      <c r="C486" s="217"/>
      <c r="D486" s="217"/>
      <c r="E486" s="217"/>
      <c r="F486" s="217"/>
      <c r="G486" s="217"/>
      <c r="H486" s="217"/>
      <c r="I486" s="217"/>
      <c r="J486" s="217"/>
      <c r="K486" s="217"/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</row>
    <row r="487">
      <c r="A487" s="217"/>
      <c r="B487" s="217"/>
      <c r="C487" s="217"/>
      <c r="D487" s="217"/>
      <c r="E487" s="217"/>
      <c r="F487" s="217"/>
      <c r="G487" s="217"/>
      <c r="H487" s="217"/>
      <c r="I487" s="217"/>
      <c r="J487" s="217"/>
      <c r="K487" s="217"/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</row>
    <row r="488">
      <c r="A488" s="217"/>
      <c r="B488" s="217"/>
      <c r="C488" s="217"/>
      <c r="D488" s="217"/>
      <c r="E488" s="217"/>
      <c r="F488" s="217"/>
      <c r="G488" s="217"/>
      <c r="H488" s="217"/>
      <c r="I488" s="217"/>
      <c r="J488" s="217"/>
      <c r="K488" s="217"/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</row>
    <row r="489">
      <c r="A489" s="217"/>
      <c r="B489" s="217"/>
      <c r="C489" s="217"/>
      <c r="D489" s="217"/>
      <c r="E489" s="217"/>
      <c r="F489" s="217"/>
      <c r="G489" s="217"/>
      <c r="H489" s="217"/>
      <c r="I489" s="217"/>
      <c r="J489" s="217"/>
      <c r="K489" s="217"/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</row>
    <row r="490">
      <c r="A490" s="217"/>
      <c r="B490" s="217"/>
      <c r="C490" s="217"/>
      <c r="D490" s="217"/>
      <c r="E490" s="217"/>
      <c r="F490" s="217"/>
      <c r="G490" s="217"/>
      <c r="H490" s="217"/>
      <c r="I490" s="217"/>
      <c r="J490" s="217"/>
      <c r="K490" s="217"/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</row>
    <row r="491">
      <c r="A491" s="217"/>
      <c r="B491" s="217"/>
      <c r="C491" s="217"/>
      <c r="D491" s="217"/>
      <c r="E491" s="217"/>
      <c r="F491" s="217"/>
      <c r="G491" s="217"/>
      <c r="H491" s="217"/>
      <c r="I491" s="217"/>
      <c r="J491" s="217"/>
      <c r="K491" s="217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</row>
    <row r="492">
      <c r="A492" s="217"/>
      <c r="B492" s="217"/>
      <c r="C492" s="217"/>
      <c r="D492" s="217"/>
      <c r="E492" s="217"/>
      <c r="F492" s="217"/>
      <c r="G492" s="217"/>
      <c r="H492" s="217"/>
      <c r="I492" s="217"/>
      <c r="J492" s="217"/>
      <c r="K492" s="217"/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</row>
    <row r="493">
      <c r="A493" s="217"/>
      <c r="B493" s="217"/>
      <c r="C493" s="217"/>
      <c r="D493" s="217"/>
      <c r="E493" s="217"/>
      <c r="F493" s="217"/>
      <c r="G493" s="217"/>
      <c r="H493" s="217"/>
      <c r="I493" s="217"/>
      <c r="J493" s="217"/>
      <c r="K493" s="217"/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</row>
    <row r="494">
      <c r="A494" s="217"/>
      <c r="B494" s="217"/>
      <c r="C494" s="217"/>
      <c r="D494" s="217"/>
      <c r="E494" s="217"/>
      <c r="F494" s="217"/>
      <c r="G494" s="217"/>
      <c r="H494" s="217"/>
      <c r="I494" s="217"/>
      <c r="J494" s="217"/>
      <c r="K494" s="217"/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</row>
    <row r="495">
      <c r="A495" s="217"/>
      <c r="B495" s="217"/>
      <c r="C495" s="217"/>
      <c r="D495" s="217"/>
      <c r="E495" s="217"/>
      <c r="F495" s="217"/>
      <c r="G495" s="217"/>
      <c r="H495" s="217"/>
      <c r="I495" s="217"/>
      <c r="J495" s="217"/>
      <c r="K495" s="217"/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</row>
    <row r="496">
      <c r="A496" s="217"/>
      <c r="B496" s="217"/>
      <c r="C496" s="217"/>
      <c r="D496" s="217"/>
      <c r="E496" s="217"/>
      <c r="F496" s="217"/>
      <c r="G496" s="217"/>
      <c r="H496" s="217"/>
      <c r="I496" s="217"/>
      <c r="J496" s="217"/>
      <c r="K496" s="217"/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</row>
    <row r="497">
      <c r="A497" s="217"/>
      <c r="B497" s="217"/>
      <c r="C497" s="217"/>
      <c r="D497" s="217"/>
      <c r="E497" s="217"/>
      <c r="F497" s="217"/>
      <c r="G497" s="217"/>
      <c r="H497" s="217"/>
      <c r="I497" s="217"/>
      <c r="J497" s="217"/>
      <c r="K497" s="217"/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</row>
    <row r="498">
      <c r="A498" s="217"/>
      <c r="B498" s="217"/>
      <c r="C498" s="217"/>
      <c r="D498" s="217"/>
      <c r="E498" s="217"/>
      <c r="F498" s="217"/>
      <c r="G498" s="217"/>
      <c r="H498" s="217"/>
      <c r="I498" s="217"/>
      <c r="J498" s="217"/>
      <c r="K498" s="217"/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</row>
    <row r="499">
      <c r="A499" s="217"/>
      <c r="B499" s="217"/>
      <c r="C499" s="217"/>
      <c r="D499" s="217"/>
      <c r="E499" s="217"/>
      <c r="F499" s="217"/>
      <c r="G499" s="217"/>
      <c r="H499" s="217"/>
      <c r="I499" s="217"/>
      <c r="J499" s="217"/>
      <c r="K499" s="217"/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</row>
    <row r="500">
      <c r="A500" s="217"/>
      <c r="B500" s="217"/>
      <c r="C500" s="217"/>
      <c r="D500" s="217"/>
      <c r="E500" s="217"/>
      <c r="F500" s="217"/>
      <c r="G500" s="217"/>
      <c r="H500" s="217"/>
      <c r="I500" s="217"/>
      <c r="J500" s="217"/>
      <c r="K500" s="217"/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</row>
    <row r="501">
      <c r="A501" s="217"/>
      <c r="B501" s="217"/>
      <c r="C501" s="217"/>
      <c r="D501" s="217"/>
      <c r="E501" s="217"/>
      <c r="F501" s="217"/>
      <c r="G501" s="217"/>
      <c r="H501" s="217"/>
      <c r="I501" s="217"/>
      <c r="J501" s="217"/>
      <c r="K501" s="217"/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</row>
    <row r="502">
      <c r="A502" s="217"/>
      <c r="B502" s="217"/>
      <c r="C502" s="217"/>
      <c r="D502" s="217"/>
      <c r="E502" s="217"/>
      <c r="F502" s="217"/>
      <c r="G502" s="217"/>
      <c r="H502" s="217"/>
      <c r="I502" s="217"/>
      <c r="J502" s="217"/>
      <c r="K502" s="217"/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</row>
    <row r="503">
      <c r="A503" s="217"/>
      <c r="B503" s="217"/>
      <c r="C503" s="217"/>
      <c r="D503" s="217"/>
      <c r="E503" s="217"/>
      <c r="F503" s="217"/>
      <c r="G503" s="217"/>
      <c r="H503" s="217"/>
      <c r="I503" s="217"/>
      <c r="J503" s="217"/>
      <c r="K503" s="217"/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</row>
    <row r="504">
      <c r="A504" s="217"/>
      <c r="B504" s="217"/>
      <c r="C504" s="217"/>
      <c r="D504" s="217"/>
      <c r="E504" s="217"/>
      <c r="F504" s="217"/>
      <c r="G504" s="217"/>
      <c r="H504" s="217"/>
      <c r="I504" s="217"/>
      <c r="J504" s="217"/>
      <c r="K504" s="217"/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</row>
    <row r="505">
      <c r="A505" s="217"/>
      <c r="B505" s="217"/>
      <c r="C505" s="217"/>
      <c r="D505" s="217"/>
      <c r="E505" s="217"/>
      <c r="F505" s="217"/>
      <c r="G505" s="217"/>
      <c r="H505" s="217"/>
      <c r="I505" s="217"/>
      <c r="J505" s="217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</row>
    <row r="506">
      <c r="A506" s="217"/>
      <c r="B506" s="217"/>
      <c r="C506" s="217"/>
      <c r="D506" s="217"/>
      <c r="E506" s="217"/>
      <c r="F506" s="217"/>
      <c r="G506" s="217"/>
      <c r="H506" s="217"/>
      <c r="I506" s="217"/>
      <c r="J506" s="217"/>
      <c r="K506" s="217"/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</row>
    <row r="507">
      <c r="A507" s="217"/>
      <c r="B507" s="217"/>
      <c r="C507" s="217"/>
      <c r="D507" s="217"/>
      <c r="E507" s="217"/>
      <c r="F507" s="217"/>
      <c r="G507" s="217"/>
      <c r="H507" s="217"/>
      <c r="I507" s="217"/>
      <c r="J507" s="217"/>
      <c r="K507" s="217"/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</row>
    <row r="508">
      <c r="A508" s="217"/>
      <c r="B508" s="217"/>
      <c r="C508" s="217"/>
      <c r="D508" s="217"/>
      <c r="E508" s="217"/>
      <c r="F508" s="217"/>
      <c r="G508" s="217"/>
      <c r="H508" s="217"/>
      <c r="I508" s="217"/>
      <c r="J508" s="217"/>
      <c r="K508" s="217"/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</row>
    <row r="509">
      <c r="A509" s="217"/>
      <c r="B509" s="217"/>
      <c r="C509" s="217"/>
      <c r="D509" s="217"/>
      <c r="E509" s="217"/>
      <c r="F509" s="217"/>
      <c r="G509" s="217"/>
      <c r="H509" s="217"/>
      <c r="I509" s="217"/>
      <c r="J509" s="217"/>
      <c r="K509" s="217"/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</row>
    <row r="510">
      <c r="A510" s="217"/>
      <c r="B510" s="217"/>
      <c r="C510" s="217"/>
      <c r="D510" s="217"/>
      <c r="E510" s="217"/>
      <c r="F510" s="217"/>
      <c r="G510" s="217"/>
      <c r="H510" s="217"/>
      <c r="I510" s="217"/>
      <c r="J510" s="217"/>
      <c r="K510" s="217"/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</row>
    <row r="511">
      <c r="A511" s="217"/>
      <c r="B511" s="217"/>
      <c r="C511" s="217"/>
      <c r="D511" s="217"/>
      <c r="E511" s="217"/>
      <c r="F511" s="217"/>
      <c r="G511" s="217"/>
      <c r="H511" s="217"/>
      <c r="I511" s="217"/>
      <c r="J511" s="217"/>
      <c r="K511" s="217"/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</row>
    <row r="512">
      <c r="A512" s="217"/>
      <c r="B512" s="217"/>
      <c r="C512" s="217"/>
      <c r="D512" s="217"/>
      <c r="E512" s="217"/>
      <c r="F512" s="217"/>
      <c r="G512" s="217"/>
      <c r="H512" s="217"/>
      <c r="I512" s="217"/>
      <c r="J512" s="217"/>
      <c r="K512" s="217"/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</row>
    <row r="513">
      <c r="A513" s="217"/>
      <c r="B513" s="217"/>
      <c r="C513" s="217"/>
      <c r="D513" s="217"/>
      <c r="E513" s="217"/>
      <c r="F513" s="217"/>
      <c r="G513" s="217"/>
      <c r="H513" s="217"/>
      <c r="I513" s="217"/>
      <c r="J513" s="217"/>
      <c r="K513" s="217"/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</row>
    <row r="514">
      <c r="A514" s="217"/>
      <c r="B514" s="217"/>
      <c r="C514" s="217"/>
      <c r="D514" s="217"/>
      <c r="E514" s="217"/>
      <c r="F514" s="217"/>
      <c r="G514" s="217"/>
      <c r="H514" s="217"/>
      <c r="I514" s="217"/>
      <c r="J514" s="217"/>
      <c r="K514" s="217"/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</row>
    <row r="515">
      <c r="A515" s="217"/>
      <c r="B515" s="217"/>
      <c r="C515" s="217"/>
      <c r="D515" s="217"/>
      <c r="E515" s="217"/>
      <c r="F515" s="217"/>
      <c r="G515" s="217"/>
      <c r="H515" s="217"/>
      <c r="I515" s="217"/>
      <c r="J515" s="217"/>
      <c r="K515" s="217"/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</row>
    <row r="516">
      <c r="A516" s="217"/>
      <c r="B516" s="217"/>
      <c r="C516" s="217"/>
      <c r="D516" s="217"/>
      <c r="E516" s="217"/>
      <c r="F516" s="217"/>
      <c r="G516" s="217"/>
      <c r="H516" s="217"/>
      <c r="I516" s="217"/>
      <c r="J516" s="217"/>
      <c r="K516" s="217"/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</row>
    <row r="517">
      <c r="A517" s="217"/>
      <c r="B517" s="217"/>
      <c r="C517" s="217"/>
      <c r="D517" s="217"/>
      <c r="E517" s="217"/>
      <c r="F517" s="217"/>
      <c r="G517" s="217"/>
      <c r="H517" s="217"/>
      <c r="I517" s="217"/>
      <c r="J517" s="217"/>
      <c r="K517" s="217"/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</row>
    <row r="518">
      <c r="A518" s="217"/>
      <c r="B518" s="217"/>
      <c r="C518" s="217"/>
      <c r="D518" s="217"/>
      <c r="E518" s="217"/>
      <c r="F518" s="217"/>
      <c r="G518" s="217"/>
      <c r="H518" s="217"/>
      <c r="I518" s="217"/>
      <c r="J518" s="217"/>
      <c r="K518" s="217"/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</row>
    <row r="519">
      <c r="A519" s="217"/>
      <c r="B519" s="217"/>
      <c r="C519" s="217"/>
      <c r="D519" s="217"/>
      <c r="E519" s="217"/>
      <c r="F519" s="217"/>
      <c r="G519" s="217"/>
      <c r="H519" s="217"/>
      <c r="I519" s="217"/>
      <c r="J519" s="217"/>
      <c r="K519" s="217"/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</row>
    <row r="520">
      <c r="A520" s="217"/>
      <c r="B520" s="217"/>
      <c r="C520" s="217"/>
      <c r="D520" s="217"/>
      <c r="E520" s="217"/>
      <c r="F520" s="217"/>
      <c r="G520" s="217"/>
      <c r="H520" s="217"/>
      <c r="I520" s="217"/>
      <c r="J520" s="217"/>
      <c r="K520" s="217"/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</row>
    <row r="521">
      <c r="A521" s="217"/>
      <c r="B521" s="217"/>
      <c r="C521" s="217"/>
      <c r="D521" s="217"/>
      <c r="E521" s="217"/>
      <c r="F521" s="217"/>
      <c r="G521" s="217"/>
      <c r="H521" s="217"/>
      <c r="I521" s="217"/>
      <c r="J521" s="217"/>
      <c r="K521" s="217"/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</row>
    <row r="522">
      <c r="A522" s="217"/>
      <c r="B522" s="217"/>
      <c r="C522" s="217"/>
      <c r="D522" s="217"/>
      <c r="E522" s="217"/>
      <c r="F522" s="217"/>
      <c r="G522" s="217"/>
      <c r="H522" s="217"/>
      <c r="I522" s="217"/>
      <c r="J522" s="217"/>
      <c r="K522" s="217"/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</row>
    <row r="523">
      <c r="A523" s="217"/>
      <c r="B523" s="217"/>
      <c r="C523" s="217"/>
      <c r="D523" s="217"/>
      <c r="E523" s="217"/>
      <c r="F523" s="217"/>
      <c r="G523" s="217"/>
      <c r="H523" s="217"/>
      <c r="I523" s="217"/>
      <c r="J523" s="217"/>
      <c r="K523" s="217"/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</row>
    <row r="524">
      <c r="A524" s="217"/>
      <c r="B524" s="217"/>
      <c r="C524" s="217"/>
      <c r="D524" s="217"/>
      <c r="E524" s="217"/>
      <c r="F524" s="217"/>
      <c r="G524" s="217"/>
      <c r="H524" s="217"/>
      <c r="I524" s="217"/>
      <c r="J524" s="217"/>
      <c r="K524" s="217"/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</row>
    <row r="525">
      <c r="A525" s="217"/>
      <c r="B525" s="217"/>
      <c r="C525" s="217"/>
      <c r="D525" s="217"/>
      <c r="E525" s="217"/>
      <c r="F525" s="217"/>
      <c r="G525" s="217"/>
      <c r="H525" s="217"/>
      <c r="I525" s="217"/>
      <c r="J525" s="217"/>
      <c r="K525" s="217"/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</row>
    <row r="526">
      <c r="A526" s="217"/>
      <c r="B526" s="217"/>
      <c r="C526" s="217"/>
      <c r="D526" s="217"/>
      <c r="E526" s="217"/>
      <c r="F526" s="217"/>
      <c r="G526" s="217"/>
      <c r="H526" s="217"/>
      <c r="I526" s="217"/>
      <c r="J526" s="217"/>
      <c r="K526" s="217"/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</row>
    <row r="527">
      <c r="A527" s="217"/>
      <c r="B527" s="217"/>
      <c r="C527" s="217"/>
      <c r="D527" s="217"/>
      <c r="E527" s="217"/>
      <c r="F527" s="217"/>
      <c r="G527" s="217"/>
      <c r="H527" s="217"/>
      <c r="I527" s="217"/>
      <c r="J527" s="217"/>
      <c r="K527" s="217"/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</row>
    <row r="528">
      <c r="A528" s="217"/>
      <c r="B528" s="217"/>
      <c r="C528" s="217"/>
      <c r="D528" s="217"/>
      <c r="E528" s="217"/>
      <c r="F528" s="217"/>
      <c r="G528" s="217"/>
      <c r="H528" s="217"/>
      <c r="I528" s="217"/>
      <c r="J528" s="217"/>
      <c r="K528" s="217"/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</row>
    <row r="529">
      <c r="A529" s="217"/>
      <c r="B529" s="217"/>
      <c r="C529" s="217"/>
      <c r="D529" s="217"/>
      <c r="E529" s="217"/>
      <c r="F529" s="217"/>
      <c r="G529" s="217"/>
      <c r="H529" s="217"/>
      <c r="I529" s="217"/>
      <c r="J529" s="217"/>
      <c r="K529" s="217"/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</row>
    <row r="530">
      <c r="A530" s="217"/>
      <c r="B530" s="217"/>
      <c r="C530" s="217"/>
      <c r="D530" s="217"/>
      <c r="E530" s="217"/>
      <c r="F530" s="217"/>
      <c r="G530" s="217"/>
      <c r="H530" s="217"/>
      <c r="I530" s="217"/>
      <c r="J530" s="217"/>
      <c r="K530" s="217"/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</row>
    <row r="531">
      <c r="A531" s="217"/>
      <c r="B531" s="217"/>
      <c r="C531" s="217"/>
      <c r="D531" s="217"/>
      <c r="E531" s="217"/>
      <c r="F531" s="217"/>
      <c r="G531" s="217"/>
      <c r="H531" s="217"/>
      <c r="I531" s="217"/>
      <c r="J531" s="217"/>
      <c r="K531" s="217"/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</row>
    <row r="532">
      <c r="A532" s="217"/>
      <c r="B532" s="217"/>
      <c r="C532" s="217"/>
      <c r="D532" s="217"/>
      <c r="E532" s="217"/>
      <c r="F532" s="217"/>
      <c r="G532" s="217"/>
      <c r="H532" s="217"/>
      <c r="I532" s="217"/>
      <c r="J532" s="217"/>
      <c r="K532" s="217"/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</row>
    <row r="533">
      <c r="A533" s="217"/>
      <c r="B533" s="217"/>
      <c r="C533" s="217"/>
      <c r="D533" s="217"/>
      <c r="E533" s="217"/>
      <c r="F533" s="217"/>
      <c r="G533" s="217"/>
      <c r="H533" s="217"/>
      <c r="I533" s="217"/>
      <c r="J533" s="217"/>
      <c r="K533" s="217"/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</row>
    <row r="534">
      <c r="A534" s="217"/>
      <c r="B534" s="217"/>
      <c r="C534" s="217"/>
      <c r="D534" s="217"/>
      <c r="E534" s="217"/>
      <c r="F534" s="217"/>
      <c r="G534" s="217"/>
      <c r="H534" s="217"/>
      <c r="I534" s="217"/>
      <c r="J534" s="217"/>
      <c r="K534" s="217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</row>
    <row r="535">
      <c r="A535" s="217"/>
      <c r="B535" s="217"/>
      <c r="C535" s="217"/>
      <c r="D535" s="217"/>
      <c r="E535" s="217"/>
      <c r="F535" s="217"/>
      <c r="G535" s="217"/>
      <c r="H535" s="217"/>
      <c r="I535" s="217"/>
      <c r="J535" s="217"/>
      <c r="K535" s="217"/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</row>
    <row r="536">
      <c r="A536" s="217"/>
      <c r="B536" s="217"/>
      <c r="C536" s="217"/>
      <c r="D536" s="217"/>
      <c r="E536" s="217"/>
      <c r="F536" s="217"/>
      <c r="G536" s="217"/>
      <c r="H536" s="217"/>
      <c r="I536" s="217"/>
      <c r="J536" s="217"/>
      <c r="K536" s="217"/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</row>
    <row r="537">
      <c r="A537" s="217"/>
      <c r="B537" s="217"/>
      <c r="C537" s="217"/>
      <c r="D537" s="217"/>
      <c r="E537" s="217"/>
      <c r="F537" s="217"/>
      <c r="G537" s="217"/>
      <c r="H537" s="217"/>
      <c r="I537" s="217"/>
      <c r="J537" s="217"/>
      <c r="K537" s="217"/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</row>
    <row r="538">
      <c r="A538" s="217"/>
      <c r="B538" s="217"/>
      <c r="C538" s="217"/>
      <c r="D538" s="217"/>
      <c r="E538" s="217"/>
      <c r="F538" s="217"/>
      <c r="G538" s="217"/>
      <c r="H538" s="217"/>
      <c r="I538" s="217"/>
      <c r="J538" s="217"/>
      <c r="K538" s="217"/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</row>
    <row r="539">
      <c r="A539" s="217"/>
      <c r="B539" s="217"/>
      <c r="C539" s="217"/>
      <c r="D539" s="217"/>
      <c r="E539" s="217"/>
      <c r="F539" s="217"/>
      <c r="G539" s="217"/>
      <c r="H539" s="217"/>
      <c r="I539" s="217"/>
      <c r="J539" s="217"/>
      <c r="K539" s="217"/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</row>
    <row r="540">
      <c r="A540" s="217"/>
      <c r="B540" s="217"/>
      <c r="C540" s="217"/>
      <c r="D540" s="217"/>
      <c r="E540" s="217"/>
      <c r="F540" s="217"/>
      <c r="G540" s="217"/>
      <c r="H540" s="217"/>
      <c r="I540" s="217"/>
      <c r="J540" s="217"/>
      <c r="K540" s="217"/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</row>
    <row r="541">
      <c r="A541" s="217"/>
      <c r="B541" s="217"/>
      <c r="C541" s="217"/>
      <c r="D541" s="217"/>
      <c r="E541" s="217"/>
      <c r="F541" s="217"/>
      <c r="G541" s="217"/>
      <c r="H541" s="217"/>
      <c r="I541" s="217"/>
      <c r="J541" s="217"/>
      <c r="K541" s="217"/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</row>
    <row r="542">
      <c r="A542" s="217"/>
      <c r="B542" s="217"/>
      <c r="C542" s="217"/>
      <c r="D542" s="217"/>
      <c r="E542" s="217"/>
      <c r="F542" s="217"/>
      <c r="G542" s="217"/>
      <c r="H542" s="217"/>
      <c r="I542" s="217"/>
      <c r="J542" s="217"/>
      <c r="K542" s="217"/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</row>
    <row r="543">
      <c r="A543" s="217"/>
      <c r="B543" s="217"/>
      <c r="C543" s="217"/>
      <c r="D543" s="217"/>
      <c r="E543" s="217"/>
      <c r="F543" s="217"/>
      <c r="G543" s="217"/>
      <c r="H543" s="217"/>
      <c r="I543" s="217"/>
      <c r="J543" s="217"/>
      <c r="K543" s="217"/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</row>
    <row r="544">
      <c r="A544" s="217"/>
      <c r="B544" s="217"/>
      <c r="C544" s="217"/>
      <c r="D544" s="217"/>
      <c r="E544" s="217"/>
      <c r="F544" s="217"/>
      <c r="G544" s="217"/>
      <c r="H544" s="217"/>
      <c r="I544" s="217"/>
      <c r="J544" s="217"/>
      <c r="K544" s="217"/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</row>
    <row r="545">
      <c r="A545" s="217"/>
      <c r="B545" s="217"/>
      <c r="C545" s="217"/>
      <c r="D545" s="217"/>
      <c r="E545" s="217"/>
      <c r="F545" s="217"/>
      <c r="G545" s="217"/>
      <c r="H545" s="217"/>
      <c r="I545" s="217"/>
      <c r="J545" s="217"/>
      <c r="K545" s="217"/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</row>
    <row r="546">
      <c r="A546" s="217"/>
      <c r="B546" s="217"/>
      <c r="C546" s="217"/>
      <c r="D546" s="217"/>
      <c r="E546" s="217"/>
      <c r="F546" s="217"/>
      <c r="G546" s="217"/>
      <c r="H546" s="217"/>
      <c r="I546" s="217"/>
      <c r="J546" s="217"/>
      <c r="K546" s="217"/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</row>
    <row r="547">
      <c r="A547" s="217"/>
      <c r="B547" s="217"/>
      <c r="C547" s="217"/>
      <c r="D547" s="217"/>
      <c r="E547" s="217"/>
      <c r="F547" s="217"/>
      <c r="G547" s="217"/>
      <c r="H547" s="217"/>
      <c r="I547" s="217"/>
      <c r="J547" s="217"/>
      <c r="K547" s="217"/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</row>
    <row r="548">
      <c r="A548" s="217"/>
      <c r="B548" s="217"/>
      <c r="C548" s="217"/>
      <c r="D548" s="217"/>
      <c r="E548" s="217"/>
      <c r="F548" s="217"/>
      <c r="G548" s="217"/>
      <c r="H548" s="217"/>
      <c r="I548" s="217"/>
      <c r="J548" s="217"/>
      <c r="K548" s="217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</row>
    <row r="549">
      <c r="A549" s="217"/>
      <c r="B549" s="217"/>
      <c r="C549" s="217"/>
      <c r="D549" s="217"/>
      <c r="E549" s="217"/>
      <c r="F549" s="217"/>
      <c r="G549" s="217"/>
      <c r="H549" s="217"/>
      <c r="I549" s="217"/>
      <c r="J549" s="217"/>
      <c r="K549" s="217"/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</row>
    <row r="550">
      <c r="A550" s="217"/>
      <c r="B550" s="217"/>
      <c r="C550" s="217"/>
      <c r="D550" s="217"/>
      <c r="E550" s="217"/>
      <c r="F550" s="217"/>
      <c r="G550" s="217"/>
      <c r="H550" s="217"/>
      <c r="I550" s="217"/>
      <c r="J550" s="217"/>
      <c r="K550" s="217"/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</row>
    <row r="551">
      <c r="A551" s="217"/>
      <c r="B551" s="217"/>
      <c r="C551" s="217"/>
      <c r="D551" s="217"/>
      <c r="E551" s="217"/>
      <c r="F551" s="217"/>
      <c r="G551" s="217"/>
      <c r="H551" s="217"/>
      <c r="I551" s="217"/>
      <c r="J551" s="217"/>
      <c r="K551" s="217"/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</row>
    <row r="552">
      <c r="A552" s="217"/>
      <c r="B552" s="217"/>
      <c r="C552" s="217"/>
      <c r="D552" s="217"/>
      <c r="E552" s="217"/>
      <c r="F552" s="217"/>
      <c r="G552" s="217"/>
      <c r="H552" s="217"/>
      <c r="I552" s="217"/>
      <c r="J552" s="217"/>
      <c r="K552" s="217"/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</row>
    <row r="553">
      <c r="A553" s="217"/>
      <c r="B553" s="217"/>
      <c r="C553" s="217"/>
      <c r="D553" s="217"/>
      <c r="E553" s="217"/>
      <c r="F553" s="217"/>
      <c r="G553" s="217"/>
      <c r="H553" s="217"/>
      <c r="I553" s="217"/>
      <c r="J553" s="217"/>
      <c r="K553" s="217"/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</row>
    <row r="554">
      <c r="A554" s="217"/>
      <c r="B554" s="217"/>
      <c r="C554" s="217"/>
      <c r="D554" s="217"/>
      <c r="E554" s="217"/>
      <c r="F554" s="217"/>
      <c r="G554" s="217"/>
      <c r="H554" s="217"/>
      <c r="I554" s="217"/>
      <c r="J554" s="217"/>
      <c r="K554" s="217"/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</row>
    <row r="555">
      <c r="A555" s="217"/>
      <c r="B555" s="217"/>
      <c r="C555" s="217"/>
      <c r="D555" s="217"/>
      <c r="E555" s="217"/>
      <c r="F555" s="217"/>
      <c r="G555" s="217"/>
      <c r="H555" s="217"/>
      <c r="I555" s="217"/>
      <c r="J555" s="217"/>
      <c r="K555" s="217"/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</row>
    <row r="556">
      <c r="A556" s="217"/>
      <c r="B556" s="217"/>
      <c r="C556" s="217"/>
      <c r="D556" s="217"/>
      <c r="E556" s="217"/>
      <c r="F556" s="217"/>
      <c r="G556" s="217"/>
      <c r="H556" s="217"/>
      <c r="I556" s="217"/>
      <c r="J556" s="217"/>
      <c r="K556" s="217"/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</row>
    <row r="557">
      <c r="A557" s="217"/>
      <c r="B557" s="217"/>
      <c r="C557" s="217"/>
      <c r="D557" s="217"/>
      <c r="E557" s="217"/>
      <c r="F557" s="217"/>
      <c r="G557" s="217"/>
      <c r="H557" s="217"/>
      <c r="I557" s="217"/>
      <c r="J557" s="217"/>
      <c r="K557" s="217"/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</row>
    <row r="558">
      <c r="A558" s="217"/>
      <c r="B558" s="217"/>
      <c r="C558" s="217"/>
      <c r="D558" s="217"/>
      <c r="E558" s="217"/>
      <c r="F558" s="217"/>
      <c r="G558" s="217"/>
      <c r="H558" s="217"/>
      <c r="I558" s="217"/>
      <c r="J558" s="217"/>
      <c r="K558" s="217"/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</row>
    <row r="559">
      <c r="A559" s="217"/>
      <c r="B559" s="217"/>
      <c r="C559" s="217"/>
      <c r="D559" s="217"/>
      <c r="E559" s="217"/>
      <c r="F559" s="217"/>
      <c r="G559" s="217"/>
      <c r="H559" s="217"/>
      <c r="I559" s="217"/>
      <c r="J559" s="217"/>
      <c r="K559" s="217"/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</row>
    <row r="560">
      <c r="A560" s="217"/>
      <c r="B560" s="217"/>
      <c r="C560" s="217"/>
      <c r="D560" s="217"/>
      <c r="E560" s="217"/>
      <c r="F560" s="217"/>
      <c r="G560" s="217"/>
      <c r="H560" s="217"/>
      <c r="I560" s="217"/>
      <c r="J560" s="217"/>
      <c r="K560" s="217"/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</row>
    <row r="561">
      <c r="A561" s="217"/>
      <c r="B561" s="217"/>
      <c r="C561" s="217"/>
      <c r="D561" s="217"/>
      <c r="E561" s="217"/>
      <c r="F561" s="217"/>
      <c r="G561" s="217"/>
      <c r="H561" s="217"/>
      <c r="I561" s="217"/>
      <c r="J561" s="217"/>
      <c r="K561" s="217"/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</row>
    <row r="562">
      <c r="A562" s="217"/>
      <c r="B562" s="217"/>
      <c r="C562" s="217"/>
      <c r="D562" s="217"/>
      <c r="E562" s="217"/>
      <c r="F562" s="217"/>
      <c r="G562" s="217"/>
      <c r="H562" s="217"/>
      <c r="I562" s="217"/>
      <c r="J562" s="217"/>
      <c r="K562" s="217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</row>
    <row r="563">
      <c r="A563" s="217"/>
      <c r="B563" s="217"/>
      <c r="C563" s="217"/>
      <c r="D563" s="217"/>
      <c r="E563" s="217"/>
      <c r="F563" s="217"/>
      <c r="G563" s="217"/>
      <c r="H563" s="217"/>
      <c r="I563" s="217"/>
      <c r="J563" s="217"/>
      <c r="K563" s="217"/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</row>
    <row r="564">
      <c r="A564" s="217"/>
      <c r="B564" s="217"/>
      <c r="C564" s="217"/>
      <c r="D564" s="217"/>
      <c r="E564" s="217"/>
      <c r="F564" s="217"/>
      <c r="G564" s="217"/>
      <c r="H564" s="217"/>
      <c r="I564" s="217"/>
      <c r="J564" s="217"/>
      <c r="K564" s="217"/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</row>
    <row r="565">
      <c r="A565" s="217"/>
      <c r="B565" s="217"/>
      <c r="C565" s="217"/>
      <c r="D565" s="217"/>
      <c r="E565" s="217"/>
      <c r="F565" s="217"/>
      <c r="G565" s="217"/>
      <c r="H565" s="217"/>
      <c r="I565" s="217"/>
      <c r="J565" s="217"/>
      <c r="K565" s="217"/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</row>
    <row r="566">
      <c r="A566" s="217"/>
      <c r="B566" s="217"/>
      <c r="C566" s="217"/>
      <c r="D566" s="217"/>
      <c r="E566" s="217"/>
      <c r="F566" s="217"/>
      <c r="G566" s="217"/>
      <c r="H566" s="217"/>
      <c r="I566" s="217"/>
      <c r="J566" s="217"/>
      <c r="K566" s="217"/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</row>
    <row r="567">
      <c r="A567" s="217"/>
      <c r="B567" s="217"/>
      <c r="C567" s="217"/>
      <c r="D567" s="217"/>
      <c r="E567" s="217"/>
      <c r="F567" s="217"/>
      <c r="G567" s="217"/>
      <c r="H567" s="217"/>
      <c r="I567" s="217"/>
      <c r="J567" s="217"/>
      <c r="K567" s="217"/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</row>
    <row r="568">
      <c r="A568" s="217"/>
      <c r="B568" s="217"/>
      <c r="C568" s="217"/>
      <c r="D568" s="217"/>
      <c r="E568" s="217"/>
      <c r="F568" s="217"/>
      <c r="G568" s="217"/>
      <c r="H568" s="217"/>
      <c r="I568" s="217"/>
      <c r="J568" s="217"/>
      <c r="K568" s="217"/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</row>
    <row r="569">
      <c r="A569" s="217"/>
      <c r="B569" s="217"/>
      <c r="C569" s="217"/>
      <c r="D569" s="217"/>
      <c r="E569" s="217"/>
      <c r="F569" s="217"/>
      <c r="G569" s="217"/>
      <c r="H569" s="217"/>
      <c r="I569" s="217"/>
      <c r="J569" s="217"/>
      <c r="K569" s="217"/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</row>
    <row r="570">
      <c r="A570" s="217"/>
      <c r="B570" s="217"/>
      <c r="C570" s="217"/>
      <c r="D570" s="217"/>
      <c r="E570" s="217"/>
      <c r="F570" s="217"/>
      <c r="G570" s="217"/>
      <c r="H570" s="217"/>
      <c r="I570" s="217"/>
      <c r="J570" s="217"/>
      <c r="K570" s="217"/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</row>
    <row r="571">
      <c r="A571" s="217"/>
      <c r="B571" s="217"/>
      <c r="C571" s="217"/>
      <c r="D571" s="217"/>
      <c r="E571" s="217"/>
      <c r="F571" s="217"/>
      <c r="G571" s="217"/>
      <c r="H571" s="217"/>
      <c r="I571" s="217"/>
      <c r="J571" s="217"/>
      <c r="K571" s="217"/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</row>
    <row r="572">
      <c r="A572" s="217"/>
      <c r="B572" s="217"/>
      <c r="C572" s="217"/>
      <c r="D572" s="217"/>
      <c r="E572" s="217"/>
      <c r="F572" s="217"/>
      <c r="G572" s="217"/>
      <c r="H572" s="217"/>
      <c r="I572" s="217"/>
      <c r="J572" s="217"/>
      <c r="K572" s="217"/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</row>
    <row r="573">
      <c r="A573" s="217"/>
      <c r="B573" s="217"/>
      <c r="C573" s="217"/>
      <c r="D573" s="217"/>
      <c r="E573" s="217"/>
      <c r="F573" s="217"/>
      <c r="G573" s="217"/>
      <c r="H573" s="217"/>
      <c r="I573" s="217"/>
      <c r="J573" s="217"/>
      <c r="K573" s="217"/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</row>
    <row r="574">
      <c r="A574" s="217"/>
      <c r="B574" s="217"/>
      <c r="C574" s="217"/>
      <c r="D574" s="217"/>
      <c r="E574" s="217"/>
      <c r="F574" s="217"/>
      <c r="G574" s="217"/>
      <c r="H574" s="217"/>
      <c r="I574" s="217"/>
      <c r="J574" s="217"/>
      <c r="K574" s="217"/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</row>
    <row r="575">
      <c r="A575" s="217"/>
      <c r="B575" s="217"/>
      <c r="C575" s="217"/>
      <c r="D575" s="217"/>
      <c r="E575" s="217"/>
      <c r="F575" s="217"/>
      <c r="G575" s="217"/>
      <c r="H575" s="217"/>
      <c r="I575" s="217"/>
      <c r="J575" s="217"/>
      <c r="K575" s="217"/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</row>
    <row r="576">
      <c r="A576" s="217"/>
      <c r="B576" s="217"/>
      <c r="C576" s="217"/>
      <c r="D576" s="217"/>
      <c r="E576" s="217"/>
      <c r="F576" s="217"/>
      <c r="G576" s="217"/>
      <c r="H576" s="217"/>
      <c r="I576" s="217"/>
      <c r="J576" s="217"/>
      <c r="K576" s="217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</row>
    <row r="577">
      <c r="A577" s="217"/>
      <c r="B577" s="217"/>
      <c r="C577" s="217"/>
      <c r="D577" s="217"/>
      <c r="E577" s="217"/>
      <c r="F577" s="217"/>
      <c r="G577" s="217"/>
      <c r="H577" s="217"/>
      <c r="I577" s="217"/>
      <c r="J577" s="217"/>
      <c r="K577" s="217"/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</row>
    <row r="578">
      <c r="A578" s="217"/>
      <c r="B578" s="217"/>
      <c r="C578" s="217"/>
      <c r="D578" s="217"/>
      <c r="E578" s="217"/>
      <c r="F578" s="217"/>
      <c r="G578" s="217"/>
      <c r="H578" s="217"/>
      <c r="I578" s="217"/>
      <c r="J578" s="217"/>
      <c r="K578" s="217"/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</row>
    <row r="579">
      <c r="A579" s="217"/>
      <c r="B579" s="217"/>
      <c r="C579" s="217"/>
      <c r="D579" s="217"/>
      <c r="E579" s="217"/>
      <c r="F579" s="217"/>
      <c r="G579" s="217"/>
      <c r="H579" s="217"/>
      <c r="I579" s="217"/>
      <c r="J579" s="217"/>
      <c r="K579" s="217"/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</row>
    <row r="580">
      <c r="A580" s="217"/>
      <c r="B580" s="217"/>
      <c r="C580" s="217"/>
      <c r="D580" s="217"/>
      <c r="E580" s="217"/>
      <c r="F580" s="217"/>
      <c r="G580" s="217"/>
      <c r="H580" s="217"/>
      <c r="I580" s="217"/>
      <c r="J580" s="217"/>
      <c r="K580" s="217"/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</row>
    <row r="581">
      <c r="A581" s="217"/>
      <c r="B581" s="217"/>
      <c r="C581" s="217"/>
      <c r="D581" s="217"/>
      <c r="E581" s="217"/>
      <c r="F581" s="217"/>
      <c r="G581" s="217"/>
      <c r="H581" s="217"/>
      <c r="I581" s="217"/>
      <c r="J581" s="217"/>
      <c r="K581" s="217"/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</row>
    <row r="582">
      <c r="A582" s="217"/>
      <c r="B582" s="217"/>
      <c r="C582" s="217"/>
      <c r="D582" s="217"/>
      <c r="E582" s="217"/>
      <c r="F582" s="217"/>
      <c r="G582" s="217"/>
      <c r="H582" s="217"/>
      <c r="I582" s="217"/>
      <c r="J582" s="217"/>
      <c r="K582" s="217"/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</row>
    <row r="583">
      <c r="A583" s="217"/>
      <c r="B583" s="217"/>
      <c r="C583" s="217"/>
      <c r="D583" s="217"/>
      <c r="E583" s="217"/>
      <c r="F583" s="217"/>
      <c r="G583" s="217"/>
      <c r="H583" s="217"/>
      <c r="I583" s="217"/>
      <c r="J583" s="217"/>
      <c r="K583" s="217"/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</row>
    <row r="584">
      <c r="A584" s="217"/>
      <c r="B584" s="217"/>
      <c r="C584" s="217"/>
      <c r="D584" s="217"/>
      <c r="E584" s="217"/>
      <c r="F584" s="217"/>
      <c r="G584" s="217"/>
      <c r="H584" s="217"/>
      <c r="I584" s="217"/>
      <c r="J584" s="217"/>
      <c r="K584" s="217"/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</row>
    <row r="585">
      <c r="A585" s="217"/>
      <c r="B585" s="217"/>
      <c r="C585" s="217"/>
      <c r="D585" s="217"/>
      <c r="E585" s="217"/>
      <c r="F585" s="217"/>
      <c r="G585" s="217"/>
      <c r="H585" s="217"/>
      <c r="I585" s="217"/>
      <c r="J585" s="217"/>
      <c r="K585" s="217"/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</row>
    <row r="586">
      <c r="A586" s="217"/>
      <c r="B586" s="217"/>
      <c r="C586" s="217"/>
      <c r="D586" s="217"/>
      <c r="E586" s="217"/>
      <c r="F586" s="217"/>
      <c r="G586" s="217"/>
      <c r="H586" s="217"/>
      <c r="I586" s="217"/>
      <c r="J586" s="217"/>
      <c r="K586" s="217"/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</row>
    <row r="587">
      <c r="A587" s="217"/>
      <c r="B587" s="217"/>
      <c r="C587" s="217"/>
      <c r="D587" s="217"/>
      <c r="E587" s="217"/>
      <c r="F587" s="217"/>
      <c r="G587" s="217"/>
      <c r="H587" s="217"/>
      <c r="I587" s="217"/>
      <c r="J587" s="217"/>
      <c r="K587" s="217"/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</row>
    <row r="588">
      <c r="A588" s="217"/>
      <c r="B588" s="217"/>
      <c r="C588" s="217"/>
      <c r="D588" s="217"/>
      <c r="E588" s="217"/>
      <c r="F588" s="217"/>
      <c r="G588" s="217"/>
      <c r="H588" s="217"/>
      <c r="I588" s="217"/>
      <c r="J588" s="217"/>
      <c r="K588" s="217"/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</row>
    <row r="589">
      <c r="A589" s="217"/>
      <c r="B589" s="217"/>
      <c r="C589" s="217"/>
      <c r="D589" s="217"/>
      <c r="E589" s="217"/>
      <c r="F589" s="217"/>
      <c r="G589" s="217"/>
      <c r="H589" s="217"/>
      <c r="I589" s="217"/>
      <c r="J589" s="217"/>
      <c r="K589" s="217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</row>
    <row r="590">
      <c r="A590" s="217"/>
      <c r="B590" s="217"/>
      <c r="C590" s="217"/>
      <c r="D590" s="217"/>
      <c r="E590" s="217"/>
      <c r="F590" s="217"/>
      <c r="G590" s="217"/>
      <c r="H590" s="217"/>
      <c r="I590" s="217"/>
      <c r="J590" s="217"/>
      <c r="K590" s="217"/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</row>
    <row r="591">
      <c r="A591" s="217"/>
      <c r="B591" s="217"/>
      <c r="C591" s="217"/>
      <c r="D591" s="217"/>
      <c r="E591" s="217"/>
      <c r="F591" s="217"/>
      <c r="G591" s="217"/>
      <c r="H591" s="217"/>
      <c r="I591" s="217"/>
      <c r="J591" s="217"/>
      <c r="K591" s="217"/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</row>
    <row r="592">
      <c r="A592" s="217"/>
      <c r="B592" s="217"/>
      <c r="C592" s="217"/>
      <c r="D592" s="217"/>
      <c r="E592" s="217"/>
      <c r="F592" s="217"/>
      <c r="G592" s="217"/>
      <c r="H592" s="217"/>
      <c r="I592" s="217"/>
      <c r="J592" s="217"/>
      <c r="K592" s="217"/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</row>
    <row r="593">
      <c r="A593" s="217"/>
      <c r="B593" s="217"/>
      <c r="C593" s="217"/>
      <c r="D593" s="217"/>
      <c r="E593" s="217"/>
      <c r="F593" s="217"/>
      <c r="G593" s="217"/>
      <c r="H593" s="217"/>
      <c r="I593" s="217"/>
      <c r="J593" s="217"/>
      <c r="K593" s="217"/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</row>
    <row r="594">
      <c r="A594" s="217"/>
      <c r="B594" s="217"/>
      <c r="C594" s="217"/>
      <c r="D594" s="217"/>
      <c r="E594" s="217"/>
      <c r="F594" s="217"/>
      <c r="G594" s="217"/>
      <c r="H594" s="217"/>
      <c r="I594" s="217"/>
      <c r="J594" s="217"/>
      <c r="K594" s="217"/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</row>
    <row r="595">
      <c r="A595" s="217"/>
      <c r="B595" s="217"/>
      <c r="C595" s="217"/>
      <c r="D595" s="217"/>
      <c r="E595" s="217"/>
      <c r="F595" s="217"/>
      <c r="G595" s="217"/>
      <c r="H595" s="217"/>
      <c r="I595" s="217"/>
      <c r="J595" s="217"/>
      <c r="K595" s="217"/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</row>
    <row r="596">
      <c r="A596" s="217"/>
      <c r="B596" s="217"/>
      <c r="C596" s="217"/>
      <c r="D596" s="217"/>
      <c r="E596" s="217"/>
      <c r="F596" s="217"/>
      <c r="G596" s="217"/>
      <c r="H596" s="217"/>
      <c r="I596" s="217"/>
      <c r="J596" s="217"/>
      <c r="K596" s="217"/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</row>
    <row r="597">
      <c r="A597" s="217"/>
      <c r="B597" s="217"/>
      <c r="C597" s="217"/>
      <c r="D597" s="217"/>
      <c r="E597" s="217"/>
      <c r="F597" s="217"/>
      <c r="G597" s="217"/>
      <c r="H597" s="217"/>
      <c r="I597" s="217"/>
      <c r="J597" s="217"/>
      <c r="K597" s="217"/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</row>
    <row r="598">
      <c r="A598" s="217"/>
      <c r="B598" s="217"/>
      <c r="C598" s="217"/>
      <c r="D598" s="217"/>
      <c r="E598" s="217"/>
      <c r="F598" s="217"/>
      <c r="G598" s="217"/>
      <c r="H598" s="217"/>
      <c r="I598" s="217"/>
      <c r="J598" s="217"/>
      <c r="K598" s="217"/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</row>
    <row r="599">
      <c r="A599" s="217"/>
      <c r="B599" s="217"/>
      <c r="C599" s="217"/>
      <c r="D599" s="217"/>
      <c r="E599" s="217"/>
      <c r="F599" s="217"/>
      <c r="G599" s="217"/>
      <c r="H599" s="217"/>
      <c r="I599" s="217"/>
      <c r="J599" s="217"/>
      <c r="K599" s="217"/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</row>
    <row r="600">
      <c r="A600" s="217"/>
      <c r="B600" s="217"/>
      <c r="C600" s="217"/>
      <c r="D600" s="217"/>
      <c r="E600" s="217"/>
      <c r="F600" s="217"/>
      <c r="G600" s="217"/>
      <c r="H600" s="217"/>
      <c r="I600" s="217"/>
      <c r="J600" s="217"/>
      <c r="K600" s="217"/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</row>
    <row r="601">
      <c r="A601" s="217"/>
      <c r="B601" s="217"/>
      <c r="C601" s="217"/>
      <c r="D601" s="217"/>
      <c r="E601" s="217"/>
      <c r="F601" s="217"/>
      <c r="G601" s="217"/>
      <c r="H601" s="217"/>
      <c r="I601" s="217"/>
      <c r="J601" s="217"/>
      <c r="K601" s="217"/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</row>
    <row r="602">
      <c r="A602" s="217"/>
      <c r="B602" s="217"/>
      <c r="C602" s="217"/>
      <c r="D602" s="217"/>
      <c r="E602" s="217"/>
      <c r="F602" s="217"/>
      <c r="G602" s="217"/>
      <c r="H602" s="217"/>
      <c r="I602" s="217"/>
      <c r="J602" s="217"/>
      <c r="K602" s="217"/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</row>
    <row r="603">
      <c r="A603" s="217"/>
      <c r="B603" s="217"/>
      <c r="C603" s="217"/>
      <c r="D603" s="217"/>
      <c r="E603" s="217"/>
      <c r="F603" s="217"/>
      <c r="G603" s="217"/>
      <c r="H603" s="217"/>
      <c r="I603" s="217"/>
      <c r="J603" s="217"/>
      <c r="K603" s="217"/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</row>
    <row r="604">
      <c r="A604" s="217"/>
      <c r="B604" s="217"/>
      <c r="C604" s="217"/>
      <c r="D604" s="217"/>
      <c r="E604" s="217"/>
      <c r="F604" s="217"/>
      <c r="G604" s="217"/>
      <c r="H604" s="217"/>
      <c r="I604" s="217"/>
      <c r="J604" s="217"/>
      <c r="K604" s="217"/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</row>
    <row r="605">
      <c r="A605" s="217"/>
      <c r="B605" s="217"/>
      <c r="C605" s="217"/>
      <c r="D605" s="217"/>
      <c r="E605" s="217"/>
      <c r="F605" s="217"/>
      <c r="G605" s="217"/>
      <c r="H605" s="217"/>
      <c r="I605" s="217"/>
      <c r="J605" s="217"/>
      <c r="K605" s="217"/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</row>
    <row r="606">
      <c r="A606" s="217"/>
      <c r="B606" s="217"/>
      <c r="C606" s="217"/>
      <c r="D606" s="217"/>
      <c r="E606" s="217"/>
      <c r="F606" s="217"/>
      <c r="G606" s="217"/>
      <c r="H606" s="217"/>
      <c r="I606" s="217"/>
      <c r="J606" s="217"/>
      <c r="K606" s="217"/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</row>
    <row r="607">
      <c r="A607" s="217"/>
      <c r="B607" s="217"/>
      <c r="C607" s="217"/>
      <c r="D607" s="217"/>
      <c r="E607" s="217"/>
      <c r="F607" s="217"/>
      <c r="G607" s="217"/>
      <c r="H607" s="217"/>
      <c r="I607" s="217"/>
      <c r="J607" s="217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</row>
    <row r="608">
      <c r="A608" s="217"/>
      <c r="B608" s="217"/>
      <c r="C608" s="217"/>
      <c r="D608" s="217"/>
      <c r="E608" s="217"/>
      <c r="F608" s="217"/>
      <c r="G608" s="217"/>
      <c r="H608" s="217"/>
      <c r="I608" s="217"/>
      <c r="J608" s="217"/>
      <c r="K608" s="217"/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</row>
    <row r="609">
      <c r="A609" s="217"/>
      <c r="B609" s="217"/>
      <c r="C609" s="217"/>
      <c r="D609" s="217"/>
      <c r="E609" s="217"/>
      <c r="F609" s="217"/>
      <c r="G609" s="217"/>
      <c r="H609" s="217"/>
      <c r="I609" s="217"/>
      <c r="J609" s="217"/>
      <c r="K609" s="217"/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</row>
    <row r="610">
      <c r="A610" s="217"/>
      <c r="B610" s="217"/>
      <c r="C610" s="217"/>
      <c r="D610" s="217"/>
      <c r="E610" s="217"/>
      <c r="F610" s="217"/>
      <c r="G610" s="217"/>
      <c r="H610" s="217"/>
      <c r="I610" s="217"/>
      <c r="J610" s="217"/>
      <c r="K610" s="217"/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</row>
    <row r="611">
      <c r="A611" s="217"/>
      <c r="B611" s="217"/>
      <c r="C611" s="217"/>
      <c r="D611" s="217"/>
      <c r="E611" s="217"/>
      <c r="F611" s="217"/>
      <c r="G611" s="217"/>
      <c r="H611" s="217"/>
      <c r="I611" s="217"/>
      <c r="J611" s="217"/>
      <c r="K611" s="217"/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</row>
    <row r="612">
      <c r="A612" s="217"/>
      <c r="B612" s="217"/>
      <c r="C612" s="217"/>
      <c r="D612" s="217"/>
      <c r="E612" s="217"/>
      <c r="F612" s="217"/>
      <c r="G612" s="217"/>
      <c r="H612" s="217"/>
      <c r="I612" s="217"/>
      <c r="J612" s="217"/>
      <c r="K612" s="217"/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</row>
    <row r="613">
      <c r="A613" s="217"/>
      <c r="B613" s="217"/>
      <c r="C613" s="217"/>
      <c r="D613" s="217"/>
      <c r="E613" s="217"/>
      <c r="F613" s="217"/>
      <c r="G613" s="217"/>
      <c r="H613" s="217"/>
      <c r="I613" s="217"/>
      <c r="J613" s="217"/>
      <c r="K613" s="217"/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</row>
    <row r="614">
      <c r="A614" s="217"/>
      <c r="B614" s="217"/>
      <c r="C614" s="217"/>
      <c r="D614" s="217"/>
      <c r="E614" s="217"/>
      <c r="F614" s="217"/>
      <c r="G614" s="217"/>
      <c r="H614" s="217"/>
      <c r="I614" s="217"/>
      <c r="J614" s="217"/>
      <c r="K614" s="217"/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</row>
    <row r="615">
      <c r="A615" s="217"/>
      <c r="B615" s="217"/>
      <c r="C615" s="217"/>
      <c r="D615" s="217"/>
      <c r="E615" s="217"/>
      <c r="F615" s="217"/>
      <c r="G615" s="217"/>
      <c r="H615" s="217"/>
      <c r="I615" s="217"/>
      <c r="J615" s="217"/>
      <c r="K615" s="217"/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</row>
    <row r="616">
      <c r="A616" s="217"/>
      <c r="B616" s="217"/>
      <c r="C616" s="217"/>
      <c r="D616" s="217"/>
      <c r="E616" s="217"/>
      <c r="F616" s="217"/>
      <c r="G616" s="217"/>
      <c r="H616" s="217"/>
      <c r="I616" s="217"/>
      <c r="J616" s="217"/>
      <c r="K616" s="217"/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</row>
    <row r="617">
      <c r="A617" s="217"/>
      <c r="B617" s="217"/>
      <c r="C617" s="217"/>
      <c r="D617" s="217"/>
      <c r="E617" s="217"/>
      <c r="F617" s="217"/>
      <c r="G617" s="217"/>
      <c r="H617" s="217"/>
      <c r="I617" s="217"/>
      <c r="J617" s="217"/>
      <c r="K617" s="217"/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</row>
    <row r="618">
      <c r="A618" s="217"/>
      <c r="B618" s="217"/>
      <c r="C618" s="217"/>
      <c r="D618" s="217"/>
      <c r="E618" s="217"/>
      <c r="F618" s="217"/>
      <c r="G618" s="217"/>
      <c r="H618" s="217"/>
      <c r="I618" s="217"/>
      <c r="J618" s="217"/>
      <c r="K618" s="217"/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</row>
    <row r="619">
      <c r="A619" s="217"/>
      <c r="B619" s="217"/>
      <c r="C619" s="217"/>
      <c r="D619" s="217"/>
      <c r="E619" s="217"/>
      <c r="F619" s="217"/>
      <c r="G619" s="217"/>
      <c r="H619" s="217"/>
      <c r="I619" s="217"/>
      <c r="J619" s="217"/>
      <c r="K619" s="217"/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</row>
    <row r="620">
      <c r="A620" s="217"/>
      <c r="B620" s="217"/>
      <c r="C620" s="217"/>
      <c r="D620" s="217"/>
      <c r="E620" s="217"/>
      <c r="F620" s="217"/>
      <c r="G620" s="217"/>
      <c r="H620" s="217"/>
      <c r="I620" s="217"/>
      <c r="J620" s="217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</row>
    <row r="621">
      <c r="A621" s="217"/>
      <c r="B621" s="217"/>
      <c r="C621" s="217"/>
      <c r="D621" s="217"/>
      <c r="E621" s="217"/>
      <c r="F621" s="217"/>
      <c r="G621" s="217"/>
      <c r="H621" s="217"/>
      <c r="I621" s="217"/>
      <c r="J621" s="217"/>
      <c r="K621" s="217"/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</row>
    <row r="622">
      <c r="A622" s="217"/>
      <c r="B622" s="217"/>
      <c r="C622" s="217"/>
      <c r="D622" s="217"/>
      <c r="E622" s="217"/>
      <c r="F622" s="217"/>
      <c r="G622" s="217"/>
      <c r="H622" s="217"/>
      <c r="I622" s="217"/>
      <c r="J622" s="217"/>
      <c r="K622" s="217"/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</row>
    <row r="623">
      <c r="A623" s="217"/>
      <c r="B623" s="217"/>
      <c r="C623" s="217"/>
      <c r="D623" s="217"/>
      <c r="E623" s="217"/>
      <c r="F623" s="217"/>
      <c r="G623" s="217"/>
      <c r="H623" s="217"/>
      <c r="I623" s="217"/>
      <c r="J623" s="217"/>
      <c r="K623" s="217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</row>
    <row r="624">
      <c r="A624" s="217"/>
      <c r="B624" s="217"/>
      <c r="C624" s="217"/>
      <c r="D624" s="217"/>
      <c r="E624" s="217"/>
      <c r="F624" s="217"/>
      <c r="G624" s="217"/>
      <c r="H624" s="217"/>
      <c r="I624" s="217"/>
      <c r="J624" s="217"/>
      <c r="K624" s="217"/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</row>
    <row r="625">
      <c r="A625" s="217"/>
      <c r="B625" s="217"/>
      <c r="C625" s="217"/>
      <c r="D625" s="217"/>
      <c r="E625" s="217"/>
      <c r="F625" s="217"/>
      <c r="G625" s="217"/>
      <c r="H625" s="217"/>
      <c r="I625" s="217"/>
      <c r="J625" s="217"/>
      <c r="K625" s="217"/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</row>
    <row r="626">
      <c r="A626" s="217"/>
      <c r="B626" s="217"/>
      <c r="C626" s="217"/>
      <c r="D626" s="217"/>
      <c r="E626" s="217"/>
      <c r="F626" s="217"/>
      <c r="G626" s="217"/>
      <c r="H626" s="217"/>
      <c r="I626" s="217"/>
      <c r="J626" s="217"/>
      <c r="K626" s="217"/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</row>
    <row r="627">
      <c r="A627" s="217"/>
      <c r="B627" s="217"/>
      <c r="C627" s="217"/>
      <c r="D627" s="217"/>
      <c r="E627" s="217"/>
      <c r="F627" s="217"/>
      <c r="G627" s="217"/>
      <c r="H627" s="217"/>
      <c r="I627" s="217"/>
      <c r="J627" s="217"/>
      <c r="K627" s="217"/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</row>
    <row r="628">
      <c r="A628" s="217"/>
      <c r="B628" s="217"/>
      <c r="C628" s="217"/>
      <c r="D628" s="217"/>
      <c r="E628" s="217"/>
      <c r="F628" s="217"/>
      <c r="G628" s="217"/>
      <c r="H628" s="217"/>
      <c r="I628" s="217"/>
      <c r="J628" s="217"/>
      <c r="K628" s="217"/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</row>
    <row r="629">
      <c r="A629" s="217"/>
      <c r="B629" s="217"/>
      <c r="C629" s="217"/>
      <c r="D629" s="217"/>
      <c r="E629" s="217"/>
      <c r="F629" s="217"/>
      <c r="G629" s="217"/>
      <c r="H629" s="217"/>
      <c r="I629" s="217"/>
      <c r="J629" s="217"/>
      <c r="K629" s="217"/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</row>
    <row r="630">
      <c r="A630" s="217"/>
      <c r="B630" s="217"/>
      <c r="C630" s="217"/>
      <c r="D630" s="217"/>
      <c r="E630" s="217"/>
      <c r="F630" s="217"/>
      <c r="G630" s="217"/>
      <c r="H630" s="217"/>
      <c r="I630" s="217"/>
      <c r="J630" s="217"/>
      <c r="K630" s="217"/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</row>
    <row r="631">
      <c r="A631" s="217"/>
      <c r="B631" s="217"/>
      <c r="C631" s="217"/>
      <c r="D631" s="217"/>
      <c r="E631" s="217"/>
      <c r="F631" s="217"/>
      <c r="G631" s="217"/>
      <c r="H631" s="217"/>
      <c r="I631" s="217"/>
      <c r="J631" s="217"/>
      <c r="K631" s="217"/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</row>
    <row r="632">
      <c r="A632" s="217"/>
      <c r="B632" s="217"/>
      <c r="C632" s="217"/>
      <c r="D632" s="217"/>
      <c r="E632" s="217"/>
      <c r="F632" s="217"/>
      <c r="G632" s="217"/>
      <c r="H632" s="217"/>
      <c r="I632" s="217"/>
      <c r="J632" s="217"/>
      <c r="K632" s="217"/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</row>
    <row r="633">
      <c r="A633" s="217"/>
      <c r="B633" s="217"/>
      <c r="C633" s="217"/>
      <c r="D633" s="217"/>
      <c r="E633" s="217"/>
      <c r="F633" s="217"/>
      <c r="G633" s="217"/>
      <c r="H633" s="217"/>
      <c r="I633" s="217"/>
      <c r="J633" s="217"/>
      <c r="K633" s="217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</row>
    <row r="634">
      <c r="A634" s="217"/>
      <c r="B634" s="217"/>
      <c r="C634" s="217"/>
      <c r="D634" s="217"/>
      <c r="E634" s="217"/>
      <c r="F634" s="217"/>
      <c r="G634" s="217"/>
      <c r="H634" s="217"/>
      <c r="I634" s="217"/>
      <c r="J634" s="217"/>
      <c r="K634" s="217"/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</row>
    <row r="635">
      <c r="A635" s="217"/>
      <c r="B635" s="217"/>
      <c r="C635" s="217"/>
      <c r="D635" s="217"/>
      <c r="E635" s="217"/>
      <c r="F635" s="217"/>
      <c r="G635" s="217"/>
      <c r="H635" s="217"/>
      <c r="I635" s="217"/>
      <c r="J635" s="217"/>
      <c r="K635" s="217"/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</row>
    <row r="636">
      <c r="A636" s="217"/>
      <c r="B636" s="217"/>
      <c r="C636" s="217"/>
      <c r="D636" s="217"/>
      <c r="E636" s="217"/>
      <c r="F636" s="217"/>
      <c r="G636" s="217"/>
      <c r="H636" s="217"/>
      <c r="I636" s="217"/>
      <c r="J636" s="217"/>
      <c r="K636" s="217"/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</row>
    <row r="637">
      <c r="A637" s="217"/>
      <c r="B637" s="217"/>
      <c r="C637" s="217"/>
      <c r="D637" s="217"/>
      <c r="E637" s="217"/>
      <c r="F637" s="217"/>
      <c r="G637" s="217"/>
      <c r="H637" s="217"/>
      <c r="I637" s="217"/>
      <c r="J637" s="217"/>
      <c r="K637" s="217"/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</row>
    <row r="638">
      <c r="A638" s="217"/>
      <c r="B638" s="217"/>
      <c r="C638" s="217"/>
      <c r="D638" s="217"/>
      <c r="E638" s="217"/>
      <c r="F638" s="217"/>
      <c r="G638" s="217"/>
      <c r="H638" s="217"/>
      <c r="I638" s="217"/>
      <c r="J638" s="217"/>
      <c r="K638" s="217"/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</row>
    <row r="639">
      <c r="A639" s="217"/>
      <c r="B639" s="217"/>
      <c r="C639" s="217"/>
      <c r="D639" s="217"/>
      <c r="E639" s="217"/>
      <c r="F639" s="217"/>
      <c r="G639" s="217"/>
      <c r="H639" s="217"/>
      <c r="I639" s="217"/>
      <c r="J639" s="217"/>
      <c r="K639" s="217"/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</row>
    <row r="640">
      <c r="A640" s="217"/>
      <c r="B640" s="217"/>
      <c r="C640" s="217"/>
      <c r="D640" s="217"/>
      <c r="E640" s="217"/>
      <c r="F640" s="217"/>
      <c r="G640" s="217"/>
      <c r="H640" s="217"/>
      <c r="I640" s="217"/>
      <c r="J640" s="217"/>
      <c r="K640" s="217"/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</row>
    <row r="641">
      <c r="A641" s="217"/>
      <c r="B641" s="217"/>
      <c r="C641" s="217"/>
      <c r="D641" s="217"/>
      <c r="E641" s="217"/>
      <c r="F641" s="217"/>
      <c r="G641" s="217"/>
      <c r="H641" s="217"/>
      <c r="I641" s="217"/>
      <c r="J641" s="217"/>
      <c r="K641" s="217"/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</row>
    <row r="642">
      <c r="A642" s="217"/>
      <c r="B642" s="217"/>
      <c r="C642" s="217"/>
      <c r="D642" s="217"/>
      <c r="E642" s="217"/>
      <c r="F642" s="217"/>
      <c r="G642" s="217"/>
      <c r="H642" s="217"/>
      <c r="I642" s="217"/>
      <c r="J642" s="217"/>
      <c r="K642" s="217"/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</row>
    <row r="643">
      <c r="A643" s="217"/>
      <c r="B643" s="217"/>
      <c r="C643" s="217"/>
      <c r="D643" s="217"/>
      <c r="E643" s="217"/>
      <c r="F643" s="217"/>
      <c r="G643" s="217"/>
      <c r="H643" s="217"/>
      <c r="I643" s="217"/>
      <c r="J643" s="217"/>
      <c r="K643" s="217"/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</row>
    <row r="644">
      <c r="A644" s="217"/>
      <c r="B644" s="217"/>
      <c r="C644" s="217"/>
      <c r="D644" s="217"/>
      <c r="E644" s="217"/>
      <c r="F644" s="217"/>
      <c r="G644" s="217"/>
      <c r="H644" s="217"/>
      <c r="I644" s="217"/>
      <c r="J644" s="217"/>
      <c r="K644" s="217"/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</row>
    <row r="645">
      <c r="A645" s="217"/>
      <c r="B645" s="217"/>
      <c r="C645" s="217"/>
      <c r="D645" s="217"/>
      <c r="E645" s="217"/>
      <c r="F645" s="217"/>
      <c r="G645" s="217"/>
      <c r="H645" s="217"/>
      <c r="I645" s="217"/>
      <c r="J645" s="217"/>
      <c r="K645" s="217"/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</row>
    <row r="646">
      <c r="A646" s="217"/>
      <c r="B646" s="217"/>
      <c r="C646" s="217"/>
      <c r="D646" s="217"/>
      <c r="E646" s="217"/>
      <c r="F646" s="217"/>
      <c r="G646" s="217"/>
      <c r="H646" s="217"/>
      <c r="I646" s="217"/>
      <c r="J646" s="217"/>
      <c r="K646" s="217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</row>
    <row r="647">
      <c r="A647" s="217"/>
      <c r="B647" s="217"/>
      <c r="C647" s="217"/>
      <c r="D647" s="217"/>
      <c r="E647" s="217"/>
      <c r="F647" s="217"/>
      <c r="G647" s="217"/>
      <c r="H647" s="217"/>
      <c r="I647" s="217"/>
      <c r="J647" s="217"/>
      <c r="K647" s="217"/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</row>
    <row r="648">
      <c r="A648" s="217"/>
      <c r="B648" s="217"/>
      <c r="C648" s="217"/>
      <c r="D648" s="217"/>
      <c r="E648" s="217"/>
      <c r="F648" s="217"/>
      <c r="G648" s="217"/>
      <c r="H648" s="217"/>
      <c r="I648" s="217"/>
      <c r="J648" s="217"/>
      <c r="K648" s="217"/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</row>
    <row r="649">
      <c r="A649" s="217"/>
      <c r="B649" s="217"/>
      <c r="C649" s="217"/>
      <c r="D649" s="217"/>
      <c r="E649" s="217"/>
      <c r="F649" s="217"/>
      <c r="G649" s="217"/>
      <c r="H649" s="217"/>
      <c r="I649" s="217"/>
      <c r="J649" s="217"/>
      <c r="K649" s="217"/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</row>
    <row r="650">
      <c r="A650" s="217"/>
      <c r="B650" s="217"/>
      <c r="C650" s="217"/>
      <c r="D650" s="217"/>
      <c r="E650" s="217"/>
      <c r="F650" s="217"/>
      <c r="G650" s="217"/>
      <c r="H650" s="217"/>
      <c r="I650" s="217"/>
      <c r="J650" s="217"/>
      <c r="K650" s="217"/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</row>
    <row r="651">
      <c r="A651" s="217"/>
      <c r="B651" s="217"/>
      <c r="C651" s="217"/>
      <c r="D651" s="217"/>
      <c r="E651" s="217"/>
      <c r="F651" s="217"/>
      <c r="G651" s="217"/>
      <c r="H651" s="217"/>
      <c r="I651" s="217"/>
      <c r="J651" s="217"/>
      <c r="K651" s="217"/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</row>
    <row r="652">
      <c r="A652" s="217"/>
      <c r="B652" s="217"/>
      <c r="C652" s="217"/>
      <c r="D652" s="217"/>
      <c r="E652" s="217"/>
      <c r="F652" s="217"/>
      <c r="G652" s="217"/>
      <c r="H652" s="217"/>
      <c r="I652" s="217"/>
      <c r="J652" s="217"/>
      <c r="K652" s="217"/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</row>
    <row r="653">
      <c r="A653" s="217"/>
      <c r="B653" s="217"/>
      <c r="C653" s="217"/>
      <c r="D653" s="217"/>
      <c r="E653" s="217"/>
      <c r="F653" s="217"/>
      <c r="G653" s="217"/>
      <c r="H653" s="217"/>
      <c r="I653" s="217"/>
      <c r="J653" s="217"/>
      <c r="K653" s="217"/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</row>
    <row r="654">
      <c r="A654" s="217"/>
      <c r="B654" s="217"/>
      <c r="C654" s="217"/>
      <c r="D654" s="217"/>
      <c r="E654" s="217"/>
      <c r="F654" s="217"/>
      <c r="G654" s="217"/>
      <c r="H654" s="217"/>
      <c r="I654" s="217"/>
      <c r="J654" s="217"/>
      <c r="K654" s="217"/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</row>
    <row r="655">
      <c r="A655" s="217"/>
      <c r="B655" s="217"/>
      <c r="C655" s="217"/>
      <c r="D655" s="217"/>
      <c r="E655" s="217"/>
      <c r="F655" s="217"/>
      <c r="G655" s="217"/>
      <c r="H655" s="217"/>
      <c r="I655" s="217"/>
      <c r="J655" s="217"/>
      <c r="K655" s="217"/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</row>
    <row r="656">
      <c r="A656" s="217"/>
      <c r="B656" s="217"/>
      <c r="C656" s="217"/>
      <c r="D656" s="217"/>
      <c r="E656" s="217"/>
      <c r="F656" s="217"/>
      <c r="G656" s="217"/>
      <c r="H656" s="217"/>
      <c r="I656" s="217"/>
      <c r="J656" s="217"/>
      <c r="K656" s="217"/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</row>
    <row r="657">
      <c r="A657" s="217"/>
      <c r="B657" s="217"/>
      <c r="C657" s="217"/>
      <c r="D657" s="217"/>
      <c r="E657" s="217"/>
      <c r="F657" s="217"/>
      <c r="G657" s="217"/>
      <c r="H657" s="217"/>
      <c r="I657" s="217"/>
      <c r="J657" s="217"/>
      <c r="K657" s="217"/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</row>
    <row r="658">
      <c r="A658" s="217"/>
      <c r="B658" s="217"/>
      <c r="C658" s="217"/>
      <c r="D658" s="217"/>
      <c r="E658" s="217"/>
      <c r="F658" s="217"/>
      <c r="G658" s="217"/>
      <c r="H658" s="217"/>
      <c r="I658" s="217"/>
      <c r="J658" s="217"/>
      <c r="K658" s="217"/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</row>
    <row r="659">
      <c r="A659" s="217"/>
      <c r="B659" s="217"/>
      <c r="C659" s="217"/>
      <c r="D659" s="217"/>
      <c r="E659" s="217"/>
      <c r="F659" s="217"/>
      <c r="G659" s="217"/>
      <c r="H659" s="217"/>
      <c r="I659" s="217"/>
      <c r="J659" s="217"/>
      <c r="K659" s="217"/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</row>
    <row r="660">
      <c r="A660" s="217"/>
      <c r="B660" s="217"/>
      <c r="C660" s="217"/>
      <c r="D660" s="217"/>
      <c r="E660" s="217"/>
      <c r="F660" s="217"/>
      <c r="G660" s="217"/>
      <c r="H660" s="217"/>
      <c r="I660" s="217"/>
      <c r="J660" s="217"/>
      <c r="K660" s="217"/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</row>
    <row r="661">
      <c r="A661" s="217"/>
      <c r="B661" s="217"/>
      <c r="C661" s="217"/>
      <c r="D661" s="217"/>
      <c r="E661" s="217"/>
      <c r="F661" s="217"/>
      <c r="G661" s="217"/>
      <c r="H661" s="217"/>
      <c r="I661" s="217"/>
      <c r="J661" s="217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</row>
    <row r="662">
      <c r="A662" s="217"/>
      <c r="B662" s="217"/>
      <c r="C662" s="217"/>
      <c r="D662" s="217"/>
      <c r="E662" s="217"/>
      <c r="F662" s="217"/>
      <c r="G662" s="217"/>
      <c r="H662" s="217"/>
      <c r="I662" s="217"/>
      <c r="J662" s="217"/>
      <c r="K662" s="217"/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</row>
    <row r="663">
      <c r="A663" s="217"/>
      <c r="B663" s="217"/>
      <c r="C663" s="217"/>
      <c r="D663" s="217"/>
      <c r="E663" s="217"/>
      <c r="F663" s="217"/>
      <c r="G663" s="217"/>
      <c r="H663" s="217"/>
      <c r="I663" s="217"/>
      <c r="J663" s="217"/>
      <c r="K663" s="217"/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</row>
    <row r="664">
      <c r="A664" s="217"/>
      <c r="B664" s="217"/>
      <c r="C664" s="217"/>
      <c r="D664" s="217"/>
      <c r="E664" s="217"/>
      <c r="F664" s="217"/>
      <c r="G664" s="217"/>
      <c r="H664" s="217"/>
      <c r="I664" s="217"/>
      <c r="J664" s="217"/>
      <c r="K664" s="217"/>
      <c r="L664" s="217"/>
      <c r="M664" s="217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</row>
    <row r="665">
      <c r="A665" s="217"/>
      <c r="B665" s="217"/>
      <c r="C665" s="217"/>
      <c r="D665" s="217"/>
      <c r="E665" s="217"/>
      <c r="F665" s="217"/>
      <c r="G665" s="217"/>
      <c r="H665" s="217"/>
      <c r="I665" s="217"/>
      <c r="J665" s="217"/>
      <c r="K665" s="217"/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</row>
    <row r="666">
      <c r="A666" s="217"/>
      <c r="B666" s="217"/>
      <c r="C666" s="217"/>
      <c r="D666" s="217"/>
      <c r="E666" s="217"/>
      <c r="F666" s="217"/>
      <c r="G666" s="217"/>
      <c r="H666" s="217"/>
      <c r="I666" s="217"/>
      <c r="J666" s="217"/>
      <c r="K666" s="217"/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</row>
    <row r="667">
      <c r="A667" s="217"/>
      <c r="B667" s="217"/>
      <c r="C667" s="217"/>
      <c r="D667" s="217"/>
      <c r="E667" s="217"/>
      <c r="F667" s="217"/>
      <c r="G667" s="217"/>
      <c r="H667" s="217"/>
      <c r="I667" s="217"/>
      <c r="J667" s="217"/>
      <c r="K667" s="217"/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</row>
    <row r="668">
      <c r="A668" s="217"/>
      <c r="B668" s="217"/>
      <c r="C668" s="217"/>
      <c r="D668" s="217"/>
      <c r="E668" s="217"/>
      <c r="F668" s="217"/>
      <c r="G668" s="217"/>
      <c r="H668" s="217"/>
      <c r="I668" s="217"/>
      <c r="J668" s="217"/>
      <c r="K668" s="217"/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</row>
    <row r="669">
      <c r="A669" s="217"/>
      <c r="B669" s="217"/>
      <c r="C669" s="217"/>
      <c r="D669" s="217"/>
      <c r="E669" s="217"/>
      <c r="F669" s="217"/>
      <c r="G669" s="217"/>
      <c r="H669" s="217"/>
      <c r="I669" s="217"/>
      <c r="J669" s="217"/>
      <c r="K669" s="217"/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</row>
    <row r="670">
      <c r="A670" s="217"/>
      <c r="B670" s="217"/>
      <c r="C670" s="217"/>
      <c r="D670" s="217"/>
      <c r="E670" s="217"/>
      <c r="F670" s="217"/>
      <c r="G670" s="217"/>
      <c r="H670" s="217"/>
      <c r="I670" s="217"/>
      <c r="J670" s="217"/>
      <c r="K670" s="217"/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</row>
    <row r="671">
      <c r="A671" s="217"/>
      <c r="B671" s="217"/>
      <c r="C671" s="217"/>
      <c r="D671" s="217"/>
      <c r="E671" s="217"/>
      <c r="F671" s="217"/>
      <c r="G671" s="217"/>
      <c r="H671" s="217"/>
      <c r="I671" s="217"/>
      <c r="J671" s="217"/>
      <c r="K671" s="217"/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</row>
    <row r="672">
      <c r="A672" s="217"/>
      <c r="B672" s="217"/>
      <c r="C672" s="217"/>
      <c r="D672" s="217"/>
      <c r="E672" s="217"/>
      <c r="F672" s="217"/>
      <c r="G672" s="217"/>
      <c r="H672" s="217"/>
      <c r="I672" s="217"/>
      <c r="J672" s="217"/>
      <c r="K672" s="217"/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</row>
    <row r="673">
      <c r="A673" s="217"/>
      <c r="B673" s="217"/>
      <c r="C673" s="217"/>
      <c r="D673" s="217"/>
      <c r="E673" s="217"/>
      <c r="F673" s="217"/>
      <c r="G673" s="217"/>
      <c r="H673" s="217"/>
      <c r="I673" s="217"/>
      <c r="J673" s="217"/>
      <c r="K673" s="217"/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</row>
    <row r="674">
      <c r="A674" s="217"/>
      <c r="B674" s="217"/>
      <c r="C674" s="217"/>
      <c r="D674" s="217"/>
      <c r="E674" s="217"/>
      <c r="F674" s="217"/>
      <c r="G674" s="217"/>
      <c r="H674" s="217"/>
      <c r="I674" s="217"/>
      <c r="J674" s="217"/>
      <c r="K674" s="217"/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</row>
    <row r="675">
      <c r="A675" s="217"/>
      <c r="B675" s="217"/>
      <c r="C675" s="217"/>
      <c r="D675" s="217"/>
      <c r="E675" s="217"/>
      <c r="F675" s="217"/>
      <c r="G675" s="217"/>
      <c r="H675" s="217"/>
      <c r="I675" s="217"/>
      <c r="J675" s="217"/>
      <c r="K675" s="217"/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</row>
    <row r="676">
      <c r="A676" s="217"/>
      <c r="B676" s="217"/>
      <c r="C676" s="217"/>
      <c r="D676" s="217"/>
      <c r="E676" s="217"/>
      <c r="F676" s="217"/>
      <c r="G676" s="217"/>
      <c r="H676" s="217"/>
      <c r="I676" s="217"/>
      <c r="J676" s="217"/>
      <c r="K676" s="217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</row>
    <row r="677">
      <c r="A677" s="217"/>
      <c r="B677" s="217"/>
      <c r="C677" s="217"/>
      <c r="D677" s="217"/>
      <c r="E677" s="217"/>
      <c r="F677" s="217"/>
      <c r="G677" s="217"/>
      <c r="H677" s="217"/>
      <c r="I677" s="217"/>
      <c r="J677" s="217"/>
      <c r="K677" s="217"/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</row>
    <row r="678">
      <c r="A678" s="217"/>
      <c r="B678" s="217"/>
      <c r="C678" s="217"/>
      <c r="D678" s="217"/>
      <c r="E678" s="217"/>
      <c r="F678" s="217"/>
      <c r="G678" s="217"/>
      <c r="H678" s="217"/>
      <c r="I678" s="217"/>
      <c r="J678" s="217"/>
      <c r="K678" s="217"/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</row>
    <row r="679">
      <c r="A679" s="217"/>
      <c r="B679" s="217"/>
      <c r="C679" s="217"/>
      <c r="D679" s="217"/>
      <c r="E679" s="217"/>
      <c r="F679" s="217"/>
      <c r="G679" s="217"/>
      <c r="H679" s="217"/>
      <c r="I679" s="217"/>
      <c r="J679" s="217"/>
      <c r="K679" s="217"/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</row>
    <row r="680">
      <c r="A680" s="217"/>
      <c r="B680" s="217"/>
      <c r="C680" s="217"/>
      <c r="D680" s="217"/>
      <c r="E680" s="217"/>
      <c r="F680" s="217"/>
      <c r="G680" s="217"/>
      <c r="H680" s="217"/>
      <c r="I680" s="217"/>
      <c r="J680" s="217"/>
      <c r="K680" s="217"/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</row>
    <row r="681">
      <c r="A681" s="217"/>
      <c r="B681" s="217"/>
      <c r="C681" s="217"/>
      <c r="D681" s="217"/>
      <c r="E681" s="217"/>
      <c r="F681" s="217"/>
      <c r="G681" s="217"/>
      <c r="H681" s="217"/>
      <c r="I681" s="217"/>
      <c r="J681" s="217"/>
      <c r="K681" s="217"/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</row>
    <row r="682">
      <c r="A682" s="217"/>
      <c r="B682" s="217"/>
      <c r="C682" s="217"/>
      <c r="D682" s="217"/>
      <c r="E682" s="217"/>
      <c r="F682" s="217"/>
      <c r="G682" s="217"/>
      <c r="H682" s="217"/>
      <c r="I682" s="217"/>
      <c r="J682" s="217"/>
      <c r="K682" s="217"/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</row>
    <row r="683">
      <c r="A683" s="217"/>
      <c r="B683" s="217"/>
      <c r="C683" s="217"/>
      <c r="D683" s="217"/>
      <c r="E683" s="217"/>
      <c r="F683" s="217"/>
      <c r="G683" s="217"/>
      <c r="H683" s="217"/>
      <c r="I683" s="217"/>
      <c r="J683" s="217"/>
      <c r="K683" s="217"/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</row>
    <row r="684">
      <c r="A684" s="217"/>
      <c r="B684" s="217"/>
      <c r="C684" s="217"/>
      <c r="D684" s="217"/>
      <c r="E684" s="217"/>
      <c r="F684" s="217"/>
      <c r="G684" s="217"/>
      <c r="H684" s="217"/>
      <c r="I684" s="217"/>
      <c r="J684" s="217"/>
      <c r="K684" s="217"/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</row>
    <row r="685">
      <c r="A685" s="217"/>
      <c r="B685" s="217"/>
      <c r="C685" s="217"/>
      <c r="D685" s="217"/>
      <c r="E685" s="217"/>
      <c r="F685" s="217"/>
      <c r="G685" s="217"/>
      <c r="H685" s="217"/>
      <c r="I685" s="217"/>
      <c r="J685" s="217"/>
      <c r="K685" s="217"/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</row>
    <row r="686">
      <c r="A686" s="217"/>
      <c r="B686" s="217"/>
      <c r="C686" s="217"/>
      <c r="D686" s="217"/>
      <c r="E686" s="217"/>
      <c r="F686" s="217"/>
      <c r="G686" s="217"/>
      <c r="H686" s="217"/>
      <c r="I686" s="217"/>
      <c r="J686" s="217"/>
      <c r="K686" s="217"/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</row>
    <row r="687">
      <c r="A687" s="217"/>
      <c r="B687" s="217"/>
      <c r="C687" s="217"/>
      <c r="D687" s="217"/>
      <c r="E687" s="217"/>
      <c r="F687" s="217"/>
      <c r="G687" s="217"/>
      <c r="H687" s="217"/>
      <c r="I687" s="217"/>
      <c r="J687" s="217"/>
      <c r="K687" s="217"/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</row>
    <row r="688">
      <c r="A688" s="217"/>
      <c r="B688" s="217"/>
      <c r="C688" s="217"/>
      <c r="D688" s="217"/>
      <c r="E688" s="217"/>
      <c r="F688" s="217"/>
      <c r="G688" s="217"/>
      <c r="H688" s="217"/>
      <c r="I688" s="217"/>
      <c r="J688" s="217"/>
      <c r="K688" s="217"/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</row>
    <row r="689">
      <c r="A689" s="217"/>
      <c r="B689" s="217"/>
      <c r="C689" s="217"/>
      <c r="D689" s="217"/>
      <c r="E689" s="217"/>
      <c r="F689" s="217"/>
      <c r="G689" s="217"/>
      <c r="H689" s="217"/>
      <c r="I689" s="217"/>
      <c r="J689" s="217"/>
      <c r="K689" s="217"/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</row>
    <row r="690">
      <c r="A690" s="217"/>
      <c r="B690" s="217"/>
      <c r="C690" s="217"/>
      <c r="D690" s="217"/>
      <c r="E690" s="217"/>
      <c r="F690" s="217"/>
      <c r="G690" s="217"/>
      <c r="H690" s="217"/>
      <c r="I690" s="217"/>
      <c r="J690" s="217"/>
      <c r="K690" s="217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</row>
    <row r="691">
      <c r="A691" s="217"/>
      <c r="B691" s="217"/>
      <c r="C691" s="217"/>
      <c r="D691" s="217"/>
      <c r="E691" s="217"/>
      <c r="F691" s="217"/>
      <c r="G691" s="217"/>
      <c r="H691" s="217"/>
      <c r="I691" s="217"/>
      <c r="J691" s="217"/>
      <c r="K691" s="217"/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</row>
    <row r="692">
      <c r="A692" s="217"/>
      <c r="B692" s="217"/>
      <c r="C692" s="217"/>
      <c r="D692" s="217"/>
      <c r="E692" s="217"/>
      <c r="F692" s="217"/>
      <c r="G692" s="217"/>
      <c r="H692" s="217"/>
      <c r="I692" s="217"/>
      <c r="J692" s="217"/>
      <c r="K692" s="217"/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</row>
    <row r="693">
      <c r="A693" s="217"/>
      <c r="B693" s="217"/>
      <c r="C693" s="217"/>
      <c r="D693" s="217"/>
      <c r="E693" s="217"/>
      <c r="F693" s="217"/>
      <c r="G693" s="217"/>
      <c r="H693" s="217"/>
      <c r="I693" s="217"/>
      <c r="J693" s="217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</row>
    <row r="694">
      <c r="A694" s="217"/>
      <c r="B694" s="217"/>
      <c r="C694" s="217"/>
      <c r="D694" s="217"/>
      <c r="E694" s="217"/>
      <c r="F694" s="217"/>
      <c r="G694" s="217"/>
      <c r="H694" s="217"/>
      <c r="I694" s="217"/>
      <c r="J694" s="217"/>
      <c r="K694" s="217"/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</row>
    <row r="695">
      <c r="A695" s="217"/>
      <c r="B695" s="217"/>
      <c r="C695" s="217"/>
      <c r="D695" s="217"/>
      <c r="E695" s="217"/>
      <c r="F695" s="217"/>
      <c r="G695" s="217"/>
      <c r="H695" s="217"/>
      <c r="I695" s="217"/>
      <c r="J695" s="217"/>
      <c r="K695" s="217"/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</row>
    <row r="696">
      <c r="A696" s="217"/>
      <c r="B696" s="217"/>
      <c r="C696" s="217"/>
      <c r="D696" s="217"/>
      <c r="E696" s="217"/>
      <c r="F696" s="217"/>
      <c r="G696" s="217"/>
      <c r="H696" s="217"/>
      <c r="I696" s="217"/>
      <c r="J696" s="217"/>
      <c r="K696" s="217"/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</row>
    <row r="697">
      <c r="A697" s="217"/>
      <c r="B697" s="217"/>
      <c r="C697" s="217"/>
      <c r="D697" s="217"/>
      <c r="E697" s="217"/>
      <c r="F697" s="217"/>
      <c r="G697" s="217"/>
      <c r="H697" s="217"/>
      <c r="I697" s="217"/>
      <c r="J697" s="217"/>
      <c r="K697" s="217"/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</row>
    <row r="698">
      <c r="A698" s="217"/>
      <c r="B698" s="217"/>
      <c r="C698" s="217"/>
      <c r="D698" s="217"/>
      <c r="E698" s="217"/>
      <c r="F698" s="217"/>
      <c r="G698" s="217"/>
      <c r="H698" s="217"/>
      <c r="I698" s="217"/>
      <c r="J698" s="217"/>
      <c r="K698" s="217"/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</row>
    <row r="699">
      <c r="A699" s="217"/>
      <c r="B699" s="217"/>
      <c r="C699" s="217"/>
      <c r="D699" s="217"/>
      <c r="E699" s="217"/>
      <c r="F699" s="217"/>
      <c r="G699" s="217"/>
      <c r="H699" s="217"/>
      <c r="I699" s="217"/>
      <c r="J699" s="217"/>
      <c r="K699" s="217"/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</row>
    <row r="700">
      <c r="A700" s="217"/>
      <c r="B700" s="217"/>
      <c r="C700" s="217"/>
      <c r="D700" s="217"/>
      <c r="E700" s="217"/>
      <c r="F700" s="217"/>
      <c r="G700" s="217"/>
      <c r="H700" s="217"/>
      <c r="I700" s="217"/>
      <c r="J700" s="217"/>
      <c r="K700" s="217"/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</row>
    <row r="701">
      <c r="A701" s="217"/>
      <c r="B701" s="217"/>
      <c r="C701" s="217"/>
      <c r="D701" s="217"/>
      <c r="E701" s="217"/>
      <c r="F701" s="217"/>
      <c r="G701" s="217"/>
      <c r="H701" s="217"/>
      <c r="I701" s="217"/>
      <c r="J701" s="217"/>
      <c r="K701" s="217"/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</row>
    <row r="702">
      <c r="A702" s="217"/>
      <c r="B702" s="217"/>
      <c r="C702" s="217"/>
      <c r="D702" s="217"/>
      <c r="E702" s="217"/>
      <c r="F702" s="217"/>
      <c r="G702" s="217"/>
      <c r="H702" s="217"/>
      <c r="I702" s="217"/>
      <c r="J702" s="217"/>
      <c r="K702" s="217"/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</row>
    <row r="703">
      <c r="A703" s="217"/>
      <c r="B703" s="217"/>
      <c r="C703" s="217"/>
      <c r="D703" s="217"/>
      <c r="E703" s="217"/>
      <c r="F703" s="217"/>
      <c r="G703" s="217"/>
      <c r="H703" s="217"/>
      <c r="I703" s="217"/>
      <c r="J703" s="217"/>
      <c r="K703" s="217"/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</row>
    <row r="704">
      <c r="A704" s="217"/>
      <c r="B704" s="217"/>
      <c r="C704" s="217"/>
      <c r="D704" s="217"/>
      <c r="E704" s="217"/>
      <c r="F704" s="217"/>
      <c r="G704" s="217"/>
      <c r="H704" s="217"/>
      <c r="I704" s="217"/>
      <c r="J704" s="217"/>
      <c r="K704" s="217"/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</row>
    <row r="705">
      <c r="A705" s="217"/>
      <c r="B705" s="217"/>
      <c r="C705" s="217"/>
      <c r="D705" s="217"/>
      <c r="E705" s="217"/>
      <c r="F705" s="217"/>
      <c r="G705" s="217"/>
      <c r="H705" s="217"/>
      <c r="I705" s="217"/>
      <c r="J705" s="217"/>
      <c r="K705" s="217"/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</row>
    <row r="706">
      <c r="A706" s="217"/>
      <c r="B706" s="217"/>
      <c r="C706" s="217"/>
      <c r="D706" s="217"/>
      <c r="E706" s="217"/>
      <c r="F706" s="217"/>
      <c r="G706" s="217"/>
      <c r="H706" s="217"/>
      <c r="I706" s="217"/>
      <c r="J706" s="217"/>
      <c r="K706" s="217"/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</row>
    <row r="707">
      <c r="A707" s="217"/>
      <c r="B707" s="217"/>
      <c r="C707" s="217"/>
      <c r="D707" s="217"/>
      <c r="E707" s="217"/>
      <c r="F707" s="217"/>
      <c r="G707" s="217"/>
      <c r="H707" s="217"/>
      <c r="I707" s="217"/>
      <c r="J707" s="217"/>
      <c r="K707" s="217"/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</row>
    <row r="708">
      <c r="A708" s="217"/>
      <c r="B708" s="217"/>
      <c r="C708" s="217"/>
      <c r="D708" s="217"/>
      <c r="E708" s="217"/>
      <c r="F708" s="217"/>
      <c r="G708" s="217"/>
      <c r="H708" s="217"/>
      <c r="I708" s="217"/>
      <c r="J708" s="217"/>
      <c r="K708" s="217"/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</row>
    <row r="709">
      <c r="A709" s="217"/>
      <c r="B709" s="217"/>
      <c r="C709" s="217"/>
      <c r="D709" s="217"/>
      <c r="E709" s="217"/>
      <c r="F709" s="217"/>
      <c r="G709" s="217"/>
      <c r="H709" s="217"/>
      <c r="I709" s="217"/>
      <c r="J709" s="217"/>
      <c r="K709" s="217"/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</row>
    <row r="710">
      <c r="A710" s="217"/>
      <c r="B710" s="217"/>
      <c r="C710" s="217"/>
      <c r="D710" s="217"/>
      <c r="E710" s="217"/>
      <c r="F710" s="217"/>
      <c r="G710" s="217"/>
      <c r="H710" s="217"/>
      <c r="I710" s="217"/>
      <c r="J710" s="217"/>
      <c r="K710" s="217"/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</row>
    <row r="711">
      <c r="A711" s="217"/>
      <c r="B711" s="217"/>
      <c r="C711" s="217"/>
      <c r="D711" s="217"/>
      <c r="E711" s="217"/>
      <c r="F711" s="217"/>
      <c r="G711" s="217"/>
      <c r="H711" s="217"/>
      <c r="I711" s="217"/>
      <c r="J711" s="217"/>
      <c r="K711" s="217"/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</row>
    <row r="712">
      <c r="A712" s="217"/>
      <c r="B712" s="217"/>
      <c r="C712" s="217"/>
      <c r="D712" s="217"/>
      <c r="E712" s="217"/>
      <c r="F712" s="217"/>
      <c r="G712" s="217"/>
      <c r="H712" s="217"/>
      <c r="I712" s="217"/>
      <c r="J712" s="217"/>
      <c r="K712" s="217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</row>
    <row r="713">
      <c r="A713" s="217"/>
      <c r="B713" s="217"/>
      <c r="C713" s="217"/>
      <c r="D713" s="217"/>
      <c r="E713" s="217"/>
      <c r="F713" s="217"/>
      <c r="G713" s="217"/>
      <c r="H713" s="217"/>
      <c r="I713" s="217"/>
      <c r="J713" s="217"/>
      <c r="K713" s="217"/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</row>
    <row r="714">
      <c r="A714" s="217"/>
      <c r="B714" s="217"/>
      <c r="C714" s="217"/>
      <c r="D714" s="217"/>
      <c r="E714" s="217"/>
      <c r="F714" s="217"/>
      <c r="G714" s="217"/>
      <c r="H714" s="217"/>
      <c r="I714" s="217"/>
      <c r="J714" s="217"/>
      <c r="K714" s="217"/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</row>
    <row r="715">
      <c r="A715" s="217"/>
      <c r="B715" s="217"/>
      <c r="C715" s="217"/>
      <c r="D715" s="217"/>
      <c r="E715" s="217"/>
      <c r="F715" s="217"/>
      <c r="G715" s="217"/>
      <c r="H715" s="217"/>
      <c r="I715" s="217"/>
      <c r="J715" s="217"/>
      <c r="K715" s="217"/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</row>
    <row r="716">
      <c r="A716" s="217"/>
      <c r="B716" s="217"/>
      <c r="C716" s="217"/>
      <c r="D716" s="217"/>
      <c r="E716" s="217"/>
      <c r="F716" s="217"/>
      <c r="G716" s="217"/>
      <c r="H716" s="217"/>
      <c r="I716" s="217"/>
      <c r="J716" s="217"/>
      <c r="K716" s="217"/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</row>
    <row r="717">
      <c r="A717" s="217"/>
      <c r="B717" s="217"/>
      <c r="C717" s="217"/>
      <c r="D717" s="217"/>
      <c r="E717" s="217"/>
      <c r="F717" s="217"/>
      <c r="G717" s="217"/>
      <c r="H717" s="217"/>
      <c r="I717" s="217"/>
      <c r="J717" s="217"/>
      <c r="K717" s="217"/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</row>
    <row r="718">
      <c r="A718" s="217"/>
      <c r="B718" s="217"/>
      <c r="C718" s="217"/>
      <c r="D718" s="217"/>
      <c r="E718" s="217"/>
      <c r="F718" s="217"/>
      <c r="G718" s="217"/>
      <c r="H718" s="217"/>
      <c r="I718" s="217"/>
      <c r="J718" s="217"/>
      <c r="K718" s="217"/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</row>
    <row r="719">
      <c r="A719" s="217"/>
      <c r="B719" s="217"/>
      <c r="C719" s="217"/>
      <c r="D719" s="217"/>
      <c r="E719" s="217"/>
      <c r="F719" s="217"/>
      <c r="G719" s="217"/>
      <c r="H719" s="217"/>
      <c r="I719" s="217"/>
      <c r="J719" s="217"/>
      <c r="K719" s="217"/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</row>
    <row r="720">
      <c r="A720" s="217"/>
      <c r="B720" s="217"/>
      <c r="C720" s="217"/>
      <c r="D720" s="217"/>
      <c r="E720" s="217"/>
      <c r="F720" s="217"/>
      <c r="G720" s="217"/>
      <c r="H720" s="217"/>
      <c r="I720" s="217"/>
      <c r="J720" s="217"/>
      <c r="K720" s="217"/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</row>
    <row r="721">
      <c r="A721" s="217"/>
      <c r="B721" s="217"/>
      <c r="C721" s="217"/>
      <c r="D721" s="217"/>
      <c r="E721" s="217"/>
      <c r="F721" s="217"/>
      <c r="G721" s="217"/>
      <c r="H721" s="217"/>
      <c r="I721" s="217"/>
      <c r="J721" s="217"/>
      <c r="K721" s="217"/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</row>
    <row r="722">
      <c r="A722" s="217"/>
      <c r="B722" s="217"/>
      <c r="C722" s="217"/>
      <c r="D722" s="217"/>
      <c r="E722" s="217"/>
      <c r="F722" s="217"/>
      <c r="G722" s="217"/>
      <c r="H722" s="217"/>
      <c r="I722" s="217"/>
      <c r="J722" s="217"/>
      <c r="K722" s="217"/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</row>
    <row r="723">
      <c r="A723" s="217"/>
      <c r="B723" s="217"/>
      <c r="C723" s="217"/>
      <c r="D723" s="217"/>
      <c r="E723" s="217"/>
      <c r="F723" s="217"/>
      <c r="G723" s="217"/>
      <c r="H723" s="217"/>
      <c r="I723" s="217"/>
      <c r="J723" s="217"/>
      <c r="K723" s="217"/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</row>
    <row r="724">
      <c r="A724" s="217"/>
      <c r="B724" s="217"/>
      <c r="C724" s="217"/>
      <c r="D724" s="217"/>
      <c r="E724" s="217"/>
      <c r="F724" s="217"/>
      <c r="G724" s="217"/>
      <c r="H724" s="217"/>
      <c r="I724" s="217"/>
      <c r="J724" s="217"/>
      <c r="K724" s="217"/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</row>
    <row r="725">
      <c r="A725" s="217"/>
      <c r="B725" s="217"/>
      <c r="C725" s="217"/>
      <c r="D725" s="217"/>
      <c r="E725" s="217"/>
      <c r="F725" s="217"/>
      <c r="G725" s="217"/>
      <c r="H725" s="217"/>
      <c r="I725" s="217"/>
      <c r="J725" s="217"/>
      <c r="K725" s="217"/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</row>
    <row r="726">
      <c r="A726" s="217"/>
      <c r="B726" s="217"/>
      <c r="C726" s="217"/>
      <c r="D726" s="217"/>
      <c r="E726" s="217"/>
      <c r="F726" s="217"/>
      <c r="G726" s="217"/>
      <c r="H726" s="217"/>
      <c r="I726" s="217"/>
      <c r="J726" s="217"/>
      <c r="K726" s="217"/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</row>
    <row r="727">
      <c r="A727" s="217"/>
      <c r="B727" s="217"/>
      <c r="C727" s="217"/>
      <c r="D727" s="217"/>
      <c r="E727" s="217"/>
      <c r="F727" s="217"/>
      <c r="G727" s="217"/>
      <c r="H727" s="217"/>
      <c r="I727" s="217"/>
      <c r="J727" s="217"/>
      <c r="K727" s="217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</row>
    <row r="728">
      <c r="A728" s="217"/>
      <c r="B728" s="217"/>
      <c r="C728" s="217"/>
      <c r="D728" s="217"/>
      <c r="E728" s="217"/>
      <c r="F728" s="217"/>
      <c r="G728" s="217"/>
      <c r="H728" s="217"/>
      <c r="I728" s="217"/>
      <c r="J728" s="217"/>
      <c r="K728" s="217"/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</row>
    <row r="729">
      <c r="A729" s="217"/>
      <c r="B729" s="217"/>
      <c r="C729" s="217"/>
      <c r="D729" s="217"/>
      <c r="E729" s="217"/>
      <c r="F729" s="217"/>
      <c r="G729" s="217"/>
      <c r="H729" s="217"/>
      <c r="I729" s="217"/>
      <c r="J729" s="217"/>
      <c r="K729" s="217"/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</row>
    <row r="730">
      <c r="A730" s="217"/>
      <c r="B730" s="217"/>
      <c r="C730" s="217"/>
      <c r="D730" s="217"/>
      <c r="E730" s="217"/>
      <c r="F730" s="217"/>
      <c r="G730" s="217"/>
      <c r="H730" s="217"/>
      <c r="I730" s="217"/>
      <c r="J730" s="217"/>
      <c r="K730" s="217"/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</row>
    <row r="731">
      <c r="A731" s="217"/>
      <c r="B731" s="217"/>
      <c r="C731" s="217"/>
      <c r="D731" s="217"/>
      <c r="E731" s="217"/>
      <c r="F731" s="217"/>
      <c r="G731" s="217"/>
      <c r="H731" s="217"/>
      <c r="I731" s="217"/>
      <c r="J731" s="217"/>
      <c r="K731" s="217"/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</row>
    <row r="732">
      <c r="A732" s="217"/>
      <c r="B732" s="217"/>
      <c r="C732" s="217"/>
      <c r="D732" s="217"/>
      <c r="E732" s="217"/>
      <c r="F732" s="217"/>
      <c r="G732" s="217"/>
      <c r="H732" s="217"/>
      <c r="I732" s="217"/>
      <c r="J732" s="217"/>
      <c r="K732" s="217"/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</row>
    <row r="733">
      <c r="A733" s="217"/>
      <c r="B733" s="217"/>
      <c r="C733" s="217"/>
      <c r="D733" s="217"/>
      <c r="E733" s="217"/>
      <c r="F733" s="217"/>
      <c r="G733" s="217"/>
      <c r="H733" s="217"/>
      <c r="I733" s="217"/>
      <c r="J733" s="217"/>
      <c r="K733" s="217"/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</row>
    <row r="734">
      <c r="A734" s="217"/>
      <c r="B734" s="217"/>
      <c r="C734" s="217"/>
      <c r="D734" s="217"/>
      <c r="E734" s="217"/>
      <c r="F734" s="217"/>
      <c r="G734" s="217"/>
      <c r="H734" s="217"/>
      <c r="I734" s="217"/>
      <c r="J734" s="217"/>
      <c r="K734" s="217"/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</row>
    <row r="735">
      <c r="A735" s="217"/>
      <c r="B735" s="217"/>
      <c r="C735" s="217"/>
      <c r="D735" s="217"/>
      <c r="E735" s="217"/>
      <c r="F735" s="217"/>
      <c r="G735" s="217"/>
      <c r="H735" s="217"/>
      <c r="I735" s="217"/>
      <c r="J735" s="217"/>
      <c r="K735" s="217"/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</row>
    <row r="736">
      <c r="A736" s="217"/>
      <c r="B736" s="217"/>
      <c r="C736" s="217"/>
      <c r="D736" s="217"/>
      <c r="E736" s="217"/>
      <c r="F736" s="217"/>
      <c r="G736" s="217"/>
      <c r="H736" s="217"/>
      <c r="I736" s="217"/>
      <c r="J736" s="217"/>
      <c r="K736" s="217"/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</row>
    <row r="737">
      <c r="A737" s="217"/>
      <c r="B737" s="217"/>
      <c r="C737" s="217"/>
      <c r="D737" s="217"/>
      <c r="E737" s="217"/>
      <c r="F737" s="217"/>
      <c r="G737" s="217"/>
      <c r="H737" s="217"/>
      <c r="I737" s="217"/>
      <c r="J737" s="217"/>
      <c r="K737" s="217"/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</row>
    <row r="738">
      <c r="A738" s="217"/>
      <c r="B738" s="217"/>
      <c r="C738" s="217"/>
      <c r="D738" s="217"/>
      <c r="E738" s="217"/>
      <c r="F738" s="217"/>
      <c r="G738" s="217"/>
      <c r="H738" s="217"/>
      <c r="I738" s="217"/>
      <c r="J738" s="217"/>
      <c r="K738" s="217"/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</row>
    <row r="739">
      <c r="A739" s="217"/>
      <c r="B739" s="217"/>
      <c r="C739" s="217"/>
      <c r="D739" s="217"/>
      <c r="E739" s="217"/>
      <c r="F739" s="217"/>
      <c r="G739" s="217"/>
      <c r="H739" s="217"/>
      <c r="I739" s="217"/>
      <c r="J739" s="217"/>
      <c r="K739" s="217"/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</row>
    <row r="740">
      <c r="A740" s="217"/>
      <c r="B740" s="217"/>
      <c r="C740" s="217"/>
      <c r="D740" s="217"/>
      <c r="E740" s="217"/>
      <c r="F740" s="217"/>
      <c r="G740" s="217"/>
      <c r="H740" s="217"/>
      <c r="I740" s="217"/>
      <c r="J740" s="217"/>
      <c r="K740" s="217"/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</row>
    <row r="741">
      <c r="A741" s="217"/>
      <c r="B741" s="217"/>
      <c r="C741" s="217"/>
      <c r="D741" s="217"/>
      <c r="E741" s="217"/>
      <c r="F741" s="217"/>
      <c r="G741" s="217"/>
      <c r="H741" s="217"/>
      <c r="I741" s="217"/>
      <c r="J741" s="217"/>
      <c r="K741" s="217"/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</row>
    <row r="742">
      <c r="A742" s="217"/>
      <c r="B742" s="217"/>
      <c r="C742" s="217"/>
      <c r="D742" s="217"/>
      <c r="E742" s="217"/>
      <c r="F742" s="217"/>
      <c r="G742" s="217"/>
      <c r="H742" s="217"/>
      <c r="I742" s="217"/>
      <c r="J742" s="217"/>
      <c r="K742" s="217"/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</row>
    <row r="743">
      <c r="A743" s="217"/>
      <c r="B743" s="217"/>
      <c r="C743" s="217"/>
      <c r="D743" s="217"/>
      <c r="E743" s="217"/>
      <c r="F743" s="217"/>
      <c r="G743" s="217"/>
      <c r="H743" s="217"/>
      <c r="I743" s="217"/>
      <c r="J743" s="217"/>
      <c r="K743" s="217"/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</row>
    <row r="744">
      <c r="A744" s="217"/>
      <c r="B744" s="217"/>
      <c r="C744" s="217"/>
      <c r="D744" s="217"/>
      <c r="E744" s="217"/>
      <c r="F744" s="217"/>
      <c r="G744" s="217"/>
      <c r="H744" s="217"/>
      <c r="I744" s="217"/>
      <c r="J744" s="217"/>
      <c r="K744" s="217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</row>
    <row r="745">
      <c r="A745" s="217"/>
      <c r="B745" s="217"/>
      <c r="C745" s="217"/>
      <c r="D745" s="217"/>
      <c r="E745" s="217"/>
      <c r="F745" s="217"/>
      <c r="G745" s="217"/>
      <c r="H745" s="217"/>
      <c r="I745" s="217"/>
      <c r="J745" s="217"/>
      <c r="K745" s="217"/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</row>
    <row r="746">
      <c r="A746" s="217"/>
      <c r="B746" s="217"/>
      <c r="C746" s="217"/>
      <c r="D746" s="217"/>
      <c r="E746" s="217"/>
      <c r="F746" s="217"/>
      <c r="G746" s="217"/>
      <c r="H746" s="217"/>
      <c r="I746" s="217"/>
      <c r="J746" s="217"/>
      <c r="K746" s="217"/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</row>
    <row r="747">
      <c r="A747" s="217"/>
      <c r="B747" s="217"/>
      <c r="C747" s="217"/>
      <c r="D747" s="217"/>
      <c r="E747" s="217"/>
      <c r="F747" s="217"/>
      <c r="G747" s="217"/>
      <c r="H747" s="217"/>
      <c r="I747" s="217"/>
      <c r="J747" s="217"/>
      <c r="K747" s="217"/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</row>
    <row r="748">
      <c r="A748" s="217"/>
      <c r="B748" s="217"/>
      <c r="C748" s="217"/>
      <c r="D748" s="217"/>
      <c r="E748" s="217"/>
      <c r="F748" s="217"/>
      <c r="G748" s="217"/>
      <c r="H748" s="217"/>
      <c r="I748" s="217"/>
      <c r="J748" s="217"/>
      <c r="K748" s="217"/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</row>
    <row r="749">
      <c r="A749" s="217"/>
      <c r="B749" s="217"/>
      <c r="C749" s="217"/>
      <c r="D749" s="217"/>
      <c r="E749" s="217"/>
      <c r="F749" s="217"/>
      <c r="G749" s="217"/>
      <c r="H749" s="217"/>
      <c r="I749" s="217"/>
      <c r="J749" s="217"/>
      <c r="K749" s="217"/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</row>
    <row r="750">
      <c r="A750" s="217"/>
      <c r="B750" s="217"/>
      <c r="C750" s="217"/>
      <c r="D750" s="217"/>
      <c r="E750" s="217"/>
      <c r="F750" s="217"/>
      <c r="G750" s="217"/>
      <c r="H750" s="217"/>
      <c r="I750" s="217"/>
      <c r="J750" s="217"/>
      <c r="K750" s="217"/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</row>
    <row r="751">
      <c r="A751" s="217"/>
      <c r="B751" s="217"/>
      <c r="C751" s="217"/>
      <c r="D751" s="217"/>
      <c r="E751" s="217"/>
      <c r="F751" s="217"/>
      <c r="G751" s="217"/>
      <c r="H751" s="217"/>
      <c r="I751" s="217"/>
      <c r="J751" s="217"/>
      <c r="K751" s="217"/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</row>
    <row r="752">
      <c r="A752" s="217"/>
      <c r="B752" s="217"/>
      <c r="C752" s="217"/>
      <c r="D752" s="217"/>
      <c r="E752" s="217"/>
      <c r="F752" s="217"/>
      <c r="G752" s="217"/>
      <c r="H752" s="217"/>
      <c r="I752" s="217"/>
      <c r="J752" s="217"/>
      <c r="K752" s="217"/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</row>
    <row r="753">
      <c r="A753" s="217"/>
      <c r="B753" s="217"/>
      <c r="C753" s="217"/>
      <c r="D753" s="217"/>
      <c r="E753" s="217"/>
      <c r="F753" s="217"/>
      <c r="G753" s="217"/>
      <c r="H753" s="217"/>
      <c r="I753" s="217"/>
      <c r="J753" s="217"/>
      <c r="K753" s="217"/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</row>
    <row r="754">
      <c r="A754" s="217"/>
      <c r="B754" s="217"/>
      <c r="C754" s="217"/>
      <c r="D754" s="217"/>
      <c r="E754" s="217"/>
      <c r="F754" s="217"/>
      <c r="G754" s="217"/>
      <c r="H754" s="217"/>
      <c r="I754" s="217"/>
      <c r="J754" s="217"/>
      <c r="K754" s="217"/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</row>
    <row r="755">
      <c r="A755" s="217"/>
      <c r="B755" s="217"/>
      <c r="C755" s="217"/>
      <c r="D755" s="217"/>
      <c r="E755" s="217"/>
      <c r="F755" s="217"/>
      <c r="G755" s="217"/>
      <c r="H755" s="217"/>
      <c r="I755" s="217"/>
      <c r="J755" s="217"/>
      <c r="K755" s="217"/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</row>
    <row r="756">
      <c r="A756" s="217"/>
      <c r="B756" s="217"/>
      <c r="C756" s="217"/>
      <c r="D756" s="217"/>
      <c r="E756" s="217"/>
      <c r="F756" s="217"/>
      <c r="G756" s="217"/>
      <c r="H756" s="217"/>
      <c r="I756" s="217"/>
      <c r="J756" s="217"/>
      <c r="K756" s="217"/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</row>
    <row r="757">
      <c r="A757" s="217"/>
      <c r="B757" s="217"/>
      <c r="C757" s="217"/>
      <c r="D757" s="217"/>
      <c r="E757" s="217"/>
      <c r="F757" s="217"/>
      <c r="G757" s="217"/>
      <c r="H757" s="217"/>
      <c r="I757" s="217"/>
      <c r="J757" s="217"/>
      <c r="K757" s="217"/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</row>
    <row r="758">
      <c r="A758" s="217"/>
      <c r="B758" s="217"/>
      <c r="C758" s="217"/>
      <c r="D758" s="217"/>
      <c r="E758" s="217"/>
      <c r="F758" s="217"/>
      <c r="G758" s="217"/>
      <c r="H758" s="217"/>
      <c r="I758" s="217"/>
      <c r="J758" s="217"/>
      <c r="K758" s="217"/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</row>
    <row r="759">
      <c r="A759" s="217"/>
      <c r="B759" s="217"/>
      <c r="C759" s="217"/>
      <c r="D759" s="217"/>
      <c r="E759" s="217"/>
      <c r="F759" s="217"/>
      <c r="G759" s="217"/>
      <c r="H759" s="217"/>
      <c r="I759" s="217"/>
      <c r="J759" s="217"/>
      <c r="K759" s="217"/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</row>
    <row r="760">
      <c r="A760" s="217"/>
      <c r="B760" s="217"/>
      <c r="C760" s="217"/>
      <c r="D760" s="217"/>
      <c r="E760" s="217"/>
      <c r="F760" s="217"/>
      <c r="G760" s="217"/>
      <c r="H760" s="217"/>
      <c r="I760" s="217"/>
      <c r="J760" s="217"/>
      <c r="K760" s="217"/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</row>
    <row r="761">
      <c r="A761" s="217"/>
      <c r="B761" s="217"/>
      <c r="C761" s="217"/>
      <c r="D761" s="217"/>
      <c r="E761" s="217"/>
      <c r="F761" s="217"/>
      <c r="G761" s="217"/>
      <c r="H761" s="217"/>
      <c r="I761" s="217"/>
      <c r="J761" s="217"/>
      <c r="K761" s="217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</row>
    <row r="762">
      <c r="A762" s="217"/>
      <c r="B762" s="217"/>
      <c r="C762" s="217"/>
      <c r="D762" s="217"/>
      <c r="E762" s="217"/>
      <c r="F762" s="217"/>
      <c r="G762" s="217"/>
      <c r="H762" s="217"/>
      <c r="I762" s="217"/>
      <c r="J762" s="217"/>
      <c r="K762" s="217"/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</row>
    <row r="763">
      <c r="A763" s="217"/>
      <c r="B763" s="217"/>
      <c r="C763" s="217"/>
      <c r="D763" s="217"/>
      <c r="E763" s="217"/>
      <c r="F763" s="217"/>
      <c r="G763" s="217"/>
      <c r="H763" s="217"/>
      <c r="I763" s="217"/>
      <c r="J763" s="217"/>
      <c r="K763" s="217"/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</row>
    <row r="764">
      <c r="A764" s="217"/>
      <c r="B764" s="217"/>
      <c r="C764" s="217"/>
      <c r="D764" s="217"/>
      <c r="E764" s="217"/>
      <c r="F764" s="217"/>
      <c r="G764" s="217"/>
      <c r="H764" s="217"/>
      <c r="I764" s="217"/>
      <c r="J764" s="217"/>
      <c r="K764" s="217"/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</row>
    <row r="765">
      <c r="A765" s="217"/>
      <c r="B765" s="217"/>
      <c r="C765" s="217"/>
      <c r="D765" s="217"/>
      <c r="E765" s="217"/>
      <c r="F765" s="217"/>
      <c r="G765" s="217"/>
      <c r="H765" s="217"/>
      <c r="I765" s="217"/>
      <c r="J765" s="217"/>
      <c r="K765" s="217"/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</row>
    <row r="766">
      <c r="A766" s="217"/>
      <c r="B766" s="217"/>
      <c r="C766" s="217"/>
      <c r="D766" s="217"/>
      <c r="E766" s="217"/>
      <c r="F766" s="217"/>
      <c r="G766" s="217"/>
      <c r="H766" s="217"/>
      <c r="I766" s="217"/>
      <c r="J766" s="217"/>
      <c r="K766" s="217"/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</row>
    <row r="767">
      <c r="A767" s="217"/>
      <c r="B767" s="217"/>
      <c r="C767" s="217"/>
      <c r="D767" s="217"/>
      <c r="E767" s="217"/>
      <c r="F767" s="217"/>
      <c r="G767" s="217"/>
      <c r="H767" s="217"/>
      <c r="I767" s="217"/>
      <c r="J767" s="217"/>
      <c r="K767" s="217"/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</row>
    <row r="768">
      <c r="A768" s="217"/>
      <c r="B768" s="217"/>
      <c r="C768" s="217"/>
      <c r="D768" s="217"/>
      <c r="E768" s="217"/>
      <c r="F768" s="217"/>
      <c r="G768" s="217"/>
      <c r="H768" s="217"/>
      <c r="I768" s="217"/>
      <c r="J768" s="217"/>
      <c r="K768" s="217"/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</row>
    <row r="769">
      <c r="A769" s="217"/>
      <c r="B769" s="217"/>
      <c r="C769" s="217"/>
      <c r="D769" s="217"/>
      <c r="E769" s="217"/>
      <c r="F769" s="217"/>
      <c r="G769" s="217"/>
      <c r="H769" s="217"/>
      <c r="I769" s="217"/>
      <c r="J769" s="217"/>
      <c r="K769" s="217"/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</row>
    <row r="770">
      <c r="A770" s="217"/>
      <c r="B770" s="217"/>
      <c r="C770" s="217"/>
      <c r="D770" s="217"/>
      <c r="E770" s="217"/>
      <c r="F770" s="217"/>
      <c r="G770" s="217"/>
      <c r="H770" s="217"/>
      <c r="I770" s="217"/>
      <c r="J770" s="217"/>
      <c r="K770" s="217"/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</row>
    <row r="771">
      <c r="A771" s="217"/>
      <c r="B771" s="217"/>
      <c r="C771" s="217"/>
      <c r="D771" s="217"/>
      <c r="E771" s="217"/>
      <c r="F771" s="217"/>
      <c r="G771" s="217"/>
      <c r="H771" s="217"/>
      <c r="I771" s="217"/>
      <c r="J771" s="217"/>
      <c r="K771" s="217"/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</row>
    <row r="772">
      <c r="A772" s="217"/>
      <c r="B772" s="217"/>
      <c r="C772" s="217"/>
      <c r="D772" s="217"/>
      <c r="E772" s="217"/>
      <c r="F772" s="217"/>
      <c r="G772" s="217"/>
      <c r="H772" s="217"/>
      <c r="I772" s="217"/>
      <c r="J772" s="217"/>
      <c r="K772" s="217"/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</row>
    <row r="773">
      <c r="A773" s="217"/>
      <c r="B773" s="217"/>
      <c r="C773" s="217"/>
      <c r="D773" s="217"/>
      <c r="E773" s="217"/>
      <c r="F773" s="217"/>
      <c r="G773" s="217"/>
      <c r="H773" s="217"/>
      <c r="I773" s="217"/>
      <c r="J773" s="217"/>
      <c r="K773" s="217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</row>
    <row r="774">
      <c r="A774" s="217"/>
      <c r="B774" s="217"/>
      <c r="C774" s="217"/>
      <c r="D774" s="217"/>
      <c r="E774" s="217"/>
      <c r="F774" s="217"/>
      <c r="G774" s="217"/>
      <c r="H774" s="217"/>
      <c r="I774" s="217"/>
      <c r="J774" s="217"/>
      <c r="K774" s="217"/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</row>
    <row r="775">
      <c r="A775" s="217"/>
      <c r="B775" s="217"/>
      <c r="C775" s="217"/>
      <c r="D775" s="217"/>
      <c r="E775" s="217"/>
      <c r="F775" s="217"/>
      <c r="G775" s="217"/>
      <c r="H775" s="217"/>
      <c r="I775" s="217"/>
      <c r="J775" s="217"/>
      <c r="K775" s="217"/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</row>
    <row r="776">
      <c r="A776" s="217"/>
      <c r="B776" s="217"/>
      <c r="C776" s="217"/>
      <c r="D776" s="217"/>
      <c r="E776" s="217"/>
      <c r="F776" s="217"/>
      <c r="G776" s="217"/>
      <c r="H776" s="217"/>
      <c r="I776" s="217"/>
      <c r="J776" s="217"/>
      <c r="K776" s="217"/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</row>
    <row r="777">
      <c r="A777" s="217"/>
      <c r="B777" s="217"/>
      <c r="C777" s="217"/>
      <c r="D777" s="217"/>
      <c r="E777" s="217"/>
      <c r="F777" s="217"/>
      <c r="G777" s="217"/>
      <c r="H777" s="217"/>
      <c r="I777" s="217"/>
      <c r="J777" s="217"/>
      <c r="K777" s="217"/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</row>
    <row r="778">
      <c r="A778" s="217"/>
      <c r="B778" s="217"/>
      <c r="C778" s="217"/>
      <c r="D778" s="217"/>
      <c r="E778" s="217"/>
      <c r="F778" s="217"/>
      <c r="G778" s="217"/>
      <c r="H778" s="217"/>
      <c r="I778" s="217"/>
      <c r="J778" s="217"/>
      <c r="K778" s="217"/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</row>
    <row r="779">
      <c r="A779" s="217"/>
      <c r="B779" s="217"/>
      <c r="C779" s="217"/>
      <c r="D779" s="217"/>
      <c r="E779" s="217"/>
      <c r="F779" s="217"/>
      <c r="G779" s="217"/>
      <c r="H779" s="217"/>
      <c r="I779" s="217"/>
      <c r="J779" s="217"/>
      <c r="K779" s="217"/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</row>
    <row r="780">
      <c r="A780" s="217"/>
      <c r="B780" s="217"/>
      <c r="C780" s="217"/>
      <c r="D780" s="217"/>
      <c r="E780" s="217"/>
      <c r="F780" s="217"/>
      <c r="G780" s="217"/>
      <c r="H780" s="217"/>
      <c r="I780" s="217"/>
      <c r="J780" s="217"/>
      <c r="K780" s="217"/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</row>
    <row r="781">
      <c r="A781" s="217"/>
      <c r="B781" s="217"/>
      <c r="C781" s="217"/>
      <c r="D781" s="217"/>
      <c r="E781" s="217"/>
      <c r="F781" s="217"/>
      <c r="G781" s="217"/>
      <c r="H781" s="217"/>
      <c r="I781" s="217"/>
      <c r="J781" s="217"/>
      <c r="K781" s="217"/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</row>
    <row r="782">
      <c r="A782" s="217"/>
      <c r="B782" s="217"/>
      <c r="C782" s="217"/>
      <c r="D782" s="217"/>
      <c r="E782" s="217"/>
      <c r="F782" s="217"/>
      <c r="G782" s="217"/>
      <c r="H782" s="217"/>
      <c r="I782" s="217"/>
      <c r="J782" s="217"/>
      <c r="K782" s="217"/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</row>
    <row r="783">
      <c r="A783" s="217"/>
      <c r="B783" s="217"/>
      <c r="C783" s="217"/>
      <c r="D783" s="217"/>
      <c r="E783" s="217"/>
      <c r="F783" s="217"/>
      <c r="G783" s="217"/>
      <c r="H783" s="217"/>
      <c r="I783" s="217"/>
      <c r="J783" s="217"/>
      <c r="K783" s="217"/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</row>
    <row r="784">
      <c r="A784" s="217"/>
      <c r="B784" s="217"/>
      <c r="C784" s="217"/>
      <c r="D784" s="217"/>
      <c r="E784" s="217"/>
      <c r="F784" s="217"/>
      <c r="G784" s="217"/>
      <c r="H784" s="217"/>
      <c r="I784" s="217"/>
      <c r="J784" s="217"/>
      <c r="K784" s="217"/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</row>
    <row r="785">
      <c r="A785" s="217"/>
      <c r="B785" s="217"/>
      <c r="C785" s="217"/>
      <c r="D785" s="217"/>
      <c r="E785" s="217"/>
      <c r="F785" s="217"/>
      <c r="G785" s="217"/>
      <c r="H785" s="217"/>
      <c r="I785" s="217"/>
      <c r="J785" s="217"/>
      <c r="K785" s="217"/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</row>
    <row r="786">
      <c r="A786" s="217"/>
      <c r="B786" s="217"/>
      <c r="C786" s="217"/>
      <c r="D786" s="217"/>
      <c r="E786" s="217"/>
      <c r="F786" s="217"/>
      <c r="G786" s="217"/>
      <c r="H786" s="217"/>
      <c r="I786" s="217"/>
      <c r="J786" s="217"/>
      <c r="K786" s="217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</row>
    <row r="787">
      <c r="A787" s="217"/>
      <c r="B787" s="217"/>
      <c r="C787" s="217"/>
      <c r="D787" s="217"/>
      <c r="E787" s="217"/>
      <c r="F787" s="217"/>
      <c r="G787" s="217"/>
      <c r="H787" s="217"/>
      <c r="I787" s="217"/>
      <c r="J787" s="217"/>
      <c r="K787" s="217"/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</row>
    <row r="788">
      <c r="A788" s="217"/>
      <c r="B788" s="217"/>
      <c r="C788" s="217"/>
      <c r="D788" s="217"/>
      <c r="E788" s="217"/>
      <c r="F788" s="217"/>
      <c r="G788" s="217"/>
      <c r="H788" s="217"/>
      <c r="I788" s="217"/>
      <c r="J788" s="217"/>
      <c r="K788" s="217"/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</row>
    <row r="789">
      <c r="A789" s="217"/>
      <c r="B789" s="217"/>
      <c r="C789" s="217"/>
      <c r="D789" s="217"/>
      <c r="E789" s="217"/>
      <c r="F789" s="217"/>
      <c r="G789" s="217"/>
      <c r="H789" s="217"/>
      <c r="I789" s="217"/>
      <c r="J789" s="217"/>
      <c r="K789" s="217"/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</row>
    <row r="790">
      <c r="A790" s="217"/>
      <c r="B790" s="217"/>
      <c r="C790" s="217"/>
      <c r="D790" s="217"/>
      <c r="E790" s="217"/>
      <c r="F790" s="217"/>
      <c r="G790" s="217"/>
      <c r="H790" s="217"/>
      <c r="I790" s="217"/>
      <c r="J790" s="217"/>
      <c r="K790" s="217"/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</row>
    <row r="791">
      <c r="A791" s="217"/>
      <c r="B791" s="217"/>
      <c r="C791" s="217"/>
      <c r="D791" s="217"/>
      <c r="E791" s="217"/>
      <c r="F791" s="217"/>
      <c r="G791" s="217"/>
      <c r="H791" s="217"/>
      <c r="I791" s="217"/>
      <c r="J791" s="217"/>
      <c r="K791" s="217"/>
      <c r="L791" s="217"/>
      <c r="M791" s="217"/>
      <c r="N791" s="217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</row>
    <row r="792">
      <c r="A792" s="217"/>
      <c r="B792" s="217"/>
      <c r="C792" s="217"/>
      <c r="D792" s="217"/>
      <c r="E792" s="217"/>
      <c r="F792" s="217"/>
      <c r="G792" s="217"/>
      <c r="H792" s="217"/>
      <c r="I792" s="217"/>
      <c r="J792" s="217"/>
      <c r="K792" s="217"/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</row>
    <row r="793">
      <c r="A793" s="217"/>
      <c r="B793" s="217"/>
      <c r="C793" s="217"/>
      <c r="D793" s="217"/>
      <c r="E793" s="217"/>
      <c r="F793" s="217"/>
      <c r="G793" s="217"/>
      <c r="H793" s="217"/>
      <c r="I793" s="217"/>
      <c r="J793" s="217"/>
      <c r="K793" s="217"/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</row>
    <row r="794">
      <c r="A794" s="217"/>
      <c r="B794" s="217"/>
      <c r="C794" s="217"/>
      <c r="D794" s="217"/>
      <c r="E794" s="217"/>
      <c r="F794" s="217"/>
      <c r="G794" s="217"/>
      <c r="H794" s="217"/>
      <c r="I794" s="217"/>
      <c r="J794" s="217"/>
      <c r="K794" s="217"/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</row>
    <row r="795">
      <c r="A795" s="217"/>
      <c r="B795" s="217"/>
      <c r="C795" s="217"/>
      <c r="D795" s="217"/>
      <c r="E795" s="217"/>
      <c r="F795" s="217"/>
      <c r="G795" s="217"/>
      <c r="H795" s="217"/>
      <c r="I795" s="217"/>
      <c r="J795" s="217"/>
      <c r="K795" s="217"/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</row>
    <row r="796">
      <c r="A796" s="217"/>
      <c r="B796" s="217"/>
      <c r="C796" s="217"/>
      <c r="D796" s="217"/>
      <c r="E796" s="217"/>
      <c r="F796" s="217"/>
      <c r="G796" s="217"/>
      <c r="H796" s="217"/>
      <c r="I796" s="217"/>
      <c r="J796" s="217"/>
      <c r="K796" s="217"/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</row>
    <row r="797">
      <c r="A797" s="217"/>
      <c r="B797" s="217"/>
      <c r="C797" s="217"/>
      <c r="D797" s="217"/>
      <c r="E797" s="217"/>
      <c r="F797" s="217"/>
      <c r="G797" s="217"/>
      <c r="H797" s="217"/>
      <c r="I797" s="217"/>
      <c r="J797" s="217"/>
      <c r="K797" s="217"/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</row>
    <row r="798">
      <c r="A798" s="217"/>
      <c r="B798" s="217"/>
      <c r="C798" s="217"/>
      <c r="D798" s="217"/>
      <c r="E798" s="217"/>
      <c r="F798" s="217"/>
      <c r="G798" s="217"/>
      <c r="H798" s="217"/>
      <c r="I798" s="217"/>
      <c r="J798" s="217"/>
      <c r="K798" s="217"/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</row>
    <row r="799">
      <c r="A799" s="217"/>
      <c r="B799" s="217"/>
      <c r="C799" s="217"/>
      <c r="D799" s="217"/>
      <c r="E799" s="217"/>
      <c r="F799" s="217"/>
      <c r="G799" s="217"/>
      <c r="H799" s="217"/>
      <c r="I799" s="217"/>
      <c r="J799" s="217"/>
      <c r="K799" s="217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  <c r="Y799" s="217"/>
      <c r="Z799" s="217"/>
    </row>
    <row r="800">
      <c r="A800" s="217"/>
      <c r="B800" s="217"/>
      <c r="C800" s="217"/>
      <c r="D800" s="217"/>
      <c r="E800" s="217"/>
      <c r="F800" s="217"/>
      <c r="G800" s="217"/>
      <c r="H800" s="217"/>
      <c r="I800" s="217"/>
      <c r="J800" s="217"/>
      <c r="K800" s="217"/>
      <c r="L800" s="217"/>
      <c r="M800" s="217"/>
      <c r="N800" s="217"/>
      <c r="O800" s="217"/>
      <c r="P800" s="217"/>
      <c r="Q800" s="217"/>
      <c r="R800" s="217"/>
      <c r="S800" s="217"/>
      <c r="T800" s="217"/>
      <c r="U800" s="217"/>
      <c r="V800" s="217"/>
      <c r="W800" s="217"/>
      <c r="X800" s="217"/>
      <c r="Y800" s="217"/>
      <c r="Z800" s="217"/>
    </row>
    <row r="801">
      <c r="A801" s="217"/>
      <c r="B801" s="217"/>
      <c r="C801" s="217"/>
      <c r="D801" s="217"/>
      <c r="E801" s="217"/>
      <c r="F801" s="217"/>
      <c r="G801" s="217"/>
      <c r="H801" s="217"/>
      <c r="I801" s="217"/>
      <c r="J801" s="217"/>
      <c r="K801" s="217"/>
      <c r="L801" s="217"/>
      <c r="M801" s="217"/>
      <c r="N801" s="217"/>
      <c r="O801" s="217"/>
      <c r="P801" s="217"/>
      <c r="Q801" s="217"/>
      <c r="R801" s="217"/>
      <c r="S801" s="217"/>
      <c r="T801" s="217"/>
      <c r="U801" s="217"/>
      <c r="V801" s="217"/>
      <c r="W801" s="217"/>
      <c r="X801" s="217"/>
      <c r="Y801" s="217"/>
      <c r="Z801" s="217"/>
    </row>
    <row r="802">
      <c r="A802" s="217"/>
      <c r="B802" s="217"/>
      <c r="C802" s="217"/>
      <c r="D802" s="217"/>
      <c r="E802" s="217"/>
      <c r="F802" s="217"/>
      <c r="G802" s="217"/>
      <c r="H802" s="217"/>
      <c r="I802" s="217"/>
      <c r="J802" s="217"/>
      <c r="K802" s="217"/>
      <c r="L802" s="217"/>
      <c r="M802" s="217"/>
      <c r="N802" s="217"/>
      <c r="O802" s="217"/>
      <c r="P802" s="217"/>
      <c r="Q802" s="217"/>
      <c r="R802" s="217"/>
      <c r="S802" s="217"/>
      <c r="T802" s="217"/>
      <c r="U802" s="217"/>
      <c r="V802" s="217"/>
      <c r="W802" s="217"/>
      <c r="X802" s="217"/>
      <c r="Y802" s="217"/>
      <c r="Z802" s="217"/>
    </row>
    <row r="803">
      <c r="A803" s="217"/>
      <c r="B803" s="217"/>
      <c r="C803" s="217"/>
      <c r="D803" s="217"/>
      <c r="E803" s="217"/>
      <c r="F803" s="217"/>
      <c r="G803" s="217"/>
      <c r="H803" s="217"/>
      <c r="I803" s="217"/>
      <c r="J803" s="217"/>
      <c r="K803" s="217"/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</row>
    <row r="804">
      <c r="A804" s="217"/>
      <c r="B804" s="217"/>
      <c r="C804" s="217"/>
      <c r="D804" s="217"/>
      <c r="E804" s="217"/>
      <c r="F804" s="217"/>
      <c r="G804" s="217"/>
      <c r="H804" s="217"/>
      <c r="I804" s="217"/>
      <c r="J804" s="217"/>
      <c r="K804" s="217"/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</row>
    <row r="805">
      <c r="A805" s="217"/>
      <c r="B805" s="217"/>
      <c r="C805" s="217"/>
      <c r="D805" s="217"/>
      <c r="E805" s="217"/>
      <c r="F805" s="217"/>
      <c r="G805" s="217"/>
      <c r="H805" s="217"/>
      <c r="I805" s="217"/>
      <c r="J805" s="217"/>
      <c r="K805" s="217"/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</row>
    <row r="806">
      <c r="A806" s="217"/>
      <c r="B806" s="217"/>
      <c r="C806" s="217"/>
      <c r="D806" s="217"/>
      <c r="E806" s="217"/>
      <c r="F806" s="217"/>
      <c r="G806" s="217"/>
      <c r="H806" s="217"/>
      <c r="I806" s="217"/>
      <c r="J806" s="217"/>
      <c r="K806" s="217"/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</row>
    <row r="807">
      <c r="A807" s="217"/>
      <c r="B807" s="217"/>
      <c r="C807" s="217"/>
      <c r="D807" s="217"/>
      <c r="E807" s="217"/>
      <c r="F807" s="217"/>
      <c r="G807" s="217"/>
      <c r="H807" s="217"/>
      <c r="I807" s="217"/>
      <c r="J807" s="217"/>
      <c r="K807" s="217"/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</row>
    <row r="808">
      <c r="A808" s="217"/>
      <c r="B808" s="217"/>
      <c r="C808" s="217"/>
      <c r="D808" s="217"/>
      <c r="E808" s="217"/>
      <c r="F808" s="217"/>
      <c r="G808" s="217"/>
      <c r="H808" s="217"/>
      <c r="I808" s="217"/>
      <c r="J808" s="217"/>
      <c r="K808" s="217"/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</row>
    <row r="809">
      <c r="A809" s="217"/>
      <c r="B809" s="217"/>
      <c r="C809" s="217"/>
      <c r="D809" s="217"/>
      <c r="E809" s="217"/>
      <c r="F809" s="217"/>
      <c r="G809" s="217"/>
      <c r="H809" s="217"/>
      <c r="I809" s="217"/>
      <c r="J809" s="217"/>
      <c r="K809" s="217"/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</row>
    <row r="810">
      <c r="A810" s="217"/>
      <c r="B810" s="217"/>
      <c r="C810" s="217"/>
      <c r="D810" s="217"/>
      <c r="E810" s="217"/>
      <c r="F810" s="217"/>
      <c r="G810" s="217"/>
      <c r="H810" s="217"/>
      <c r="I810" s="217"/>
      <c r="J810" s="217"/>
      <c r="K810" s="217"/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</row>
    <row r="811">
      <c r="A811" s="217"/>
      <c r="B811" s="217"/>
      <c r="C811" s="217"/>
      <c r="D811" s="217"/>
      <c r="E811" s="217"/>
      <c r="F811" s="217"/>
      <c r="G811" s="217"/>
      <c r="H811" s="217"/>
      <c r="I811" s="217"/>
      <c r="J811" s="217"/>
      <c r="K811" s="217"/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</row>
    <row r="812">
      <c r="A812" s="217"/>
      <c r="B812" s="217"/>
      <c r="C812" s="217"/>
      <c r="D812" s="217"/>
      <c r="E812" s="217"/>
      <c r="F812" s="217"/>
      <c r="G812" s="217"/>
      <c r="H812" s="217"/>
      <c r="I812" s="217"/>
      <c r="J812" s="217"/>
      <c r="K812" s="217"/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</row>
    <row r="813">
      <c r="A813" s="217"/>
      <c r="B813" s="217"/>
      <c r="C813" s="217"/>
      <c r="D813" s="217"/>
      <c r="E813" s="217"/>
      <c r="F813" s="217"/>
      <c r="G813" s="217"/>
      <c r="H813" s="217"/>
      <c r="I813" s="217"/>
      <c r="J813" s="217"/>
      <c r="K813" s="217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</row>
    <row r="814">
      <c r="A814" s="217"/>
      <c r="B814" s="217"/>
      <c r="C814" s="217"/>
      <c r="D814" s="217"/>
      <c r="E814" s="217"/>
      <c r="F814" s="217"/>
      <c r="G814" s="217"/>
      <c r="H814" s="217"/>
      <c r="I814" s="217"/>
      <c r="J814" s="217"/>
      <c r="K814" s="217"/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</row>
    <row r="815">
      <c r="A815" s="217"/>
      <c r="B815" s="217"/>
      <c r="C815" s="217"/>
      <c r="D815" s="217"/>
      <c r="E815" s="217"/>
      <c r="F815" s="217"/>
      <c r="G815" s="217"/>
      <c r="H815" s="217"/>
      <c r="I815" s="217"/>
      <c r="J815" s="217"/>
      <c r="K815" s="217"/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</row>
    <row r="816">
      <c r="A816" s="217"/>
      <c r="B816" s="217"/>
      <c r="C816" s="217"/>
      <c r="D816" s="217"/>
      <c r="E816" s="217"/>
      <c r="F816" s="217"/>
      <c r="G816" s="217"/>
      <c r="H816" s="217"/>
      <c r="I816" s="217"/>
      <c r="J816" s="217"/>
      <c r="K816" s="217"/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</row>
    <row r="817">
      <c r="A817" s="217"/>
      <c r="B817" s="217"/>
      <c r="C817" s="217"/>
      <c r="D817" s="217"/>
      <c r="E817" s="217"/>
      <c r="F817" s="217"/>
      <c r="G817" s="217"/>
      <c r="H817" s="217"/>
      <c r="I817" s="217"/>
      <c r="J817" s="217"/>
      <c r="K817" s="217"/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</row>
    <row r="818">
      <c r="A818" s="217"/>
      <c r="B818" s="217"/>
      <c r="C818" s="217"/>
      <c r="D818" s="217"/>
      <c r="E818" s="217"/>
      <c r="F818" s="217"/>
      <c r="G818" s="217"/>
      <c r="H818" s="217"/>
      <c r="I818" s="217"/>
      <c r="J818" s="217"/>
      <c r="K818" s="217"/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</row>
    <row r="819">
      <c r="A819" s="217"/>
      <c r="B819" s="217"/>
      <c r="C819" s="217"/>
      <c r="D819" s="217"/>
      <c r="E819" s="217"/>
      <c r="F819" s="217"/>
      <c r="G819" s="217"/>
      <c r="H819" s="217"/>
      <c r="I819" s="217"/>
      <c r="J819" s="217"/>
      <c r="K819" s="217"/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</row>
    <row r="820">
      <c r="A820" s="217"/>
      <c r="B820" s="217"/>
      <c r="C820" s="217"/>
      <c r="D820" s="217"/>
      <c r="E820" s="217"/>
      <c r="F820" s="217"/>
      <c r="G820" s="217"/>
      <c r="H820" s="217"/>
      <c r="I820" s="217"/>
      <c r="J820" s="217"/>
      <c r="K820" s="217"/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</row>
    <row r="821">
      <c r="A821" s="217"/>
      <c r="B821" s="217"/>
      <c r="C821" s="217"/>
      <c r="D821" s="217"/>
      <c r="E821" s="217"/>
      <c r="F821" s="217"/>
      <c r="G821" s="217"/>
      <c r="H821" s="217"/>
      <c r="I821" s="217"/>
      <c r="J821" s="217"/>
      <c r="K821" s="217"/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</row>
    <row r="822">
      <c r="A822" s="217"/>
      <c r="B822" s="217"/>
      <c r="C822" s="217"/>
      <c r="D822" s="217"/>
      <c r="E822" s="217"/>
      <c r="F822" s="217"/>
      <c r="G822" s="217"/>
      <c r="H822" s="217"/>
      <c r="I822" s="217"/>
      <c r="J822" s="217"/>
      <c r="K822" s="217"/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</row>
    <row r="823">
      <c r="A823" s="217"/>
      <c r="B823" s="217"/>
      <c r="C823" s="217"/>
      <c r="D823" s="217"/>
      <c r="E823" s="217"/>
      <c r="F823" s="217"/>
      <c r="G823" s="217"/>
      <c r="H823" s="217"/>
      <c r="I823" s="217"/>
      <c r="J823" s="217"/>
      <c r="K823" s="217"/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</row>
    <row r="824">
      <c r="A824" s="217"/>
      <c r="B824" s="217"/>
      <c r="C824" s="217"/>
      <c r="D824" s="217"/>
      <c r="E824" s="217"/>
      <c r="F824" s="217"/>
      <c r="G824" s="217"/>
      <c r="H824" s="217"/>
      <c r="I824" s="217"/>
      <c r="J824" s="217"/>
      <c r="K824" s="217"/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</row>
    <row r="825">
      <c r="A825" s="217"/>
      <c r="B825" s="217"/>
      <c r="C825" s="217"/>
      <c r="D825" s="217"/>
      <c r="E825" s="217"/>
      <c r="F825" s="217"/>
      <c r="G825" s="217"/>
      <c r="H825" s="217"/>
      <c r="I825" s="217"/>
      <c r="J825" s="217"/>
      <c r="K825" s="217"/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</row>
    <row r="826">
      <c r="A826" s="217"/>
      <c r="B826" s="217"/>
      <c r="C826" s="217"/>
      <c r="D826" s="217"/>
      <c r="E826" s="217"/>
      <c r="F826" s="217"/>
      <c r="G826" s="217"/>
      <c r="H826" s="217"/>
      <c r="I826" s="217"/>
      <c r="J826" s="217"/>
      <c r="K826" s="217"/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</row>
    <row r="827">
      <c r="A827" s="217"/>
      <c r="B827" s="217"/>
      <c r="C827" s="217"/>
      <c r="D827" s="217"/>
      <c r="E827" s="217"/>
      <c r="F827" s="217"/>
      <c r="G827" s="217"/>
      <c r="H827" s="217"/>
      <c r="I827" s="217"/>
      <c r="J827" s="217"/>
      <c r="K827" s="217"/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</row>
    <row r="828">
      <c r="A828" s="217"/>
      <c r="B828" s="217"/>
      <c r="C828" s="217"/>
      <c r="D828" s="217"/>
      <c r="E828" s="217"/>
      <c r="F828" s="217"/>
      <c r="G828" s="217"/>
      <c r="H828" s="217"/>
      <c r="I828" s="217"/>
      <c r="J828" s="217"/>
      <c r="K828" s="217"/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</row>
    <row r="829">
      <c r="A829" s="217"/>
      <c r="B829" s="217"/>
      <c r="C829" s="217"/>
      <c r="D829" s="217"/>
      <c r="E829" s="217"/>
      <c r="F829" s="217"/>
      <c r="G829" s="217"/>
      <c r="H829" s="217"/>
      <c r="I829" s="217"/>
      <c r="J829" s="217"/>
      <c r="K829" s="217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</row>
    <row r="830">
      <c r="A830" s="217"/>
      <c r="B830" s="217"/>
      <c r="C830" s="217"/>
      <c r="D830" s="217"/>
      <c r="E830" s="217"/>
      <c r="F830" s="217"/>
      <c r="G830" s="217"/>
      <c r="H830" s="217"/>
      <c r="I830" s="217"/>
      <c r="J830" s="217"/>
      <c r="K830" s="217"/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</row>
    <row r="831">
      <c r="A831" s="217"/>
      <c r="B831" s="217"/>
      <c r="C831" s="217"/>
      <c r="D831" s="217"/>
      <c r="E831" s="217"/>
      <c r="F831" s="217"/>
      <c r="G831" s="217"/>
      <c r="H831" s="217"/>
      <c r="I831" s="217"/>
      <c r="J831" s="217"/>
      <c r="K831" s="217"/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</row>
    <row r="832">
      <c r="A832" s="217"/>
      <c r="B832" s="217"/>
      <c r="C832" s="217"/>
      <c r="D832" s="217"/>
      <c r="E832" s="217"/>
      <c r="F832" s="217"/>
      <c r="G832" s="217"/>
      <c r="H832" s="217"/>
      <c r="I832" s="217"/>
      <c r="J832" s="217"/>
      <c r="K832" s="217"/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</row>
    <row r="833">
      <c r="A833" s="217"/>
      <c r="B833" s="217"/>
      <c r="C833" s="217"/>
      <c r="D833" s="217"/>
      <c r="E833" s="217"/>
      <c r="F833" s="217"/>
      <c r="G833" s="217"/>
      <c r="H833" s="217"/>
      <c r="I833" s="217"/>
      <c r="J833" s="217"/>
      <c r="K833" s="217"/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</row>
    <row r="834">
      <c r="A834" s="217"/>
      <c r="B834" s="217"/>
      <c r="C834" s="217"/>
      <c r="D834" s="217"/>
      <c r="E834" s="217"/>
      <c r="F834" s="217"/>
      <c r="G834" s="217"/>
      <c r="H834" s="217"/>
      <c r="I834" s="217"/>
      <c r="J834" s="217"/>
      <c r="K834" s="217"/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</row>
    <row r="835">
      <c r="A835" s="217"/>
      <c r="B835" s="217"/>
      <c r="C835" s="217"/>
      <c r="D835" s="217"/>
      <c r="E835" s="217"/>
      <c r="F835" s="217"/>
      <c r="G835" s="217"/>
      <c r="H835" s="217"/>
      <c r="I835" s="217"/>
      <c r="J835" s="217"/>
      <c r="K835" s="217"/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</row>
    <row r="836">
      <c r="A836" s="217"/>
      <c r="B836" s="217"/>
      <c r="C836" s="217"/>
      <c r="D836" s="217"/>
      <c r="E836" s="217"/>
      <c r="F836" s="217"/>
      <c r="G836" s="217"/>
      <c r="H836" s="217"/>
      <c r="I836" s="217"/>
      <c r="J836" s="217"/>
      <c r="K836" s="217"/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</row>
    <row r="837">
      <c r="A837" s="217"/>
      <c r="B837" s="217"/>
      <c r="C837" s="217"/>
      <c r="D837" s="217"/>
      <c r="E837" s="217"/>
      <c r="F837" s="217"/>
      <c r="G837" s="217"/>
      <c r="H837" s="217"/>
      <c r="I837" s="217"/>
      <c r="J837" s="217"/>
      <c r="K837" s="217"/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</row>
    <row r="838">
      <c r="A838" s="217"/>
      <c r="B838" s="217"/>
      <c r="C838" s="217"/>
      <c r="D838" s="217"/>
      <c r="E838" s="217"/>
      <c r="F838" s="217"/>
      <c r="G838" s="217"/>
      <c r="H838" s="217"/>
      <c r="I838" s="217"/>
      <c r="J838" s="217"/>
      <c r="K838" s="217"/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</row>
    <row r="839">
      <c r="A839" s="217"/>
      <c r="B839" s="217"/>
      <c r="C839" s="217"/>
      <c r="D839" s="217"/>
      <c r="E839" s="217"/>
      <c r="F839" s="217"/>
      <c r="G839" s="217"/>
      <c r="H839" s="217"/>
      <c r="I839" s="217"/>
      <c r="J839" s="217"/>
      <c r="K839" s="217"/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</row>
    <row r="840">
      <c r="A840" s="217"/>
      <c r="B840" s="217"/>
      <c r="C840" s="217"/>
      <c r="D840" s="217"/>
      <c r="E840" s="217"/>
      <c r="F840" s="217"/>
      <c r="G840" s="217"/>
      <c r="H840" s="217"/>
      <c r="I840" s="217"/>
      <c r="J840" s="217"/>
      <c r="K840" s="217"/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</row>
    <row r="841">
      <c r="A841" s="217"/>
      <c r="B841" s="217"/>
      <c r="C841" s="217"/>
      <c r="D841" s="217"/>
      <c r="E841" s="217"/>
      <c r="F841" s="217"/>
      <c r="G841" s="217"/>
      <c r="H841" s="217"/>
      <c r="I841" s="217"/>
      <c r="J841" s="217"/>
      <c r="K841" s="217"/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</row>
    <row r="842">
      <c r="A842" s="217"/>
      <c r="B842" s="217"/>
      <c r="C842" s="217"/>
      <c r="D842" s="217"/>
      <c r="E842" s="217"/>
      <c r="F842" s="217"/>
      <c r="G842" s="217"/>
      <c r="H842" s="217"/>
      <c r="I842" s="217"/>
      <c r="J842" s="217"/>
      <c r="K842" s="217"/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</row>
    <row r="843">
      <c r="A843" s="217"/>
      <c r="B843" s="217"/>
      <c r="C843" s="217"/>
      <c r="D843" s="217"/>
      <c r="E843" s="217"/>
      <c r="F843" s="217"/>
      <c r="G843" s="217"/>
      <c r="H843" s="217"/>
      <c r="I843" s="217"/>
      <c r="J843" s="217"/>
      <c r="K843" s="217"/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</row>
    <row r="844">
      <c r="A844" s="217"/>
      <c r="B844" s="217"/>
      <c r="C844" s="217"/>
      <c r="D844" s="217"/>
      <c r="E844" s="217"/>
      <c r="F844" s="217"/>
      <c r="G844" s="217"/>
      <c r="H844" s="217"/>
      <c r="I844" s="217"/>
      <c r="J844" s="217"/>
      <c r="K844" s="217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</row>
    <row r="845">
      <c r="A845" s="217"/>
      <c r="B845" s="217"/>
      <c r="C845" s="217"/>
      <c r="D845" s="217"/>
      <c r="E845" s="217"/>
      <c r="F845" s="217"/>
      <c r="G845" s="217"/>
      <c r="H845" s="217"/>
      <c r="I845" s="217"/>
      <c r="J845" s="217"/>
      <c r="K845" s="217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</row>
    <row r="846">
      <c r="A846" s="217"/>
      <c r="B846" s="217"/>
      <c r="C846" s="217"/>
      <c r="D846" s="217"/>
      <c r="E846" s="217"/>
      <c r="F846" s="217"/>
      <c r="G846" s="217"/>
      <c r="H846" s="217"/>
      <c r="I846" s="217"/>
      <c r="J846" s="217"/>
      <c r="K846" s="217"/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</row>
    <row r="847">
      <c r="A847" s="217"/>
      <c r="B847" s="217"/>
      <c r="C847" s="217"/>
      <c r="D847" s="217"/>
      <c r="E847" s="217"/>
      <c r="F847" s="217"/>
      <c r="G847" s="217"/>
      <c r="H847" s="217"/>
      <c r="I847" s="217"/>
      <c r="J847" s="217"/>
      <c r="K847" s="217"/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</row>
    <row r="848">
      <c r="A848" s="217"/>
      <c r="B848" s="217"/>
      <c r="C848" s="217"/>
      <c r="D848" s="217"/>
      <c r="E848" s="217"/>
      <c r="F848" s="217"/>
      <c r="G848" s="217"/>
      <c r="H848" s="217"/>
      <c r="I848" s="217"/>
      <c r="J848" s="217"/>
      <c r="K848" s="217"/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</row>
    <row r="849">
      <c r="A849" s="217"/>
      <c r="B849" s="217"/>
      <c r="C849" s="217"/>
      <c r="D849" s="217"/>
      <c r="E849" s="217"/>
      <c r="F849" s="217"/>
      <c r="G849" s="217"/>
      <c r="H849" s="217"/>
      <c r="I849" s="217"/>
      <c r="J849" s="217"/>
      <c r="K849" s="217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</row>
    <row r="850">
      <c r="A850" s="217"/>
      <c r="B850" s="217"/>
      <c r="C850" s="217"/>
      <c r="D850" s="217"/>
      <c r="E850" s="217"/>
      <c r="F850" s="217"/>
      <c r="G850" s="217"/>
      <c r="H850" s="217"/>
      <c r="I850" s="217"/>
      <c r="J850" s="217"/>
      <c r="K850" s="217"/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</row>
    <row r="851">
      <c r="A851" s="217"/>
      <c r="B851" s="217"/>
      <c r="C851" s="217"/>
      <c r="D851" s="217"/>
      <c r="E851" s="217"/>
      <c r="F851" s="217"/>
      <c r="G851" s="217"/>
      <c r="H851" s="217"/>
      <c r="I851" s="217"/>
      <c r="J851" s="217"/>
      <c r="K851" s="217"/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</row>
    <row r="852">
      <c r="A852" s="217"/>
      <c r="B852" s="217"/>
      <c r="C852" s="217"/>
      <c r="D852" s="217"/>
      <c r="E852" s="217"/>
      <c r="F852" s="217"/>
      <c r="G852" s="217"/>
      <c r="H852" s="217"/>
      <c r="I852" s="217"/>
      <c r="J852" s="217"/>
      <c r="K852" s="217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</row>
    <row r="853">
      <c r="A853" s="217"/>
      <c r="B853" s="217"/>
      <c r="C853" s="217"/>
      <c r="D853" s="217"/>
      <c r="E853" s="217"/>
      <c r="F853" s="217"/>
      <c r="G853" s="217"/>
      <c r="H853" s="217"/>
      <c r="I853" s="217"/>
      <c r="J853" s="217"/>
      <c r="K853" s="217"/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</row>
    <row r="854">
      <c r="A854" s="217"/>
      <c r="B854" s="217"/>
      <c r="C854" s="217"/>
      <c r="D854" s="217"/>
      <c r="E854" s="217"/>
      <c r="F854" s="217"/>
      <c r="G854" s="217"/>
      <c r="H854" s="217"/>
      <c r="I854" s="217"/>
      <c r="J854" s="217"/>
      <c r="K854" s="217"/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</row>
    <row r="855">
      <c r="A855" s="217"/>
      <c r="B855" s="217"/>
      <c r="C855" s="217"/>
      <c r="D855" s="217"/>
      <c r="E855" s="217"/>
      <c r="F855" s="217"/>
      <c r="G855" s="217"/>
      <c r="H855" s="217"/>
      <c r="I855" s="217"/>
      <c r="J855" s="217"/>
      <c r="K855" s="217"/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</row>
    <row r="856">
      <c r="A856" s="217"/>
      <c r="B856" s="217"/>
      <c r="C856" s="217"/>
      <c r="D856" s="217"/>
      <c r="E856" s="217"/>
      <c r="F856" s="217"/>
      <c r="G856" s="217"/>
      <c r="H856" s="217"/>
      <c r="I856" s="217"/>
      <c r="J856" s="217"/>
      <c r="K856" s="217"/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</row>
    <row r="857">
      <c r="A857" s="217"/>
      <c r="B857" s="217"/>
      <c r="C857" s="217"/>
      <c r="D857" s="217"/>
      <c r="E857" s="217"/>
      <c r="F857" s="217"/>
      <c r="G857" s="217"/>
      <c r="H857" s="217"/>
      <c r="I857" s="217"/>
      <c r="J857" s="217"/>
      <c r="K857" s="217"/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</row>
    <row r="858">
      <c r="A858" s="217"/>
      <c r="B858" s="217"/>
      <c r="C858" s="217"/>
      <c r="D858" s="217"/>
      <c r="E858" s="217"/>
      <c r="F858" s="217"/>
      <c r="G858" s="217"/>
      <c r="H858" s="217"/>
      <c r="I858" s="217"/>
      <c r="J858" s="217"/>
      <c r="K858" s="217"/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</row>
    <row r="859">
      <c r="A859" s="217"/>
      <c r="B859" s="217"/>
      <c r="C859" s="217"/>
      <c r="D859" s="217"/>
      <c r="E859" s="217"/>
      <c r="F859" s="217"/>
      <c r="G859" s="217"/>
      <c r="H859" s="217"/>
      <c r="I859" s="217"/>
      <c r="J859" s="217"/>
      <c r="K859" s="217"/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</row>
    <row r="860">
      <c r="A860" s="217"/>
      <c r="B860" s="217"/>
      <c r="C860" s="217"/>
      <c r="D860" s="217"/>
      <c r="E860" s="217"/>
      <c r="F860" s="217"/>
      <c r="G860" s="217"/>
      <c r="H860" s="217"/>
      <c r="I860" s="217"/>
      <c r="J860" s="217"/>
      <c r="K860" s="217"/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</row>
    <row r="861">
      <c r="A861" s="217"/>
      <c r="B861" s="217"/>
      <c r="C861" s="217"/>
      <c r="D861" s="217"/>
      <c r="E861" s="217"/>
      <c r="F861" s="217"/>
      <c r="G861" s="217"/>
      <c r="H861" s="217"/>
      <c r="I861" s="217"/>
      <c r="J861" s="217"/>
      <c r="K861" s="217"/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</row>
    <row r="862">
      <c r="A862" s="217"/>
      <c r="B862" s="217"/>
      <c r="C862" s="217"/>
      <c r="D862" s="217"/>
      <c r="E862" s="217"/>
      <c r="F862" s="217"/>
      <c r="G862" s="217"/>
      <c r="H862" s="217"/>
      <c r="I862" s="217"/>
      <c r="J862" s="217"/>
      <c r="K862" s="217"/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</row>
    <row r="863">
      <c r="A863" s="217"/>
      <c r="B863" s="217"/>
      <c r="C863" s="217"/>
      <c r="D863" s="217"/>
      <c r="E863" s="217"/>
      <c r="F863" s="217"/>
      <c r="G863" s="217"/>
      <c r="H863" s="217"/>
      <c r="I863" s="217"/>
      <c r="J863" s="217"/>
      <c r="K863" s="217"/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</row>
    <row r="864">
      <c r="A864" s="217"/>
      <c r="B864" s="217"/>
      <c r="C864" s="217"/>
      <c r="D864" s="217"/>
      <c r="E864" s="217"/>
      <c r="F864" s="217"/>
      <c r="G864" s="217"/>
      <c r="H864" s="217"/>
      <c r="I864" s="217"/>
      <c r="J864" s="217"/>
      <c r="K864" s="217"/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</row>
    <row r="865">
      <c r="A865" s="217"/>
      <c r="B865" s="217"/>
      <c r="C865" s="217"/>
      <c r="D865" s="217"/>
      <c r="E865" s="217"/>
      <c r="F865" s="217"/>
      <c r="G865" s="217"/>
      <c r="H865" s="217"/>
      <c r="I865" s="217"/>
      <c r="J865" s="217"/>
      <c r="K865" s="217"/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</row>
    <row r="866">
      <c r="A866" s="217"/>
      <c r="B866" s="217"/>
      <c r="C866" s="217"/>
      <c r="D866" s="217"/>
      <c r="E866" s="217"/>
      <c r="F866" s="217"/>
      <c r="G866" s="217"/>
      <c r="H866" s="217"/>
      <c r="I866" s="217"/>
      <c r="J866" s="217"/>
      <c r="K866" s="217"/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</row>
    <row r="867">
      <c r="A867" s="217"/>
      <c r="B867" s="217"/>
      <c r="C867" s="217"/>
      <c r="D867" s="217"/>
      <c r="E867" s="217"/>
      <c r="F867" s="217"/>
      <c r="G867" s="217"/>
      <c r="H867" s="217"/>
      <c r="I867" s="217"/>
      <c r="J867" s="217"/>
      <c r="K867" s="217"/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</row>
    <row r="868">
      <c r="A868" s="217"/>
      <c r="B868" s="217"/>
      <c r="C868" s="217"/>
      <c r="D868" s="217"/>
      <c r="E868" s="217"/>
      <c r="F868" s="217"/>
      <c r="G868" s="217"/>
      <c r="H868" s="217"/>
      <c r="I868" s="217"/>
      <c r="J868" s="217"/>
      <c r="K868" s="217"/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</row>
    <row r="869">
      <c r="A869" s="217"/>
      <c r="B869" s="217"/>
      <c r="C869" s="217"/>
      <c r="D869" s="217"/>
      <c r="E869" s="217"/>
      <c r="F869" s="217"/>
      <c r="G869" s="217"/>
      <c r="H869" s="217"/>
      <c r="I869" s="217"/>
      <c r="J869" s="217"/>
      <c r="K869" s="217"/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</row>
    <row r="870">
      <c r="A870" s="217"/>
      <c r="B870" s="217"/>
      <c r="C870" s="217"/>
      <c r="D870" s="217"/>
      <c r="E870" s="217"/>
      <c r="F870" s="217"/>
      <c r="G870" s="217"/>
      <c r="H870" s="217"/>
      <c r="I870" s="217"/>
      <c r="J870" s="217"/>
      <c r="K870" s="217"/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</row>
    <row r="871">
      <c r="A871" s="217"/>
      <c r="B871" s="217"/>
      <c r="C871" s="217"/>
      <c r="D871" s="217"/>
      <c r="E871" s="217"/>
      <c r="F871" s="217"/>
      <c r="G871" s="217"/>
      <c r="H871" s="217"/>
      <c r="I871" s="217"/>
      <c r="J871" s="217"/>
      <c r="K871" s="217"/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</row>
    <row r="872">
      <c r="A872" s="217"/>
      <c r="B872" s="217"/>
      <c r="C872" s="217"/>
      <c r="D872" s="217"/>
      <c r="E872" s="217"/>
      <c r="F872" s="217"/>
      <c r="G872" s="217"/>
      <c r="H872" s="217"/>
      <c r="I872" s="217"/>
      <c r="J872" s="217"/>
      <c r="K872" s="217"/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</row>
    <row r="873">
      <c r="A873" s="217"/>
      <c r="B873" s="217"/>
      <c r="C873" s="217"/>
      <c r="D873" s="217"/>
      <c r="E873" s="217"/>
      <c r="F873" s="217"/>
      <c r="G873" s="217"/>
      <c r="H873" s="217"/>
      <c r="I873" s="217"/>
      <c r="J873" s="217"/>
      <c r="K873" s="217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</row>
    <row r="874">
      <c r="A874" s="217"/>
      <c r="B874" s="217"/>
      <c r="C874" s="217"/>
      <c r="D874" s="217"/>
      <c r="E874" s="217"/>
      <c r="F874" s="217"/>
      <c r="G874" s="217"/>
      <c r="H874" s="217"/>
      <c r="I874" s="217"/>
      <c r="J874" s="217"/>
      <c r="K874" s="217"/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</row>
    <row r="875">
      <c r="A875" s="217"/>
      <c r="B875" s="217"/>
      <c r="C875" s="217"/>
      <c r="D875" s="217"/>
      <c r="E875" s="217"/>
      <c r="F875" s="217"/>
      <c r="G875" s="217"/>
      <c r="H875" s="217"/>
      <c r="I875" s="217"/>
      <c r="J875" s="217"/>
      <c r="K875" s="217"/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</row>
    <row r="876">
      <c r="A876" s="217"/>
      <c r="B876" s="217"/>
      <c r="C876" s="217"/>
      <c r="D876" s="217"/>
      <c r="E876" s="217"/>
      <c r="F876" s="217"/>
      <c r="G876" s="217"/>
      <c r="H876" s="217"/>
      <c r="I876" s="217"/>
      <c r="J876" s="217"/>
      <c r="K876" s="217"/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</row>
    <row r="877">
      <c r="A877" s="217"/>
      <c r="B877" s="217"/>
      <c r="C877" s="217"/>
      <c r="D877" s="217"/>
      <c r="E877" s="217"/>
      <c r="F877" s="217"/>
      <c r="G877" s="217"/>
      <c r="H877" s="217"/>
      <c r="I877" s="217"/>
      <c r="J877" s="217"/>
      <c r="K877" s="217"/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</row>
    <row r="878">
      <c r="A878" s="217"/>
      <c r="B878" s="217"/>
      <c r="C878" s="217"/>
      <c r="D878" s="217"/>
      <c r="E878" s="217"/>
      <c r="F878" s="217"/>
      <c r="G878" s="217"/>
      <c r="H878" s="217"/>
      <c r="I878" s="217"/>
      <c r="J878" s="217"/>
      <c r="K878" s="217"/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</row>
    <row r="879">
      <c r="A879" s="217"/>
      <c r="B879" s="217"/>
      <c r="C879" s="217"/>
      <c r="D879" s="217"/>
      <c r="E879" s="217"/>
      <c r="F879" s="217"/>
      <c r="G879" s="217"/>
      <c r="H879" s="217"/>
      <c r="I879" s="217"/>
      <c r="J879" s="217"/>
      <c r="K879" s="217"/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</row>
    <row r="880">
      <c r="A880" s="217"/>
      <c r="B880" s="217"/>
      <c r="C880" s="217"/>
      <c r="D880" s="217"/>
      <c r="E880" s="217"/>
      <c r="F880" s="217"/>
      <c r="G880" s="217"/>
      <c r="H880" s="217"/>
      <c r="I880" s="217"/>
      <c r="J880" s="217"/>
      <c r="K880" s="217"/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</row>
    <row r="881">
      <c r="A881" s="217"/>
      <c r="B881" s="217"/>
      <c r="C881" s="217"/>
      <c r="D881" s="217"/>
      <c r="E881" s="217"/>
      <c r="F881" s="217"/>
      <c r="G881" s="217"/>
      <c r="H881" s="217"/>
      <c r="I881" s="217"/>
      <c r="J881" s="217"/>
      <c r="K881" s="217"/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</row>
    <row r="882">
      <c r="A882" s="217"/>
      <c r="B882" s="217"/>
      <c r="C882" s="217"/>
      <c r="D882" s="217"/>
      <c r="E882" s="217"/>
      <c r="F882" s="217"/>
      <c r="G882" s="217"/>
      <c r="H882" s="217"/>
      <c r="I882" s="217"/>
      <c r="J882" s="217"/>
      <c r="K882" s="217"/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</row>
    <row r="883">
      <c r="A883" s="217"/>
      <c r="B883" s="217"/>
      <c r="C883" s="217"/>
      <c r="D883" s="217"/>
      <c r="E883" s="217"/>
      <c r="F883" s="217"/>
      <c r="G883" s="217"/>
      <c r="H883" s="217"/>
      <c r="I883" s="217"/>
      <c r="J883" s="217"/>
      <c r="K883" s="217"/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</row>
    <row r="884">
      <c r="A884" s="217"/>
      <c r="B884" s="217"/>
      <c r="C884" s="217"/>
      <c r="D884" s="217"/>
      <c r="E884" s="217"/>
      <c r="F884" s="217"/>
      <c r="G884" s="217"/>
      <c r="H884" s="217"/>
      <c r="I884" s="217"/>
      <c r="J884" s="217"/>
      <c r="K884" s="217"/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</row>
    <row r="885">
      <c r="A885" s="217"/>
      <c r="B885" s="217"/>
      <c r="C885" s="217"/>
      <c r="D885" s="217"/>
      <c r="E885" s="217"/>
      <c r="F885" s="217"/>
      <c r="G885" s="217"/>
      <c r="H885" s="217"/>
      <c r="I885" s="217"/>
      <c r="J885" s="217"/>
      <c r="K885" s="217"/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</row>
    <row r="886">
      <c r="A886" s="217"/>
      <c r="B886" s="217"/>
      <c r="C886" s="217"/>
      <c r="D886" s="217"/>
      <c r="E886" s="217"/>
      <c r="F886" s="217"/>
      <c r="G886" s="217"/>
      <c r="H886" s="217"/>
      <c r="I886" s="217"/>
      <c r="J886" s="217"/>
      <c r="K886" s="217"/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</row>
    <row r="887">
      <c r="A887" s="217"/>
      <c r="B887" s="217"/>
      <c r="C887" s="217"/>
      <c r="D887" s="217"/>
      <c r="E887" s="217"/>
      <c r="F887" s="217"/>
      <c r="G887" s="217"/>
      <c r="H887" s="217"/>
      <c r="I887" s="217"/>
      <c r="J887" s="217"/>
      <c r="K887" s="217"/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</row>
    <row r="888">
      <c r="A888" s="217"/>
      <c r="B888" s="217"/>
      <c r="C888" s="217"/>
      <c r="D888" s="217"/>
      <c r="E888" s="217"/>
      <c r="F888" s="217"/>
      <c r="G888" s="217"/>
      <c r="H888" s="217"/>
      <c r="I888" s="217"/>
      <c r="J888" s="217"/>
      <c r="K888" s="217"/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</row>
    <row r="889">
      <c r="A889" s="217"/>
      <c r="B889" s="217"/>
      <c r="C889" s="217"/>
      <c r="D889" s="217"/>
      <c r="E889" s="217"/>
      <c r="F889" s="217"/>
      <c r="G889" s="217"/>
      <c r="H889" s="217"/>
      <c r="I889" s="217"/>
      <c r="J889" s="217"/>
      <c r="K889" s="217"/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</row>
    <row r="890">
      <c r="A890" s="217"/>
      <c r="B890" s="217"/>
      <c r="C890" s="217"/>
      <c r="D890" s="217"/>
      <c r="E890" s="217"/>
      <c r="F890" s="217"/>
      <c r="G890" s="217"/>
      <c r="H890" s="217"/>
      <c r="I890" s="217"/>
      <c r="J890" s="217"/>
      <c r="K890" s="217"/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</row>
    <row r="891">
      <c r="A891" s="217"/>
      <c r="B891" s="217"/>
      <c r="C891" s="217"/>
      <c r="D891" s="217"/>
      <c r="E891" s="217"/>
      <c r="F891" s="217"/>
      <c r="G891" s="217"/>
      <c r="H891" s="217"/>
      <c r="I891" s="217"/>
      <c r="J891" s="217"/>
      <c r="K891" s="217"/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</row>
    <row r="892">
      <c r="A892" s="217"/>
      <c r="B892" s="217"/>
      <c r="C892" s="217"/>
      <c r="D892" s="217"/>
      <c r="E892" s="217"/>
      <c r="F892" s="217"/>
      <c r="G892" s="217"/>
      <c r="H892" s="217"/>
      <c r="I892" s="217"/>
      <c r="J892" s="217"/>
      <c r="K892" s="217"/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</row>
    <row r="893">
      <c r="A893" s="217"/>
      <c r="B893" s="217"/>
      <c r="C893" s="217"/>
      <c r="D893" s="217"/>
      <c r="E893" s="217"/>
      <c r="F893" s="217"/>
      <c r="G893" s="217"/>
      <c r="H893" s="217"/>
      <c r="I893" s="217"/>
      <c r="J893" s="217"/>
      <c r="K893" s="217"/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</row>
    <row r="894">
      <c r="A894" s="217"/>
      <c r="B894" s="217"/>
      <c r="C894" s="217"/>
      <c r="D894" s="217"/>
      <c r="E894" s="217"/>
      <c r="F894" s="217"/>
      <c r="G894" s="217"/>
      <c r="H894" s="217"/>
      <c r="I894" s="217"/>
      <c r="J894" s="217"/>
      <c r="K894" s="217"/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</row>
    <row r="895">
      <c r="A895" s="217"/>
      <c r="B895" s="217"/>
      <c r="C895" s="217"/>
      <c r="D895" s="217"/>
      <c r="E895" s="217"/>
      <c r="F895" s="217"/>
      <c r="G895" s="217"/>
      <c r="H895" s="217"/>
      <c r="I895" s="217"/>
      <c r="J895" s="217"/>
      <c r="K895" s="217"/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</row>
    <row r="896">
      <c r="A896" s="217"/>
      <c r="B896" s="217"/>
      <c r="C896" s="217"/>
      <c r="D896" s="217"/>
      <c r="E896" s="217"/>
      <c r="F896" s="217"/>
      <c r="G896" s="217"/>
      <c r="H896" s="217"/>
      <c r="I896" s="217"/>
      <c r="J896" s="217"/>
      <c r="K896" s="217"/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</row>
    <row r="897">
      <c r="A897" s="217"/>
      <c r="B897" s="217"/>
      <c r="C897" s="217"/>
      <c r="D897" s="217"/>
      <c r="E897" s="217"/>
      <c r="F897" s="217"/>
      <c r="G897" s="217"/>
      <c r="H897" s="217"/>
      <c r="I897" s="217"/>
      <c r="J897" s="217"/>
      <c r="K897" s="217"/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</row>
    <row r="898">
      <c r="A898" s="217"/>
      <c r="B898" s="217"/>
      <c r="C898" s="217"/>
      <c r="D898" s="217"/>
      <c r="E898" s="217"/>
      <c r="F898" s="217"/>
      <c r="G898" s="217"/>
      <c r="H898" s="217"/>
      <c r="I898" s="217"/>
      <c r="J898" s="217"/>
      <c r="K898" s="217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</row>
    <row r="899">
      <c r="A899" s="217"/>
      <c r="B899" s="217"/>
      <c r="C899" s="217"/>
      <c r="D899" s="217"/>
      <c r="E899" s="217"/>
      <c r="F899" s="217"/>
      <c r="G899" s="217"/>
      <c r="H899" s="217"/>
      <c r="I899" s="217"/>
      <c r="J899" s="217"/>
      <c r="K899" s="217"/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</row>
    <row r="900">
      <c r="A900" s="217"/>
      <c r="B900" s="217"/>
      <c r="C900" s="217"/>
      <c r="D900" s="217"/>
      <c r="E900" s="217"/>
      <c r="F900" s="217"/>
      <c r="G900" s="217"/>
      <c r="H900" s="217"/>
      <c r="I900" s="217"/>
      <c r="J900" s="217"/>
      <c r="K900" s="217"/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</row>
    <row r="901">
      <c r="A901" s="217"/>
      <c r="B901" s="217"/>
      <c r="C901" s="217"/>
      <c r="D901" s="217"/>
      <c r="E901" s="217"/>
      <c r="F901" s="217"/>
      <c r="G901" s="217"/>
      <c r="H901" s="217"/>
      <c r="I901" s="217"/>
      <c r="J901" s="217"/>
      <c r="K901" s="217"/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</row>
    <row r="902">
      <c r="A902" s="217"/>
      <c r="B902" s="217"/>
      <c r="C902" s="217"/>
      <c r="D902" s="217"/>
      <c r="E902" s="217"/>
      <c r="F902" s="217"/>
      <c r="G902" s="217"/>
      <c r="H902" s="217"/>
      <c r="I902" s="217"/>
      <c r="J902" s="217"/>
      <c r="K902" s="217"/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</row>
    <row r="903">
      <c r="A903" s="217"/>
      <c r="B903" s="217"/>
      <c r="C903" s="217"/>
      <c r="D903" s="217"/>
      <c r="E903" s="217"/>
      <c r="F903" s="217"/>
      <c r="G903" s="217"/>
      <c r="H903" s="217"/>
      <c r="I903" s="217"/>
      <c r="J903" s="217"/>
      <c r="K903" s="217"/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</row>
    <row r="904">
      <c r="A904" s="217"/>
      <c r="B904" s="217"/>
      <c r="C904" s="217"/>
      <c r="D904" s="217"/>
      <c r="E904" s="217"/>
      <c r="F904" s="217"/>
      <c r="G904" s="217"/>
      <c r="H904" s="217"/>
      <c r="I904" s="217"/>
      <c r="J904" s="217"/>
      <c r="K904" s="217"/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</row>
    <row r="905">
      <c r="A905" s="217"/>
      <c r="B905" s="217"/>
      <c r="C905" s="217"/>
      <c r="D905" s="217"/>
      <c r="E905" s="217"/>
      <c r="F905" s="217"/>
      <c r="G905" s="217"/>
      <c r="H905" s="217"/>
      <c r="I905" s="217"/>
      <c r="J905" s="217"/>
      <c r="K905" s="217"/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</row>
    <row r="906">
      <c r="A906" s="217"/>
      <c r="B906" s="217"/>
      <c r="C906" s="217"/>
      <c r="D906" s="217"/>
      <c r="E906" s="217"/>
      <c r="F906" s="217"/>
      <c r="G906" s="217"/>
      <c r="H906" s="217"/>
      <c r="I906" s="217"/>
      <c r="J906" s="217"/>
      <c r="K906" s="217"/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</row>
    <row r="907">
      <c r="A907" s="217"/>
      <c r="B907" s="217"/>
      <c r="C907" s="217"/>
      <c r="D907" s="217"/>
      <c r="E907" s="217"/>
      <c r="F907" s="217"/>
      <c r="G907" s="217"/>
      <c r="H907" s="217"/>
      <c r="I907" s="217"/>
      <c r="J907" s="217"/>
      <c r="K907" s="217"/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</row>
    <row r="908">
      <c r="A908" s="217"/>
      <c r="B908" s="217"/>
      <c r="C908" s="217"/>
      <c r="D908" s="217"/>
      <c r="E908" s="217"/>
      <c r="F908" s="217"/>
      <c r="G908" s="217"/>
      <c r="H908" s="217"/>
      <c r="I908" s="217"/>
      <c r="J908" s="217"/>
      <c r="K908" s="217"/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</row>
    <row r="909">
      <c r="A909" s="217"/>
      <c r="B909" s="217"/>
      <c r="C909" s="217"/>
      <c r="D909" s="217"/>
      <c r="E909" s="217"/>
      <c r="F909" s="217"/>
      <c r="G909" s="217"/>
      <c r="H909" s="217"/>
      <c r="I909" s="217"/>
      <c r="J909" s="217"/>
      <c r="K909" s="217"/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</row>
    <row r="910">
      <c r="A910" s="217"/>
      <c r="B910" s="217"/>
      <c r="C910" s="217"/>
      <c r="D910" s="217"/>
      <c r="E910" s="217"/>
      <c r="F910" s="217"/>
      <c r="G910" s="217"/>
      <c r="H910" s="217"/>
      <c r="I910" s="217"/>
      <c r="J910" s="217"/>
      <c r="K910" s="217"/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</row>
    <row r="911">
      <c r="A911" s="217"/>
      <c r="B911" s="217"/>
      <c r="C911" s="217"/>
      <c r="D911" s="217"/>
      <c r="E911" s="217"/>
      <c r="F911" s="217"/>
      <c r="G911" s="217"/>
      <c r="H911" s="217"/>
      <c r="I911" s="217"/>
      <c r="J911" s="217"/>
      <c r="K911" s="217"/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</row>
    <row r="912">
      <c r="A912" s="217"/>
      <c r="B912" s="217"/>
      <c r="C912" s="217"/>
      <c r="D912" s="217"/>
      <c r="E912" s="217"/>
      <c r="F912" s="217"/>
      <c r="G912" s="217"/>
      <c r="H912" s="217"/>
      <c r="I912" s="217"/>
      <c r="J912" s="217"/>
      <c r="K912" s="217"/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</row>
    <row r="913">
      <c r="A913" s="217"/>
      <c r="B913" s="217"/>
      <c r="C913" s="217"/>
      <c r="D913" s="217"/>
      <c r="E913" s="217"/>
      <c r="F913" s="217"/>
      <c r="G913" s="217"/>
      <c r="H913" s="217"/>
      <c r="I913" s="217"/>
      <c r="J913" s="217"/>
      <c r="K913" s="217"/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</row>
    <row r="914">
      <c r="A914" s="217"/>
      <c r="B914" s="217"/>
      <c r="C914" s="217"/>
      <c r="D914" s="217"/>
      <c r="E914" s="217"/>
      <c r="F914" s="217"/>
      <c r="G914" s="217"/>
      <c r="H914" s="217"/>
      <c r="I914" s="217"/>
      <c r="J914" s="217"/>
      <c r="K914" s="217"/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</row>
    <row r="915">
      <c r="A915" s="217"/>
      <c r="B915" s="217"/>
      <c r="C915" s="217"/>
      <c r="D915" s="217"/>
      <c r="E915" s="217"/>
      <c r="F915" s="217"/>
      <c r="G915" s="217"/>
      <c r="H915" s="217"/>
      <c r="I915" s="217"/>
      <c r="J915" s="217"/>
      <c r="K915" s="217"/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</row>
    <row r="916">
      <c r="A916" s="217"/>
      <c r="B916" s="217"/>
      <c r="C916" s="217"/>
      <c r="D916" s="217"/>
      <c r="E916" s="217"/>
      <c r="F916" s="217"/>
      <c r="G916" s="217"/>
      <c r="H916" s="217"/>
      <c r="I916" s="217"/>
      <c r="J916" s="217"/>
      <c r="K916" s="217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</row>
    <row r="917">
      <c r="A917" s="217"/>
      <c r="B917" s="217"/>
      <c r="C917" s="217"/>
      <c r="D917" s="217"/>
      <c r="E917" s="217"/>
      <c r="F917" s="217"/>
      <c r="G917" s="217"/>
      <c r="H917" s="217"/>
      <c r="I917" s="217"/>
      <c r="J917" s="217"/>
      <c r="K917" s="217"/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</row>
    <row r="918">
      <c r="A918" s="217"/>
      <c r="B918" s="217"/>
      <c r="C918" s="217"/>
      <c r="D918" s="217"/>
      <c r="E918" s="217"/>
      <c r="F918" s="217"/>
      <c r="G918" s="217"/>
      <c r="H918" s="217"/>
      <c r="I918" s="217"/>
      <c r="J918" s="217"/>
      <c r="K918" s="217"/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</row>
    <row r="919">
      <c r="A919" s="217"/>
      <c r="B919" s="217"/>
      <c r="C919" s="217"/>
      <c r="D919" s="217"/>
      <c r="E919" s="217"/>
      <c r="F919" s="217"/>
      <c r="G919" s="217"/>
      <c r="H919" s="217"/>
      <c r="I919" s="217"/>
      <c r="J919" s="217"/>
      <c r="K919" s="217"/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</row>
    <row r="920">
      <c r="A920" s="217"/>
      <c r="B920" s="217"/>
      <c r="C920" s="217"/>
      <c r="D920" s="217"/>
      <c r="E920" s="217"/>
      <c r="F920" s="217"/>
      <c r="G920" s="217"/>
      <c r="H920" s="217"/>
      <c r="I920" s="217"/>
      <c r="J920" s="217"/>
      <c r="K920" s="217"/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</row>
    <row r="921">
      <c r="A921" s="217"/>
      <c r="B921" s="217"/>
      <c r="C921" s="217"/>
      <c r="D921" s="217"/>
      <c r="E921" s="217"/>
      <c r="F921" s="217"/>
      <c r="G921" s="217"/>
      <c r="H921" s="217"/>
      <c r="I921" s="217"/>
      <c r="J921" s="217"/>
      <c r="K921" s="217"/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</row>
    <row r="922">
      <c r="A922" s="217"/>
      <c r="B922" s="217"/>
      <c r="C922" s="217"/>
      <c r="D922" s="217"/>
      <c r="E922" s="217"/>
      <c r="F922" s="217"/>
      <c r="G922" s="217"/>
      <c r="H922" s="217"/>
      <c r="I922" s="217"/>
      <c r="J922" s="217"/>
      <c r="K922" s="217"/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</row>
    <row r="923">
      <c r="A923" s="217"/>
      <c r="B923" s="217"/>
      <c r="C923" s="217"/>
      <c r="D923" s="217"/>
      <c r="E923" s="217"/>
      <c r="F923" s="217"/>
      <c r="G923" s="217"/>
      <c r="H923" s="217"/>
      <c r="I923" s="217"/>
      <c r="J923" s="217"/>
      <c r="K923" s="217"/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</row>
    <row r="924">
      <c r="A924" s="217"/>
      <c r="B924" s="217"/>
      <c r="C924" s="217"/>
      <c r="D924" s="217"/>
      <c r="E924" s="217"/>
      <c r="F924" s="217"/>
      <c r="G924" s="217"/>
      <c r="H924" s="217"/>
      <c r="I924" s="217"/>
      <c r="J924" s="217"/>
      <c r="K924" s="217"/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</row>
    <row r="925">
      <c r="A925" s="217"/>
      <c r="B925" s="217"/>
      <c r="C925" s="217"/>
      <c r="D925" s="217"/>
      <c r="E925" s="217"/>
      <c r="F925" s="217"/>
      <c r="G925" s="217"/>
      <c r="H925" s="217"/>
      <c r="I925" s="217"/>
      <c r="J925" s="217"/>
      <c r="K925" s="217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</row>
    <row r="926">
      <c r="A926" s="217"/>
      <c r="B926" s="217"/>
      <c r="C926" s="217"/>
      <c r="D926" s="217"/>
      <c r="E926" s="217"/>
      <c r="F926" s="217"/>
      <c r="G926" s="217"/>
      <c r="H926" s="217"/>
      <c r="I926" s="217"/>
      <c r="J926" s="217"/>
      <c r="K926" s="217"/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</row>
    <row r="927">
      <c r="A927" s="217"/>
      <c r="B927" s="217"/>
      <c r="C927" s="217"/>
      <c r="D927" s="217"/>
      <c r="E927" s="217"/>
      <c r="F927" s="217"/>
      <c r="G927" s="217"/>
      <c r="H927" s="217"/>
      <c r="I927" s="217"/>
      <c r="J927" s="217"/>
      <c r="K927" s="217"/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</row>
    <row r="928">
      <c r="A928" s="217"/>
      <c r="B928" s="217"/>
      <c r="C928" s="217"/>
      <c r="D928" s="217"/>
      <c r="E928" s="217"/>
      <c r="F928" s="217"/>
      <c r="G928" s="217"/>
      <c r="H928" s="217"/>
      <c r="I928" s="217"/>
      <c r="J928" s="217"/>
      <c r="K928" s="217"/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</row>
    <row r="929">
      <c r="A929" s="217"/>
      <c r="B929" s="217"/>
      <c r="C929" s="217"/>
      <c r="D929" s="217"/>
      <c r="E929" s="217"/>
      <c r="F929" s="217"/>
      <c r="G929" s="217"/>
      <c r="H929" s="217"/>
      <c r="I929" s="217"/>
      <c r="J929" s="217"/>
      <c r="K929" s="217"/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</row>
    <row r="930">
      <c r="A930" s="217"/>
      <c r="B930" s="217"/>
      <c r="C930" s="217"/>
      <c r="D930" s="217"/>
      <c r="E930" s="217"/>
      <c r="F930" s="217"/>
      <c r="G930" s="217"/>
      <c r="H930" s="217"/>
      <c r="I930" s="217"/>
      <c r="J930" s="217"/>
      <c r="K930" s="217"/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</row>
    <row r="931">
      <c r="A931" s="217"/>
      <c r="B931" s="217"/>
      <c r="C931" s="217"/>
      <c r="D931" s="217"/>
      <c r="E931" s="217"/>
      <c r="F931" s="217"/>
      <c r="G931" s="217"/>
      <c r="H931" s="217"/>
      <c r="I931" s="217"/>
      <c r="J931" s="217"/>
      <c r="K931" s="217"/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</row>
    <row r="932">
      <c r="A932" s="217"/>
      <c r="B932" s="217"/>
      <c r="C932" s="217"/>
      <c r="D932" s="217"/>
      <c r="E932" s="217"/>
      <c r="F932" s="217"/>
      <c r="G932" s="217"/>
      <c r="H932" s="217"/>
      <c r="I932" s="217"/>
      <c r="J932" s="217"/>
      <c r="K932" s="217"/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</row>
    <row r="933">
      <c r="A933" s="217"/>
      <c r="B933" s="217"/>
      <c r="C933" s="217"/>
      <c r="D933" s="217"/>
      <c r="E933" s="217"/>
      <c r="F933" s="217"/>
      <c r="G933" s="217"/>
      <c r="H933" s="217"/>
      <c r="I933" s="217"/>
      <c r="J933" s="217"/>
      <c r="K933" s="217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</row>
    <row r="934">
      <c r="A934" s="217"/>
      <c r="B934" s="217"/>
      <c r="C934" s="217"/>
      <c r="D934" s="217"/>
      <c r="E934" s="217"/>
      <c r="F934" s="217"/>
      <c r="G934" s="217"/>
      <c r="H934" s="217"/>
      <c r="I934" s="217"/>
      <c r="J934" s="217"/>
      <c r="K934" s="217"/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</row>
    <row r="935">
      <c r="A935" s="217"/>
      <c r="B935" s="217"/>
      <c r="C935" s="217"/>
      <c r="D935" s="217"/>
      <c r="E935" s="217"/>
      <c r="F935" s="217"/>
      <c r="G935" s="217"/>
      <c r="H935" s="217"/>
      <c r="I935" s="217"/>
      <c r="J935" s="217"/>
      <c r="K935" s="217"/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</row>
    <row r="936">
      <c r="A936" s="217"/>
      <c r="B936" s="217"/>
      <c r="C936" s="217"/>
      <c r="D936" s="217"/>
      <c r="E936" s="217"/>
      <c r="F936" s="217"/>
      <c r="G936" s="217"/>
      <c r="H936" s="217"/>
      <c r="I936" s="217"/>
      <c r="J936" s="217"/>
      <c r="K936" s="217"/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</row>
    <row r="937">
      <c r="A937" s="217"/>
      <c r="B937" s="217"/>
      <c r="C937" s="217"/>
      <c r="D937" s="217"/>
      <c r="E937" s="217"/>
      <c r="F937" s="217"/>
      <c r="G937" s="217"/>
      <c r="H937" s="217"/>
      <c r="I937" s="217"/>
      <c r="J937" s="217"/>
      <c r="K937" s="217"/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</row>
    <row r="938">
      <c r="A938" s="217"/>
      <c r="B938" s="217"/>
      <c r="C938" s="217"/>
      <c r="D938" s="217"/>
      <c r="E938" s="217"/>
      <c r="F938" s="217"/>
      <c r="G938" s="217"/>
      <c r="H938" s="217"/>
      <c r="I938" s="217"/>
      <c r="J938" s="217"/>
      <c r="K938" s="217"/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</row>
    <row r="939">
      <c r="A939" s="217"/>
      <c r="B939" s="217"/>
      <c r="C939" s="217"/>
      <c r="D939" s="217"/>
      <c r="E939" s="217"/>
      <c r="F939" s="217"/>
      <c r="G939" s="217"/>
      <c r="H939" s="217"/>
      <c r="I939" s="217"/>
      <c r="J939" s="217"/>
      <c r="K939" s="217"/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</row>
    <row r="940">
      <c r="A940" s="217"/>
      <c r="B940" s="217"/>
      <c r="C940" s="217"/>
      <c r="D940" s="217"/>
      <c r="E940" s="217"/>
      <c r="F940" s="217"/>
      <c r="G940" s="217"/>
      <c r="H940" s="217"/>
      <c r="I940" s="217"/>
      <c r="J940" s="217"/>
      <c r="K940" s="217"/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</row>
    <row r="941">
      <c r="A941" s="217"/>
      <c r="B941" s="217"/>
      <c r="C941" s="217"/>
      <c r="D941" s="217"/>
      <c r="E941" s="217"/>
      <c r="F941" s="217"/>
      <c r="G941" s="217"/>
      <c r="H941" s="217"/>
      <c r="I941" s="217"/>
      <c r="J941" s="217"/>
      <c r="K941" s="217"/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</row>
    <row r="942">
      <c r="A942" s="217"/>
      <c r="B942" s="217"/>
      <c r="C942" s="217"/>
      <c r="D942" s="217"/>
      <c r="E942" s="217"/>
      <c r="F942" s="217"/>
      <c r="G942" s="217"/>
      <c r="H942" s="217"/>
      <c r="I942" s="217"/>
      <c r="J942" s="217"/>
      <c r="K942" s="217"/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</row>
    <row r="943">
      <c r="A943" s="217"/>
      <c r="B943" s="217"/>
      <c r="C943" s="217"/>
      <c r="D943" s="217"/>
      <c r="E943" s="217"/>
      <c r="F943" s="217"/>
      <c r="G943" s="217"/>
      <c r="H943" s="217"/>
      <c r="I943" s="217"/>
      <c r="J943" s="217"/>
      <c r="K943" s="217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</row>
    <row r="944">
      <c r="A944" s="217"/>
      <c r="B944" s="217"/>
      <c r="C944" s="217"/>
      <c r="D944" s="217"/>
      <c r="E944" s="217"/>
      <c r="F944" s="217"/>
      <c r="G944" s="217"/>
      <c r="H944" s="217"/>
      <c r="I944" s="217"/>
      <c r="J944" s="217"/>
      <c r="K944" s="217"/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</row>
    <row r="945">
      <c r="A945" s="217"/>
      <c r="B945" s="217"/>
      <c r="C945" s="217"/>
      <c r="D945" s="217"/>
      <c r="E945" s="217"/>
      <c r="F945" s="217"/>
      <c r="G945" s="217"/>
      <c r="H945" s="217"/>
      <c r="I945" s="217"/>
      <c r="J945" s="217"/>
      <c r="K945" s="217"/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</row>
    <row r="946">
      <c r="A946" s="217"/>
      <c r="B946" s="217"/>
      <c r="C946" s="217"/>
      <c r="D946" s="217"/>
      <c r="E946" s="217"/>
      <c r="F946" s="217"/>
      <c r="G946" s="217"/>
      <c r="H946" s="217"/>
      <c r="I946" s="217"/>
      <c r="J946" s="217"/>
      <c r="K946" s="217"/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</row>
    <row r="947">
      <c r="A947" s="217"/>
      <c r="B947" s="217"/>
      <c r="C947" s="217"/>
      <c r="D947" s="217"/>
      <c r="E947" s="217"/>
      <c r="F947" s="217"/>
      <c r="G947" s="217"/>
      <c r="H947" s="217"/>
      <c r="I947" s="217"/>
      <c r="J947" s="217"/>
      <c r="K947" s="217"/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</row>
    <row r="948">
      <c r="A948" s="217"/>
      <c r="B948" s="217"/>
      <c r="C948" s="217"/>
      <c r="D948" s="217"/>
      <c r="E948" s="217"/>
      <c r="F948" s="217"/>
      <c r="G948" s="217"/>
      <c r="H948" s="217"/>
      <c r="I948" s="217"/>
      <c r="J948" s="217"/>
      <c r="K948" s="217"/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</row>
    <row r="949">
      <c r="A949" s="217"/>
      <c r="B949" s="217"/>
      <c r="C949" s="217"/>
      <c r="D949" s="217"/>
      <c r="E949" s="217"/>
      <c r="F949" s="217"/>
      <c r="G949" s="217"/>
      <c r="H949" s="217"/>
      <c r="I949" s="217"/>
      <c r="J949" s="217"/>
      <c r="K949" s="217"/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</row>
    <row r="950">
      <c r="A950" s="217"/>
      <c r="B950" s="217"/>
      <c r="C950" s="217"/>
      <c r="D950" s="217"/>
      <c r="E950" s="217"/>
      <c r="F950" s="217"/>
      <c r="G950" s="217"/>
      <c r="H950" s="217"/>
      <c r="I950" s="217"/>
      <c r="J950" s="217"/>
      <c r="K950" s="217"/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</row>
    <row r="951">
      <c r="A951" s="217"/>
      <c r="B951" s="217"/>
      <c r="C951" s="217"/>
      <c r="D951" s="217"/>
      <c r="E951" s="217"/>
      <c r="F951" s="217"/>
      <c r="G951" s="217"/>
      <c r="H951" s="217"/>
      <c r="I951" s="217"/>
      <c r="J951" s="217"/>
      <c r="K951" s="217"/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</row>
    <row r="952">
      <c r="A952" s="217"/>
      <c r="B952" s="217"/>
      <c r="C952" s="217"/>
      <c r="D952" s="217"/>
      <c r="E952" s="217"/>
      <c r="F952" s="217"/>
      <c r="G952" s="217"/>
      <c r="H952" s="217"/>
      <c r="I952" s="217"/>
      <c r="J952" s="217"/>
      <c r="K952" s="217"/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</row>
    <row r="953">
      <c r="A953" s="217"/>
      <c r="B953" s="217"/>
      <c r="C953" s="217"/>
      <c r="D953" s="217"/>
      <c r="E953" s="217"/>
      <c r="F953" s="217"/>
      <c r="G953" s="217"/>
      <c r="H953" s="217"/>
      <c r="I953" s="217"/>
      <c r="J953" s="217"/>
      <c r="K953" s="217"/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</row>
    <row r="954">
      <c r="A954" s="217"/>
      <c r="B954" s="217"/>
      <c r="C954" s="217"/>
      <c r="D954" s="217"/>
      <c r="E954" s="217"/>
      <c r="F954" s="217"/>
      <c r="G954" s="217"/>
      <c r="H954" s="217"/>
      <c r="I954" s="217"/>
      <c r="J954" s="217"/>
      <c r="K954" s="217"/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</row>
    <row r="955">
      <c r="A955" s="217"/>
      <c r="B955" s="217"/>
      <c r="C955" s="217"/>
      <c r="D955" s="217"/>
      <c r="E955" s="217"/>
      <c r="F955" s="217"/>
      <c r="G955" s="217"/>
      <c r="H955" s="217"/>
      <c r="I955" s="217"/>
      <c r="J955" s="217"/>
      <c r="K955" s="217"/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</row>
    <row r="956">
      <c r="A956" s="217"/>
      <c r="B956" s="217"/>
      <c r="C956" s="217"/>
      <c r="D956" s="217"/>
      <c r="E956" s="217"/>
      <c r="F956" s="217"/>
      <c r="G956" s="217"/>
      <c r="H956" s="217"/>
      <c r="I956" s="217"/>
      <c r="J956" s="217"/>
      <c r="K956" s="217"/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</row>
    <row r="957">
      <c r="A957" s="217"/>
      <c r="B957" s="217"/>
      <c r="C957" s="217"/>
      <c r="D957" s="217"/>
      <c r="E957" s="217"/>
      <c r="F957" s="217"/>
      <c r="G957" s="217"/>
      <c r="H957" s="217"/>
      <c r="I957" s="217"/>
      <c r="J957" s="217"/>
      <c r="K957" s="217"/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</row>
    <row r="958">
      <c r="A958" s="217"/>
      <c r="B958" s="217"/>
      <c r="C958" s="217"/>
      <c r="D958" s="217"/>
      <c r="E958" s="217"/>
      <c r="F958" s="217"/>
      <c r="G958" s="217"/>
      <c r="H958" s="217"/>
      <c r="I958" s="217"/>
      <c r="J958" s="217"/>
      <c r="K958" s="217"/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</row>
    <row r="959">
      <c r="A959" s="217"/>
      <c r="B959" s="217"/>
      <c r="C959" s="217"/>
      <c r="D959" s="217"/>
      <c r="E959" s="217"/>
      <c r="F959" s="217"/>
      <c r="G959" s="217"/>
      <c r="H959" s="217"/>
      <c r="I959" s="217"/>
      <c r="J959" s="217"/>
      <c r="K959" s="217"/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</row>
    <row r="960">
      <c r="A960" s="217"/>
      <c r="B960" s="217"/>
      <c r="C960" s="217"/>
      <c r="D960" s="217"/>
      <c r="E960" s="217"/>
      <c r="F960" s="217"/>
      <c r="G960" s="217"/>
      <c r="H960" s="217"/>
      <c r="I960" s="217"/>
      <c r="J960" s="217"/>
      <c r="K960" s="217"/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</row>
    <row r="961">
      <c r="A961" s="217"/>
      <c r="B961" s="217"/>
      <c r="C961" s="217"/>
      <c r="D961" s="217"/>
      <c r="E961" s="217"/>
      <c r="F961" s="217"/>
      <c r="G961" s="217"/>
      <c r="H961" s="217"/>
      <c r="I961" s="217"/>
      <c r="J961" s="217"/>
      <c r="K961" s="217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</row>
    <row r="962">
      <c r="A962" s="217"/>
      <c r="B962" s="217"/>
      <c r="C962" s="217"/>
      <c r="D962" s="217"/>
      <c r="E962" s="217"/>
      <c r="F962" s="217"/>
      <c r="G962" s="217"/>
      <c r="H962" s="217"/>
      <c r="I962" s="217"/>
      <c r="J962" s="217"/>
      <c r="K962" s="217"/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</row>
    <row r="963">
      <c r="A963" s="217"/>
      <c r="B963" s="217"/>
      <c r="C963" s="217"/>
      <c r="D963" s="217"/>
      <c r="E963" s="217"/>
      <c r="F963" s="217"/>
      <c r="G963" s="217"/>
      <c r="H963" s="217"/>
      <c r="I963" s="217"/>
      <c r="J963" s="217"/>
      <c r="K963" s="217"/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</row>
    <row r="964">
      <c r="A964" s="217"/>
      <c r="B964" s="217"/>
      <c r="C964" s="217"/>
      <c r="D964" s="217"/>
      <c r="E964" s="217"/>
      <c r="F964" s="217"/>
      <c r="G964" s="217"/>
      <c r="H964" s="217"/>
      <c r="I964" s="217"/>
      <c r="J964" s="217"/>
      <c r="K964" s="217"/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</row>
    <row r="965">
      <c r="A965" s="217"/>
      <c r="B965" s="217"/>
      <c r="C965" s="217"/>
      <c r="D965" s="217"/>
      <c r="E965" s="217"/>
      <c r="F965" s="217"/>
      <c r="G965" s="217"/>
      <c r="H965" s="217"/>
      <c r="I965" s="217"/>
      <c r="J965" s="217"/>
      <c r="K965" s="217"/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</row>
    <row r="966">
      <c r="A966" s="217"/>
      <c r="B966" s="217"/>
      <c r="C966" s="217"/>
      <c r="D966" s="217"/>
      <c r="E966" s="217"/>
      <c r="F966" s="217"/>
      <c r="G966" s="217"/>
      <c r="H966" s="217"/>
      <c r="I966" s="217"/>
      <c r="J966" s="217"/>
      <c r="K966" s="217"/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</row>
    <row r="967">
      <c r="A967" s="217"/>
      <c r="B967" s="217"/>
      <c r="C967" s="217"/>
      <c r="D967" s="217"/>
      <c r="E967" s="217"/>
      <c r="F967" s="217"/>
      <c r="G967" s="217"/>
      <c r="H967" s="217"/>
      <c r="I967" s="217"/>
      <c r="J967" s="217"/>
      <c r="K967" s="217"/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</row>
    <row r="968">
      <c r="A968" s="217"/>
      <c r="B968" s="217"/>
      <c r="C968" s="217"/>
      <c r="D968" s="217"/>
      <c r="E968" s="217"/>
      <c r="F968" s="217"/>
      <c r="G968" s="217"/>
      <c r="H968" s="217"/>
      <c r="I968" s="217"/>
      <c r="J968" s="217"/>
      <c r="K968" s="217"/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</row>
    <row r="969">
      <c r="A969" s="217"/>
      <c r="B969" s="217"/>
      <c r="C969" s="217"/>
      <c r="D969" s="217"/>
      <c r="E969" s="217"/>
      <c r="F969" s="217"/>
      <c r="G969" s="217"/>
      <c r="H969" s="217"/>
      <c r="I969" s="217"/>
      <c r="J969" s="217"/>
      <c r="K969" s="217"/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</row>
    <row r="970">
      <c r="A970" s="217"/>
      <c r="B970" s="217"/>
      <c r="C970" s="217"/>
      <c r="D970" s="217"/>
      <c r="E970" s="217"/>
      <c r="F970" s="217"/>
      <c r="G970" s="217"/>
      <c r="H970" s="217"/>
      <c r="I970" s="217"/>
      <c r="J970" s="217"/>
      <c r="K970" s="217"/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</row>
    <row r="971">
      <c r="A971" s="217"/>
      <c r="B971" s="217"/>
      <c r="C971" s="217"/>
      <c r="D971" s="217"/>
      <c r="E971" s="217"/>
      <c r="F971" s="217"/>
      <c r="G971" s="217"/>
      <c r="H971" s="217"/>
      <c r="I971" s="217"/>
      <c r="J971" s="217"/>
      <c r="K971" s="217"/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</row>
    <row r="972">
      <c r="A972" s="217"/>
      <c r="B972" s="217"/>
      <c r="C972" s="217"/>
      <c r="D972" s="217"/>
      <c r="E972" s="217"/>
      <c r="F972" s="217"/>
      <c r="G972" s="217"/>
      <c r="H972" s="217"/>
      <c r="I972" s="217"/>
      <c r="J972" s="217"/>
      <c r="K972" s="217"/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</row>
    <row r="973">
      <c r="A973" s="217"/>
      <c r="B973" s="217"/>
      <c r="C973" s="217"/>
      <c r="D973" s="217"/>
      <c r="E973" s="217"/>
      <c r="F973" s="217"/>
      <c r="G973" s="217"/>
      <c r="H973" s="217"/>
      <c r="I973" s="217"/>
      <c r="J973" s="217"/>
      <c r="K973" s="217"/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</row>
    <row r="974">
      <c r="A974" s="217"/>
      <c r="B974" s="217"/>
      <c r="C974" s="217"/>
      <c r="D974" s="217"/>
      <c r="E974" s="217"/>
      <c r="F974" s="217"/>
      <c r="G974" s="217"/>
      <c r="H974" s="217"/>
      <c r="I974" s="217"/>
      <c r="J974" s="217"/>
      <c r="K974" s="217"/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</row>
    <row r="975">
      <c r="A975" s="217"/>
      <c r="B975" s="217"/>
      <c r="C975" s="217"/>
      <c r="D975" s="217"/>
      <c r="E975" s="217"/>
      <c r="F975" s="217"/>
      <c r="G975" s="217"/>
      <c r="H975" s="217"/>
      <c r="I975" s="217"/>
      <c r="J975" s="217"/>
      <c r="K975" s="217"/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</row>
    <row r="976">
      <c r="A976" s="217"/>
      <c r="B976" s="217"/>
      <c r="C976" s="217"/>
      <c r="D976" s="217"/>
      <c r="E976" s="217"/>
      <c r="F976" s="217"/>
      <c r="G976" s="217"/>
      <c r="H976" s="217"/>
      <c r="I976" s="217"/>
      <c r="J976" s="217"/>
      <c r="K976" s="217"/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</row>
    <row r="977">
      <c r="A977" s="217"/>
      <c r="B977" s="217"/>
      <c r="C977" s="217"/>
      <c r="D977" s="217"/>
      <c r="E977" s="217"/>
      <c r="F977" s="217"/>
      <c r="G977" s="217"/>
      <c r="H977" s="217"/>
      <c r="I977" s="217"/>
      <c r="J977" s="217"/>
      <c r="K977" s="217"/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</row>
    <row r="978">
      <c r="A978" s="217"/>
      <c r="B978" s="217"/>
      <c r="C978" s="217"/>
      <c r="D978" s="217"/>
      <c r="E978" s="217"/>
      <c r="F978" s="217"/>
      <c r="G978" s="217"/>
      <c r="H978" s="217"/>
      <c r="I978" s="217"/>
      <c r="J978" s="217"/>
      <c r="K978" s="217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</row>
    <row r="979">
      <c r="A979" s="217"/>
      <c r="B979" s="217"/>
      <c r="C979" s="217"/>
      <c r="D979" s="217"/>
      <c r="E979" s="217"/>
      <c r="F979" s="217"/>
      <c r="G979" s="217"/>
      <c r="H979" s="217"/>
      <c r="I979" s="217"/>
      <c r="J979" s="217"/>
      <c r="K979" s="217"/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</row>
    <row r="980">
      <c r="A980" s="217"/>
      <c r="B980" s="217"/>
      <c r="C980" s="217"/>
      <c r="D980" s="217"/>
      <c r="E980" s="217"/>
      <c r="F980" s="217"/>
      <c r="G980" s="217"/>
      <c r="H980" s="217"/>
      <c r="I980" s="217"/>
      <c r="J980" s="217"/>
      <c r="K980" s="217"/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</row>
    <row r="981">
      <c r="A981" s="217"/>
      <c r="B981" s="217"/>
      <c r="C981" s="217"/>
      <c r="D981" s="217"/>
      <c r="E981" s="217"/>
      <c r="F981" s="217"/>
      <c r="G981" s="217"/>
      <c r="H981" s="217"/>
      <c r="I981" s="217"/>
      <c r="J981" s="217"/>
      <c r="K981" s="217"/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</row>
    <row r="982">
      <c r="A982" s="217"/>
      <c r="B982" s="217"/>
      <c r="C982" s="217"/>
      <c r="D982" s="217"/>
      <c r="E982" s="217"/>
      <c r="F982" s="217"/>
      <c r="G982" s="217"/>
      <c r="H982" s="217"/>
      <c r="I982" s="217"/>
      <c r="J982" s="217"/>
      <c r="K982" s="217"/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</row>
    <row r="983">
      <c r="A983" s="217"/>
      <c r="B983" s="217"/>
      <c r="C983" s="217"/>
      <c r="D983" s="217"/>
      <c r="E983" s="217"/>
      <c r="F983" s="217"/>
      <c r="G983" s="217"/>
      <c r="H983" s="217"/>
      <c r="I983" s="217"/>
      <c r="J983" s="217"/>
      <c r="K983" s="217"/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</row>
    <row r="984">
      <c r="A984" s="217"/>
      <c r="B984" s="217"/>
      <c r="C984" s="217"/>
      <c r="D984" s="217"/>
      <c r="E984" s="217"/>
      <c r="F984" s="217"/>
      <c r="G984" s="217"/>
      <c r="H984" s="217"/>
      <c r="I984" s="217"/>
      <c r="J984" s="217"/>
      <c r="K984" s="217"/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</row>
    <row r="985">
      <c r="A985" s="217"/>
      <c r="B985" s="217"/>
      <c r="C985" s="217"/>
      <c r="D985" s="217"/>
      <c r="E985" s="217"/>
      <c r="F985" s="217"/>
      <c r="G985" s="217"/>
      <c r="H985" s="217"/>
      <c r="I985" s="217"/>
      <c r="J985" s="217"/>
      <c r="K985" s="217"/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</row>
    <row r="986">
      <c r="A986" s="217"/>
      <c r="B986" s="217"/>
      <c r="C986" s="217"/>
      <c r="D986" s="217"/>
      <c r="E986" s="217"/>
      <c r="F986" s="217"/>
      <c r="G986" s="217"/>
      <c r="H986" s="217"/>
      <c r="I986" s="217"/>
      <c r="J986" s="217"/>
      <c r="K986" s="217"/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</row>
    <row r="987">
      <c r="A987" s="217"/>
      <c r="B987" s="217"/>
      <c r="C987" s="217"/>
      <c r="D987" s="217"/>
      <c r="E987" s="217"/>
      <c r="F987" s="217"/>
      <c r="G987" s="217"/>
      <c r="H987" s="217"/>
      <c r="I987" s="217"/>
      <c r="J987" s="217"/>
      <c r="K987" s="217"/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</row>
    <row r="988">
      <c r="A988" s="217"/>
      <c r="B988" s="217"/>
      <c r="C988" s="217"/>
      <c r="D988" s="217"/>
      <c r="E988" s="217"/>
      <c r="F988" s="217"/>
      <c r="G988" s="217"/>
      <c r="H988" s="217"/>
      <c r="I988" s="217"/>
      <c r="J988" s="217"/>
      <c r="K988" s="217"/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</row>
    <row r="989">
      <c r="A989" s="217"/>
      <c r="B989" s="217"/>
      <c r="C989" s="217"/>
      <c r="D989" s="217"/>
      <c r="E989" s="217"/>
      <c r="F989" s="217"/>
      <c r="G989" s="217"/>
      <c r="H989" s="217"/>
      <c r="I989" s="217"/>
      <c r="J989" s="217"/>
      <c r="K989" s="217"/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</row>
    <row r="990">
      <c r="A990" s="217"/>
      <c r="B990" s="217"/>
      <c r="C990" s="217"/>
      <c r="D990" s="217"/>
      <c r="E990" s="217"/>
      <c r="F990" s="217"/>
      <c r="G990" s="217"/>
      <c r="H990" s="217"/>
      <c r="I990" s="217"/>
      <c r="J990" s="217"/>
      <c r="K990" s="217"/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</row>
    <row r="991">
      <c r="A991" s="217"/>
      <c r="B991" s="217"/>
      <c r="C991" s="217"/>
      <c r="D991" s="217"/>
      <c r="E991" s="217"/>
      <c r="F991" s="217"/>
      <c r="G991" s="217"/>
      <c r="H991" s="217"/>
      <c r="I991" s="217"/>
      <c r="J991" s="217"/>
      <c r="K991" s="217"/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</row>
    <row r="992">
      <c r="A992" s="217"/>
      <c r="B992" s="217"/>
      <c r="C992" s="217"/>
      <c r="D992" s="217"/>
      <c r="E992" s="217"/>
      <c r="F992" s="217"/>
      <c r="G992" s="217"/>
      <c r="H992" s="217"/>
      <c r="I992" s="217"/>
      <c r="J992" s="217"/>
      <c r="K992" s="217"/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</row>
    <row r="993">
      <c r="A993" s="217"/>
      <c r="B993" s="217"/>
      <c r="C993" s="217"/>
      <c r="D993" s="217"/>
      <c r="E993" s="217"/>
      <c r="F993" s="217"/>
      <c r="G993" s="217"/>
      <c r="H993" s="217"/>
      <c r="I993" s="217"/>
      <c r="J993" s="217"/>
      <c r="K993" s="217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</row>
    <row r="994">
      <c r="A994" s="217"/>
      <c r="B994" s="217"/>
      <c r="C994" s="217"/>
      <c r="D994" s="217"/>
      <c r="E994" s="217"/>
      <c r="F994" s="217"/>
      <c r="G994" s="217"/>
      <c r="H994" s="217"/>
      <c r="I994" s="217"/>
      <c r="J994" s="217"/>
      <c r="K994" s="217"/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</row>
    <row r="995">
      <c r="A995" s="217"/>
      <c r="B995" s="217"/>
      <c r="C995" s="217"/>
      <c r="D995" s="217"/>
      <c r="E995" s="217"/>
      <c r="F995" s="217"/>
      <c r="G995" s="217"/>
      <c r="H995" s="217"/>
      <c r="I995" s="217"/>
      <c r="J995" s="217"/>
      <c r="K995" s="217"/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</row>
    <row r="996">
      <c r="A996" s="217"/>
      <c r="B996" s="217"/>
      <c r="C996" s="217"/>
      <c r="D996" s="217"/>
      <c r="E996" s="217"/>
      <c r="F996" s="217"/>
      <c r="G996" s="217"/>
      <c r="H996" s="217"/>
      <c r="I996" s="217"/>
      <c r="J996" s="217"/>
      <c r="K996" s="217"/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</row>
    <row r="997">
      <c r="A997" s="217"/>
      <c r="B997" s="217"/>
      <c r="C997" s="217"/>
      <c r="D997" s="217"/>
      <c r="E997" s="217"/>
      <c r="F997" s="217"/>
      <c r="G997" s="217"/>
      <c r="H997" s="217"/>
      <c r="I997" s="217"/>
      <c r="J997" s="217"/>
      <c r="K997" s="217"/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</row>
    <row r="998">
      <c r="A998" s="217"/>
      <c r="B998" s="217"/>
      <c r="C998" s="217"/>
      <c r="D998" s="217"/>
      <c r="E998" s="217"/>
      <c r="F998" s="217"/>
      <c r="G998" s="217"/>
      <c r="H998" s="217"/>
      <c r="I998" s="217"/>
      <c r="J998" s="217"/>
      <c r="K998" s="217"/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26"/>
      <c r="B1" s="226"/>
      <c r="C1" s="227">
        <v>4.0</v>
      </c>
      <c r="D1" s="227">
        <v>9.0</v>
      </c>
      <c r="E1" s="227">
        <v>3.9</v>
      </c>
      <c r="F1" s="227">
        <v>2.0</v>
      </c>
      <c r="G1" s="226"/>
      <c r="H1" s="228">
        <f t="shared" ref="H1:L1" si="1">SUM(H$3:H$490)</f>
        <v>162</v>
      </c>
      <c r="I1" s="228">
        <f t="shared" si="1"/>
        <v>2.2</v>
      </c>
      <c r="J1" s="228">
        <f t="shared" si="1"/>
        <v>0.6</v>
      </c>
      <c r="K1" s="228">
        <f t="shared" si="1"/>
        <v>41.7</v>
      </c>
      <c r="L1" s="229">
        <f t="shared" si="1"/>
        <v>5.8</v>
      </c>
      <c r="M1" s="230"/>
      <c r="N1" s="186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31" t="s">
        <v>1809</v>
      </c>
      <c r="B2" s="231" t="s">
        <v>573</v>
      </c>
      <c r="C2" s="231" t="s">
        <v>1810</v>
      </c>
      <c r="D2" s="231" t="s">
        <v>1019</v>
      </c>
      <c r="E2" s="231" t="s">
        <v>1022</v>
      </c>
      <c r="F2" s="231" t="s">
        <v>1811</v>
      </c>
      <c r="G2" s="231" t="s">
        <v>1812</v>
      </c>
      <c r="H2" s="231" t="s">
        <v>573</v>
      </c>
      <c r="I2" s="210" t="str">
        <f>TEXT(I1*C1/$H$1," 0.00%") &amp; " белка"</f>
        <v> 5,43% белка</v>
      </c>
      <c r="J2" s="210" t="str">
        <f>TEXT(J1*D1 /$H$1,"0.00%") &amp; " жира"</f>
        <v>3,33% жира</v>
      </c>
      <c r="K2" s="210" t="str">
        <f>TEXT((K1-L1)*E1 /$H$1,"0.00%") &amp; " углеводов"</f>
        <v>86,43% углеводов</v>
      </c>
      <c r="L2" s="210" t="str">
        <f>TEXT(L1*F1/$H$1 ,"0.00%") &amp; " клетчатки"</f>
        <v>7,16% клетчатки</v>
      </c>
      <c r="M2" s="232" t="s">
        <v>1813</v>
      </c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3" t="s">
        <v>1449</v>
      </c>
      <c r="B3" s="108">
        <v>48.0</v>
      </c>
      <c r="C3" s="108">
        <v>1.4</v>
      </c>
      <c r="D3" s="108">
        <v>0.4</v>
      </c>
      <c r="E3" s="108">
        <v>11.1</v>
      </c>
      <c r="F3" s="108">
        <v>2.0</v>
      </c>
      <c r="G3" s="233">
        <v>100.0</v>
      </c>
      <c r="H3" s="108">
        <f t="shared" ref="H3:L3" si="2">$G3/100*B3</f>
        <v>48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1814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3" t="s">
        <v>1451</v>
      </c>
      <c r="B4" s="108">
        <v>167.0</v>
      </c>
      <c r="C4" s="108">
        <v>2.0</v>
      </c>
      <c r="D4" s="108">
        <v>15.4</v>
      </c>
      <c r="E4" s="108">
        <v>8.6</v>
      </c>
      <c r="F4" s="108">
        <v>6.8</v>
      </c>
      <c r="G4" s="234"/>
      <c r="H4" s="108">
        <f t="shared" ref="H4:L4" si="3">$G4/100*B4</f>
        <v>0</v>
      </c>
      <c r="I4" s="108">
        <f t="shared" si="3"/>
        <v>0</v>
      </c>
      <c r="J4" s="108">
        <f t="shared" si="3"/>
        <v>0</v>
      </c>
      <c r="K4" s="108">
        <f t="shared" si="3"/>
        <v>0</v>
      </c>
      <c r="L4" s="108">
        <f t="shared" si="3"/>
        <v>0</v>
      </c>
      <c r="M4" s="108" t="s">
        <v>1814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3" t="s">
        <v>1335</v>
      </c>
      <c r="B5" s="108">
        <v>68.0</v>
      </c>
      <c r="C5" s="108">
        <v>0.5</v>
      </c>
      <c r="D5" s="108">
        <v>0.2</v>
      </c>
      <c r="E5" s="108">
        <v>16.2</v>
      </c>
      <c r="F5" s="108">
        <v>6.6</v>
      </c>
      <c r="G5" s="234"/>
      <c r="H5" s="108">
        <f t="shared" ref="H5:L5" si="4">$G5/100*B5</f>
        <v>0</v>
      </c>
      <c r="I5" s="108">
        <f t="shared" si="4"/>
        <v>0</v>
      </c>
      <c r="J5" s="108">
        <f t="shared" si="4"/>
        <v>0</v>
      </c>
      <c r="K5" s="108">
        <f t="shared" si="4"/>
        <v>0</v>
      </c>
      <c r="L5" s="108">
        <f t="shared" si="4"/>
        <v>0</v>
      </c>
      <c r="M5" s="108" t="s">
        <v>1815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3" t="s">
        <v>1283</v>
      </c>
      <c r="B6" s="108">
        <v>26.0</v>
      </c>
      <c r="C6" s="108">
        <v>0.5</v>
      </c>
      <c r="D6" s="108">
        <v>0.0</v>
      </c>
      <c r="E6" s="108">
        <v>6.8</v>
      </c>
      <c r="F6" s="108">
        <v>0.5</v>
      </c>
      <c r="G6" s="234"/>
      <c r="H6" s="108">
        <f t="shared" ref="H6:L6" si="5">$G6/100*B6</f>
        <v>0</v>
      </c>
      <c r="I6" s="108">
        <f t="shared" si="5"/>
        <v>0</v>
      </c>
      <c r="J6" s="108">
        <f t="shared" si="5"/>
        <v>0</v>
      </c>
      <c r="K6" s="108">
        <f t="shared" si="5"/>
        <v>0</v>
      </c>
      <c r="L6" s="108">
        <f t="shared" si="5"/>
        <v>0</v>
      </c>
      <c r="M6" s="108" t="s">
        <v>1816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3" t="s">
        <v>1817</v>
      </c>
      <c r="B7" s="108">
        <v>329.0</v>
      </c>
      <c r="C7" s="108">
        <v>19.9</v>
      </c>
      <c r="D7" s="108">
        <v>0.5</v>
      </c>
      <c r="E7" s="108">
        <v>62.9</v>
      </c>
      <c r="F7" s="108">
        <v>12.7</v>
      </c>
      <c r="G7" s="234"/>
      <c r="H7" s="108">
        <f t="shared" ref="H7:L7" si="6">$G7/100*B7</f>
        <v>0</v>
      </c>
      <c r="I7" s="108">
        <f t="shared" si="6"/>
        <v>0</v>
      </c>
      <c r="J7" s="108">
        <f t="shared" si="6"/>
        <v>0</v>
      </c>
      <c r="K7" s="108">
        <f t="shared" si="6"/>
        <v>0</v>
      </c>
      <c r="L7" s="108">
        <f t="shared" si="6"/>
        <v>0</v>
      </c>
      <c r="M7" s="108" t="s">
        <v>1818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3" t="s">
        <v>1819</v>
      </c>
      <c r="B8" s="108">
        <v>57.0</v>
      </c>
      <c r="C8" s="108">
        <v>0.4</v>
      </c>
      <c r="D8" s="108">
        <v>0.1</v>
      </c>
      <c r="E8" s="108">
        <v>15.3</v>
      </c>
      <c r="F8" s="108">
        <v>1.9</v>
      </c>
      <c r="G8" s="233">
        <v>200.0</v>
      </c>
      <c r="H8" s="108">
        <f t="shared" ref="H8:L8" si="7">$G8/100*B8</f>
        <v>114</v>
      </c>
      <c r="I8" s="108">
        <f t="shared" si="7"/>
        <v>0.8</v>
      </c>
      <c r="J8" s="108">
        <f t="shared" si="7"/>
        <v>0.2</v>
      </c>
      <c r="K8" s="108">
        <f t="shared" si="7"/>
        <v>30.6</v>
      </c>
      <c r="L8" s="108">
        <f t="shared" si="7"/>
        <v>3.8</v>
      </c>
      <c r="M8" s="108" t="s">
        <v>1814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3" t="s">
        <v>1061</v>
      </c>
      <c r="B9" s="108">
        <v>371.0</v>
      </c>
      <c r="C9" s="108">
        <v>13.6</v>
      </c>
      <c r="D9" s="108">
        <v>7.0</v>
      </c>
      <c r="E9" s="108">
        <v>65.3</v>
      </c>
      <c r="F9" s="108">
        <v>6.7</v>
      </c>
      <c r="G9" s="234"/>
      <c r="H9" s="108">
        <f t="shared" ref="H9:L9" si="8">$G9/100*B9</f>
        <v>0</v>
      </c>
      <c r="I9" s="108">
        <f t="shared" si="8"/>
        <v>0</v>
      </c>
      <c r="J9" s="108">
        <f t="shared" si="8"/>
        <v>0</v>
      </c>
      <c r="K9" s="108">
        <f t="shared" si="8"/>
        <v>0</v>
      </c>
      <c r="L9" s="108">
        <f t="shared" si="8"/>
        <v>0</v>
      </c>
      <c r="M9" s="108" t="s">
        <v>1820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3" t="s">
        <v>1636</v>
      </c>
      <c r="B10" s="108">
        <v>50.0</v>
      </c>
      <c r="C10" s="108">
        <v>1.1</v>
      </c>
      <c r="D10" s="108">
        <v>0.3</v>
      </c>
      <c r="E10" s="108">
        <v>10.4</v>
      </c>
      <c r="F10" s="108">
        <v>0.3</v>
      </c>
      <c r="G10" s="234"/>
      <c r="H10" s="108">
        <f t="shared" ref="H10:L10" si="9">$G10/100*B10</f>
        <v>0</v>
      </c>
      <c r="I10" s="108">
        <f t="shared" si="9"/>
        <v>0</v>
      </c>
      <c r="J10" s="108">
        <f t="shared" si="9"/>
        <v>0</v>
      </c>
      <c r="K10" s="108">
        <f t="shared" si="9"/>
        <v>0</v>
      </c>
      <c r="L10" s="108">
        <f t="shared" si="9"/>
        <v>0</v>
      </c>
      <c r="M10" s="108" t="s">
        <v>1821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3" t="s">
        <v>1822</v>
      </c>
      <c r="B11" s="108">
        <v>50.0</v>
      </c>
      <c r="C11" s="108">
        <v>0.5</v>
      </c>
      <c r="D11" s="108">
        <v>0.4</v>
      </c>
      <c r="E11" s="108">
        <v>11.6</v>
      </c>
      <c r="F11" s="108">
        <v>1.4</v>
      </c>
      <c r="G11" s="234"/>
      <c r="H11" s="108">
        <f t="shared" ref="H11:L11" si="10">$G11/100*B11</f>
        <v>0</v>
      </c>
      <c r="I11" s="108">
        <f t="shared" si="10"/>
        <v>0</v>
      </c>
      <c r="J11" s="108">
        <f t="shared" si="10"/>
        <v>0</v>
      </c>
      <c r="K11" s="108">
        <f t="shared" si="10"/>
        <v>0</v>
      </c>
      <c r="L11" s="108">
        <f t="shared" si="10"/>
        <v>0</v>
      </c>
      <c r="M11" s="108" t="s">
        <v>1814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3" t="s">
        <v>1505</v>
      </c>
      <c r="B12" s="108">
        <v>46.0</v>
      </c>
      <c r="C12" s="108">
        <v>0.7</v>
      </c>
      <c r="D12" s="108">
        <v>0.2</v>
      </c>
      <c r="E12" s="108">
        <v>11.5</v>
      </c>
      <c r="F12" s="108">
        <v>2.4</v>
      </c>
      <c r="G12" s="234"/>
      <c r="H12" s="108">
        <f t="shared" ref="H12:L12" si="11">$G12/100*B12</f>
        <v>0</v>
      </c>
      <c r="I12" s="108">
        <f t="shared" si="11"/>
        <v>0</v>
      </c>
      <c r="J12" s="108">
        <f t="shared" si="11"/>
        <v>0</v>
      </c>
      <c r="K12" s="108">
        <f t="shared" si="11"/>
        <v>0</v>
      </c>
      <c r="L12" s="108">
        <f t="shared" si="11"/>
        <v>0</v>
      </c>
      <c r="M12" s="108" t="s">
        <v>1814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3" t="s">
        <v>1285</v>
      </c>
      <c r="B13" s="108">
        <v>140.0</v>
      </c>
      <c r="C13" s="108">
        <v>12.4</v>
      </c>
      <c r="D13" s="108">
        <v>0.7</v>
      </c>
      <c r="E13" s="108">
        <v>56.2</v>
      </c>
      <c r="F13" s="108">
        <v>48.0</v>
      </c>
      <c r="G13" s="234"/>
      <c r="H13" s="108">
        <f t="shared" ref="H13:L13" si="12">$G13/100*B13</f>
        <v>0</v>
      </c>
      <c r="I13" s="108">
        <f t="shared" si="12"/>
        <v>0</v>
      </c>
      <c r="J13" s="108">
        <f t="shared" si="12"/>
        <v>0</v>
      </c>
      <c r="K13" s="108">
        <f t="shared" si="12"/>
        <v>0</v>
      </c>
      <c r="L13" s="108">
        <f t="shared" si="12"/>
        <v>0</v>
      </c>
      <c r="M13" s="108" t="s">
        <v>1816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3" t="s">
        <v>1531</v>
      </c>
      <c r="B14" s="108">
        <v>567.0</v>
      </c>
      <c r="C14" s="108">
        <v>25.8</v>
      </c>
      <c r="D14" s="108">
        <v>49.2</v>
      </c>
      <c r="E14" s="108">
        <v>16.1</v>
      </c>
      <c r="F14" s="108">
        <v>8.5</v>
      </c>
      <c r="G14" s="234"/>
      <c r="H14" s="108">
        <f t="shared" ref="H14:L14" si="13">$G14/100*B14</f>
        <v>0</v>
      </c>
      <c r="I14" s="108">
        <f t="shared" si="13"/>
        <v>0</v>
      </c>
      <c r="J14" s="108">
        <f t="shared" si="13"/>
        <v>0</v>
      </c>
      <c r="K14" s="108">
        <f t="shared" si="13"/>
        <v>0</v>
      </c>
      <c r="L14" s="108">
        <f t="shared" si="13"/>
        <v>0</v>
      </c>
      <c r="M14" s="108" t="s">
        <v>1823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3" t="s">
        <v>1532</v>
      </c>
      <c r="B15" s="108">
        <v>589.0</v>
      </c>
      <c r="C15" s="108">
        <v>24.1</v>
      </c>
      <c r="D15" s="108">
        <v>50.0</v>
      </c>
      <c r="E15" s="108">
        <v>21.6</v>
      </c>
      <c r="F15" s="108">
        <v>8.0</v>
      </c>
      <c r="G15" s="233">
        <v>0.0</v>
      </c>
      <c r="H15" s="108">
        <f t="shared" ref="H15:L15" si="14">$G15/100*B15</f>
        <v>0</v>
      </c>
      <c r="I15" s="108">
        <f t="shared" si="14"/>
        <v>0</v>
      </c>
      <c r="J15" s="108">
        <f t="shared" si="14"/>
        <v>0</v>
      </c>
      <c r="K15" s="108">
        <f t="shared" si="14"/>
        <v>0</v>
      </c>
      <c r="L15" s="108">
        <f t="shared" si="14"/>
        <v>0</v>
      </c>
      <c r="M15" s="108" t="s">
        <v>1823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3" t="s">
        <v>1824</v>
      </c>
      <c r="B16" s="108">
        <v>30.0</v>
      </c>
      <c r="C16" s="108">
        <v>0.6</v>
      </c>
      <c r="D16" s="108">
        <v>0.2</v>
      </c>
      <c r="E16" s="108">
        <v>7.6</v>
      </c>
      <c r="F16" s="108">
        <v>0.4</v>
      </c>
      <c r="G16" s="234"/>
      <c r="H16" s="108">
        <f t="shared" ref="H16:L16" si="15">$G16/100*B16</f>
        <v>0</v>
      </c>
      <c r="I16" s="108">
        <f t="shared" si="15"/>
        <v>0</v>
      </c>
      <c r="J16" s="108">
        <f t="shared" si="15"/>
        <v>0</v>
      </c>
      <c r="K16" s="108">
        <f t="shared" si="15"/>
        <v>0</v>
      </c>
      <c r="L16" s="108">
        <f t="shared" si="15"/>
        <v>0</v>
      </c>
      <c r="M16" s="108" t="s">
        <v>1814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3" t="s">
        <v>1562</v>
      </c>
      <c r="B17" s="108">
        <v>557.0</v>
      </c>
      <c r="C17" s="108">
        <v>28.3</v>
      </c>
      <c r="D17" s="108">
        <v>47.4</v>
      </c>
      <c r="E17" s="108">
        <v>15.3</v>
      </c>
      <c r="F17" s="108">
        <v>0.0</v>
      </c>
      <c r="G17" s="234"/>
      <c r="H17" s="108">
        <f t="shared" ref="H17:L17" si="16">$G17/100*B17</f>
        <v>0</v>
      </c>
      <c r="I17" s="108">
        <f t="shared" si="16"/>
        <v>0</v>
      </c>
      <c r="J17" s="108">
        <f t="shared" si="16"/>
        <v>0</v>
      </c>
      <c r="K17" s="108">
        <f t="shared" si="16"/>
        <v>0</v>
      </c>
      <c r="L17" s="108">
        <f t="shared" si="16"/>
        <v>0</v>
      </c>
      <c r="M17" s="108" t="s">
        <v>1825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3" t="s">
        <v>1306</v>
      </c>
      <c r="B18" s="108">
        <v>357.0</v>
      </c>
      <c r="C18" s="108">
        <v>0.3</v>
      </c>
      <c r="D18" s="108">
        <v>0.1</v>
      </c>
      <c r="E18" s="108">
        <v>88.2</v>
      </c>
      <c r="F18" s="108">
        <v>3.4</v>
      </c>
      <c r="G18" s="233"/>
      <c r="H18" s="108">
        <f t="shared" ref="H18:L18" si="17">$G18/100*B18</f>
        <v>0</v>
      </c>
      <c r="I18" s="108">
        <f t="shared" si="17"/>
        <v>0</v>
      </c>
      <c r="J18" s="108">
        <f t="shared" si="17"/>
        <v>0</v>
      </c>
      <c r="K18" s="108">
        <f t="shared" si="17"/>
        <v>0</v>
      </c>
      <c r="L18" s="108">
        <f t="shared" si="17"/>
        <v>0</v>
      </c>
      <c r="M18" s="108" t="s">
        <v>1826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3" t="s">
        <v>1827</v>
      </c>
      <c r="B19" s="108">
        <v>534.0</v>
      </c>
      <c r="C19" s="108">
        <v>8.1</v>
      </c>
      <c r="D19" s="108">
        <v>32.5</v>
      </c>
      <c r="E19" s="108">
        <v>52.2</v>
      </c>
      <c r="F19" s="108">
        <v>44.2</v>
      </c>
      <c r="G19" s="234"/>
      <c r="H19" s="108">
        <f t="shared" ref="H19:L19" si="18">$G19/100*B19</f>
        <v>0</v>
      </c>
      <c r="I19" s="108">
        <f t="shared" si="18"/>
        <v>0</v>
      </c>
      <c r="J19" s="108">
        <f t="shared" si="18"/>
        <v>0</v>
      </c>
      <c r="K19" s="108">
        <f t="shared" si="18"/>
        <v>0</v>
      </c>
      <c r="L19" s="108">
        <f t="shared" si="18"/>
        <v>0</v>
      </c>
      <c r="M19" s="108" t="s">
        <v>1814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3" t="s">
        <v>1278</v>
      </c>
      <c r="B20" s="108">
        <v>24.0</v>
      </c>
      <c r="C20" s="108">
        <v>1.0</v>
      </c>
      <c r="D20" s="108">
        <v>0.2</v>
      </c>
      <c r="E20" s="108">
        <v>5.7</v>
      </c>
      <c r="F20" s="108">
        <v>3.4</v>
      </c>
      <c r="G20" s="234"/>
      <c r="H20" s="108">
        <f t="shared" ref="H20:L20" si="19">$G20/100*B20</f>
        <v>0</v>
      </c>
      <c r="I20" s="108">
        <f t="shared" si="19"/>
        <v>0</v>
      </c>
      <c r="J20" s="108">
        <f t="shared" si="19"/>
        <v>0</v>
      </c>
      <c r="K20" s="108">
        <f t="shared" si="19"/>
        <v>0</v>
      </c>
      <c r="L20" s="108">
        <f t="shared" si="19"/>
        <v>0</v>
      </c>
      <c r="M20" s="108" t="s">
        <v>1828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3" t="s">
        <v>1223</v>
      </c>
      <c r="B21" s="108">
        <v>27.0</v>
      </c>
      <c r="C21" s="108">
        <v>2.6</v>
      </c>
      <c r="D21" s="108">
        <v>0.3</v>
      </c>
      <c r="E21" s="108">
        <v>5.2</v>
      </c>
      <c r="F21" s="108">
        <v>2.2</v>
      </c>
      <c r="G21" s="234"/>
      <c r="H21" s="108">
        <f t="shared" ref="H21:L21" si="20">$G21/100*B21</f>
        <v>0</v>
      </c>
      <c r="I21" s="108">
        <f t="shared" si="20"/>
        <v>0</v>
      </c>
      <c r="J21" s="108">
        <f t="shared" si="20"/>
        <v>0</v>
      </c>
      <c r="K21" s="108">
        <f t="shared" si="20"/>
        <v>0</v>
      </c>
      <c r="L21" s="108">
        <f t="shared" si="20"/>
        <v>0</v>
      </c>
      <c r="M21" s="108" t="s">
        <v>1828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3" t="s">
        <v>1453</v>
      </c>
      <c r="B22" s="108">
        <v>89.0</v>
      </c>
      <c r="C22" s="108">
        <v>1.1</v>
      </c>
      <c r="D22" s="108">
        <v>0.3</v>
      </c>
      <c r="E22" s="108">
        <v>22.8</v>
      </c>
      <c r="F22" s="108">
        <v>2.6</v>
      </c>
      <c r="G22" s="234"/>
      <c r="H22" s="108">
        <f t="shared" ref="H22:L22" si="21">$G22/100*B22</f>
        <v>0</v>
      </c>
      <c r="I22" s="108">
        <f t="shared" si="21"/>
        <v>0</v>
      </c>
      <c r="J22" s="108">
        <f t="shared" si="21"/>
        <v>0</v>
      </c>
      <c r="K22" s="108">
        <f t="shared" si="21"/>
        <v>0</v>
      </c>
      <c r="L22" s="108">
        <f t="shared" si="21"/>
        <v>0</v>
      </c>
      <c r="M22" s="108" t="s">
        <v>1814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3" t="s">
        <v>1722</v>
      </c>
      <c r="B23" s="108">
        <v>665.0</v>
      </c>
      <c r="C23" s="108">
        <v>6.7</v>
      </c>
      <c r="D23" s="108">
        <v>70.7</v>
      </c>
      <c r="E23" s="108">
        <v>0.0</v>
      </c>
      <c r="F23" s="108">
        <v>0.0</v>
      </c>
      <c r="G23" s="234"/>
      <c r="H23" s="108">
        <f t="shared" ref="H23:L23" si="22">$G23/100*B23</f>
        <v>0</v>
      </c>
      <c r="I23" s="108">
        <f t="shared" si="22"/>
        <v>0</v>
      </c>
      <c r="J23" s="108">
        <f t="shared" si="22"/>
        <v>0</v>
      </c>
      <c r="K23" s="108">
        <f t="shared" si="22"/>
        <v>0</v>
      </c>
      <c r="L23" s="108">
        <f t="shared" si="22"/>
        <v>0</v>
      </c>
      <c r="M23" s="108" t="s">
        <v>1829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3" t="s">
        <v>1830</v>
      </c>
      <c r="B24" s="108">
        <v>109.0</v>
      </c>
      <c r="C24" s="108">
        <v>20.6</v>
      </c>
      <c r="D24" s="108">
        <v>2.3</v>
      </c>
      <c r="E24" s="108">
        <v>0.0</v>
      </c>
      <c r="F24" s="108">
        <v>0.0</v>
      </c>
      <c r="G24" s="234"/>
      <c r="H24" s="108">
        <f t="shared" ref="H24:L24" si="23">$G24/100*B24</f>
        <v>0</v>
      </c>
      <c r="I24" s="108">
        <f t="shared" si="23"/>
        <v>0</v>
      </c>
      <c r="J24" s="108">
        <f t="shared" si="23"/>
        <v>0</v>
      </c>
      <c r="K24" s="108">
        <f t="shared" si="23"/>
        <v>0</v>
      </c>
      <c r="L24" s="108">
        <f t="shared" si="23"/>
        <v>0</v>
      </c>
      <c r="M24" s="108" t="s">
        <v>1829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81" t="s">
        <v>1831</v>
      </c>
      <c r="B25" s="108">
        <v>347.0</v>
      </c>
      <c r="C25" s="108">
        <v>23.9</v>
      </c>
      <c r="D25" s="108">
        <v>1.2</v>
      </c>
      <c r="E25" s="108">
        <v>62.6</v>
      </c>
      <c r="F25" s="108">
        <v>16.3</v>
      </c>
      <c r="G25" s="234"/>
      <c r="H25" s="108">
        <f t="shared" ref="H25:L25" si="24">$G25/100*B25</f>
        <v>0</v>
      </c>
      <c r="I25" s="108">
        <f t="shared" si="24"/>
        <v>0</v>
      </c>
      <c r="J25" s="108">
        <f t="shared" si="24"/>
        <v>0</v>
      </c>
      <c r="K25" s="108">
        <f t="shared" si="24"/>
        <v>0</v>
      </c>
      <c r="L25" s="108">
        <f t="shared" si="24"/>
        <v>0</v>
      </c>
      <c r="M25" s="108" t="s">
        <v>1818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3" t="s">
        <v>1570</v>
      </c>
      <c r="B26" s="108">
        <v>188.0</v>
      </c>
      <c r="C26" s="108">
        <v>24.0</v>
      </c>
      <c r="D26" s="108">
        <v>7.3</v>
      </c>
      <c r="E26" s="108">
        <v>0.0</v>
      </c>
      <c r="F26" s="108">
        <v>0.0</v>
      </c>
      <c r="G26" s="234"/>
      <c r="H26" s="108">
        <f t="shared" ref="H26:L26" si="25">$G26/100*B26</f>
        <v>0</v>
      </c>
      <c r="I26" s="108">
        <f t="shared" si="25"/>
        <v>0</v>
      </c>
      <c r="J26" s="108">
        <f t="shared" si="25"/>
        <v>0</v>
      </c>
      <c r="K26" s="108">
        <f t="shared" si="25"/>
        <v>0</v>
      </c>
      <c r="L26" s="108">
        <f t="shared" si="25"/>
        <v>0</v>
      </c>
      <c r="M26" s="108" t="s">
        <v>1832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3" t="s">
        <v>1833</v>
      </c>
      <c r="B27" s="108">
        <v>32.0</v>
      </c>
      <c r="C27" s="108">
        <v>1.5</v>
      </c>
      <c r="D27" s="108">
        <v>0.3</v>
      </c>
      <c r="E27" s="108">
        <v>7.1</v>
      </c>
      <c r="F27" s="108">
        <v>3.2</v>
      </c>
      <c r="G27" s="234"/>
      <c r="H27" s="108">
        <f t="shared" ref="H27:L27" si="26">$G27/100*B27</f>
        <v>0</v>
      </c>
      <c r="I27" s="108">
        <f t="shared" si="26"/>
        <v>0</v>
      </c>
      <c r="J27" s="108">
        <f t="shared" si="26"/>
        <v>0</v>
      </c>
      <c r="K27" s="108">
        <f t="shared" si="26"/>
        <v>0</v>
      </c>
      <c r="L27" s="108">
        <f t="shared" si="26"/>
        <v>0</v>
      </c>
      <c r="M27" s="108" t="s">
        <v>1828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3" t="s">
        <v>1516</v>
      </c>
      <c r="B28" s="108">
        <v>656.0</v>
      </c>
      <c r="C28" s="108">
        <v>14.3</v>
      </c>
      <c r="D28" s="108">
        <v>66.4</v>
      </c>
      <c r="E28" s="108">
        <v>12.3</v>
      </c>
      <c r="F28" s="108">
        <v>7.5</v>
      </c>
      <c r="G28" s="234"/>
      <c r="H28" s="108">
        <f t="shared" ref="H28:L28" si="27">$G28/100*B28</f>
        <v>0</v>
      </c>
      <c r="I28" s="108">
        <f t="shared" si="27"/>
        <v>0</v>
      </c>
      <c r="J28" s="108">
        <f t="shared" si="27"/>
        <v>0</v>
      </c>
      <c r="K28" s="108">
        <f t="shared" si="27"/>
        <v>0</v>
      </c>
      <c r="L28" s="108">
        <f t="shared" si="27"/>
        <v>0</v>
      </c>
      <c r="M28" s="108" t="s">
        <v>1823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3" t="s">
        <v>1233</v>
      </c>
      <c r="B29" s="108">
        <v>34.0</v>
      </c>
      <c r="C29" s="108">
        <v>2.8</v>
      </c>
      <c r="D29" s="108">
        <v>0.4</v>
      </c>
      <c r="E29" s="108">
        <v>6.6</v>
      </c>
      <c r="F29" s="108">
        <v>2.6</v>
      </c>
      <c r="G29" s="234"/>
      <c r="H29" s="108">
        <f t="shared" ref="H29:L29" si="28">$G29/100*B29</f>
        <v>0</v>
      </c>
      <c r="I29" s="108">
        <f t="shared" si="28"/>
        <v>0</v>
      </c>
      <c r="J29" s="108">
        <f t="shared" si="28"/>
        <v>0</v>
      </c>
      <c r="K29" s="108">
        <f t="shared" si="28"/>
        <v>0</v>
      </c>
      <c r="L29" s="108">
        <f t="shared" si="28"/>
        <v>0</v>
      </c>
      <c r="M29" s="108" t="s">
        <v>1828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3" t="s">
        <v>1834</v>
      </c>
      <c r="B30" s="108">
        <v>22.0</v>
      </c>
      <c r="C30" s="108">
        <v>3.2</v>
      </c>
      <c r="D30" s="108">
        <v>0.5</v>
      </c>
      <c r="E30" s="108">
        <v>2.9</v>
      </c>
      <c r="F30" s="108">
        <v>2.7</v>
      </c>
      <c r="G30" s="234"/>
      <c r="H30" s="108">
        <f t="shared" ref="H30:L30" si="29">$G30/100*B30</f>
        <v>0</v>
      </c>
      <c r="I30" s="108">
        <f t="shared" si="29"/>
        <v>0</v>
      </c>
      <c r="J30" s="108">
        <f t="shared" si="29"/>
        <v>0</v>
      </c>
      <c r="K30" s="108">
        <f t="shared" si="29"/>
        <v>0</v>
      </c>
      <c r="L30" s="108">
        <f t="shared" si="29"/>
        <v>0</v>
      </c>
      <c r="M30" s="108" t="s">
        <v>1828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3" t="s">
        <v>1495</v>
      </c>
      <c r="B31" s="108">
        <v>0.0</v>
      </c>
      <c r="C31" s="108">
        <v>0.8</v>
      </c>
      <c r="D31" s="108">
        <v>1.2</v>
      </c>
      <c r="E31" s="108">
        <v>7.2</v>
      </c>
      <c r="F31" s="108">
        <v>3.7</v>
      </c>
      <c r="G31" s="234"/>
      <c r="H31" s="108">
        <f t="shared" ref="H31:L31" si="30">$G31/100*B31</f>
        <v>0</v>
      </c>
      <c r="I31" s="108">
        <f t="shared" si="30"/>
        <v>0</v>
      </c>
      <c r="J31" s="108">
        <f t="shared" si="30"/>
        <v>0</v>
      </c>
      <c r="K31" s="108">
        <f t="shared" si="30"/>
        <v>0</v>
      </c>
      <c r="L31" s="108">
        <f t="shared" si="30"/>
        <v>0</v>
      </c>
      <c r="M31" s="108" t="s">
        <v>1814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3" t="s">
        <v>1835</v>
      </c>
      <c r="B32" s="108">
        <v>36.0</v>
      </c>
      <c r="C32" s="108">
        <v>1.2</v>
      </c>
      <c r="D32" s="108">
        <v>0.2</v>
      </c>
      <c r="E32" s="108">
        <v>8.1</v>
      </c>
      <c r="F32" s="108">
        <v>2.5</v>
      </c>
      <c r="G32" s="234"/>
      <c r="H32" s="108">
        <f t="shared" ref="H32:L32" si="31">$G32/100*B32</f>
        <v>0</v>
      </c>
      <c r="I32" s="108">
        <f t="shared" si="31"/>
        <v>0</v>
      </c>
      <c r="J32" s="108">
        <f t="shared" si="31"/>
        <v>0</v>
      </c>
      <c r="K32" s="108">
        <f t="shared" si="31"/>
        <v>0</v>
      </c>
      <c r="L32" s="108">
        <f t="shared" si="31"/>
        <v>0</v>
      </c>
      <c r="M32" s="108" t="s">
        <v>1828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3" t="s">
        <v>1237</v>
      </c>
      <c r="B33" s="108">
        <v>43.0</v>
      </c>
      <c r="C33" s="108">
        <v>3.9</v>
      </c>
      <c r="D33" s="108">
        <v>0.3</v>
      </c>
      <c r="E33" s="108">
        <v>9.0</v>
      </c>
      <c r="F33" s="108">
        <v>3.8</v>
      </c>
      <c r="G33" s="234"/>
      <c r="H33" s="108">
        <f t="shared" ref="H33:L33" si="32">$G33/100*B33</f>
        <v>0</v>
      </c>
      <c r="I33" s="108">
        <f t="shared" si="32"/>
        <v>0</v>
      </c>
      <c r="J33" s="108">
        <f t="shared" si="32"/>
        <v>0</v>
      </c>
      <c r="K33" s="108">
        <f t="shared" si="32"/>
        <v>0</v>
      </c>
      <c r="L33" s="108">
        <f t="shared" si="32"/>
        <v>0</v>
      </c>
      <c r="M33" s="108" t="s">
        <v>1828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3" t="s">
        <v>1471</v>
      </c>
      <c r="B34" s="108">
        <v>0.0</v>
      </c>
      <c r="C34" s="108">
        <v>0.7</v>
      </c>
      <c r="D34" s="108">
        <v>0.5</v>
      </c>
      <c r="E34" s="108">
        <v>11.4</v>
      </c>
      <c r="F34" s="108">
        <v>7.0</v>
      </c>
      <c r="G34" s="234"/>
      <c r="H34" s="108">
        <f t="shared" ref="H34:L34" si="33">$G34/100*B34</f>
        <v>0</v>
      </c>
      <c r="I34" s="108">
        <f t="shared" si="33"/>
        <v>0</v>
      </c>
      <c r="J34" s="108">
        <f t="shared" si="33"/>
        <v>0</v>
      </c>
      <c r="K34" s="108">
        <f t="shared" si="33"/>
        <v>0</v>
      </c>
      <c r="L34" s="108">
        <f t="shared" si="33"/>
        <v>0</v>
      </c>
      <c r="M34" s="108" t="s">
        <v>1814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3" t="s">
        <v>1079</v>
      </c>
      <c r="B35" s="108">
        <v>342.0</v>
      </c>
      <c r="C35" s="108">
        <v>12.3</v>
      </c>
      <c r="D35" s="108">
        <v>1.3</v>
      </c>
      <c r="E35" s="108">
        <v>75.9</v>
      </c>
      <c r="F35" s="108">
        <v>18.3</v>
      </c>
      <c r="G35" s="234"/>
      <c r="H35" s="108">
        <f t="shared" ref="H35:L35" si="34">$G35/100*B35</f>
        <v>0</v>
      </c>
      <c r="I35" s="108">
        <f t="shared" si="34"/>
        <v>0</v>
      </c>
      <c r="J35" s="108">
        <f t="shared" si="34"/>
        <v>0</v>
      </c>
      <c r="K35" s="108">
        <f t="shared" si="34"/>
        <v>0</v>
      </c>
      <c r="L35" s="108">
        <f t="shared" si="34"/>
        <v>0</v>
      </c>
      <c r="M35" s="108" t="s">
        <v>1820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3" t="s">
        <v>1303</v>
      </c>
      <c r="B36" s="108">
        <v>45.0</v>
      </c>
      <c r="C36" s="108">
        <v>3.0</v>
      </c>
      <c r="D36" s="108">
        <v>0.6</v>
      </c>
      <c r="E36" s="108">
        <v>9.1</v>
      </c>
      <c r="F36" s="108">
        <v>0.5</v>
      </c>
      <c r="G36" s="234"/>
      <c r="H36" s="108">
        <f t="shared" ref="H36:L36" si="35">$G36/100*B36</f>
        <v>0</v>
      </c>
      <c r="I36" s="108">
        <f t="shared" si="35"/>
        <v>0</v>
      </c>
      <c r="J36" s="108">
        <f t="shared" si="35"/>
        <v>0</v>
      </c>
      <c r="K36" s="108">
        <f t="shared" si="35"/>
        <v>0</v>
      </c>
      <c r="L36" s="108">
        <f t="shared" si="35"/>
        <v>0</v>
      </c>
      <c r="M36" s="108" t="s">
        <v>1816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3" t="s">
        <v>1441</v>
      </c>
      <c r="B37" s="108">
        <v>109.0</v>
      </c>
      <c r="C37" s="108">
        <v>4.8</v>
      </c>
      <c r="D37" s="108">
        <v>0.6</v>
      </c>
      <c r="E37" s="108">
        <v>23.5</v>
      </c>
      <c r="F37" s="108">
        <v>7.8</v>
      </c>
      <c r="G37" s="234"/>
      <c r="H37" s="108">
        <f t="shared" ref="H37:L37" si="36">$G37/100*B37</f>
        <v>0</v>
      </c>
      <c r="I37" s="108">
        <f t="shared" si="36"/>
        <v>0</v>
      </c>
      <c r="J37" s="108">
        <f t="shared" si="36"/>
        <v>0</v>
      </c>
      <c r="K37" s="108">
        <f t="shared" si="36"/>
        <v>0</v>
      </c>
      <c r="L37" s="108">
        <f t="shared" si="36"/>
        <v>0</v>
      </c>
      <c r="M37" s="108" t="s">
        <v>1836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3" t="s">
        <v>1730</v>
      </c>
      <c r="B38" s="108">
        <v>245.0</v>
      </c>
      <c r="C38" s="108">
        <v>17.4</v>
      </c>
      <c r="D38" s="108">
        <v>18.9</v>
      </c>
      <c r="E38" s="108">
        <v>0.0</v>
      </c>
      <c r="F38" s="108">
        <v>0.0</v>
      </c>
      <c r="G38" s="234"/>
      <c r="H38" s="108">
        <f t="shared" ref="H38:L38" si="37">$G38/100*B38</f>
        <v>0</v>
      </c>
      <c r="I38" s="108">
        <f t="shared" si="37"/>
        <v>0</v>
      </c>
      <c r="J38" s="108">
        <f t="shared" si="37"/>
        <v>0</v>
      </c>
      <c r="K38" s="108">
        <f t="shared" si="37"/>
        <v>0</v>
      </c>
      <c r="L38" s="108">
        <f t="shared" si="37"/>
        <v>0</v>
      </c>
      <c r="M38" s="108" t="s">
        <v>1829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3" t="s">
        <v>1837</v>
      </c>
      <c r="B39" s="108">
        <v>6.0</v>
      </c>
      <c r="C39" s="108">
        <v>0.5</v>
      </c>
      <c r="D39" s="108">
        <v>0.0</v>
      </c>
      <c r="E39" s="108">
        <v>1.1</v>
      </c>
      <c r="F39" s="108">
        <v>0.0</v>
      </c>
      <c r="G39" s="234"/>
      <c r="H39" s="108">
        <f t="shared" ref="H39:L39" si="38">$G39/100*B39</f>
        <v>0</v>
      </c>
      <c r="I39" s="108">
        <f t="shared" si="38"/>
        <v>0</v>
      </c>
      <c r="J39" s="108">
        <f t="shared" si="38"/>
        <v>0</v>
      </c>
      <c r="K39" s="108">
        <f t="shared" si="38"/>
        <v>0</v>
      </c>
      <c r="L39" s="108">
        <f t="shared" si="38"/>
        <v>0</v>
      </c>
      <c r="M39" s="108" t="s">
        <v>1821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3" t="s">
        <v>1838</v>
      </c>
      <c r="B40" s="108">
        <v>82.0</v>
      </c>
      <c r="C40" s="108">
        <v>0.1</v>
      </c>
      <c r="D40" s="108">
        <v>0.0</v>
      </c>
      <c r="E40" s="108">
        <v>2.6</v>
      </c>
      <c r="F40" s="108">
        <v>0.0</v>
      </c>
      <c r="G40" s="234"/>
      <c r="H40" s="108">
        <f t="shared" ref="H40:L40" si="39">$G40/100*B40</f>
        <v>0</v>
      </c>
      <c r="I40" s="108">
        <f t="shared" si="39"/>
        <v>0</v>
      </c>
      <c r="J40" s="108">
        <f t="shared" si="39"/>
        <v>0</v>
      </c>
      <c r="K40" s="108">
        <f t="shared" si="39"/>
        <v>0</v>
      </c>
      <c r="L40" s="108">
        <f t="shared" si="39"/>
        <v>0</v>
      </c>
      <c r="M40" s="108" t="s">
        <v>1821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3" t="s">
        <v>1839</v>
      </c>
      <c r="B41" s="108">
        <v>85.0</v>
      </c>
      <c r="C41" s="108">
        <v>0.1</v>
      </c>
      <c r="D41" s="108">
        <v>0.0</v>
      </c>
      <c r="E41" s="108">
        <v>2.6</v>
      </c>
      <c r="F41" s="108">
        <v>0.0</v>
      </c>
      <c r="G41" s="234"/>
      <c r="H41" s="108">
        <f t="shared" ref="H41:L41" si="40">$G41/100*B41</f>
        <v>0</v>
      </c>
      <c r="I41" s="108">
        <f t="shared" si="40"/>
        <v>0</v>
      </c>
      <c r="J41" s="108">
        <f t="shared" si="40"/>
        <v>0</v>
      </c>
      <c r="K41" s="108">
        <f t="shared" si="40"/>
        <v>0</v>
      </c>
      <c r="L41" s="108">
        <f t="shared" si="40"/>
        <v>0</v>
      </c>
      <c r="M41" s="108" t="s">
        <v>1821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3" t="s">
        <v>1481</v>
      </c>
      <c r="B42" s="108">
        <v>57.0</v>
      </c>
      <c r="C42" s="108">
        <v>0.8</v>
      </c>
      <c r="D42" s="108">
        <v>0.5</v>
      </c>
      <c r="E42" s="108">
        <v>13.9</v>
      </c>
      <c r="F42" s="108">
        <v>3.9</v>
      </c>
      <c r="G42" s="234"/>
      <c r="H42" s="108">
        <f t="shared" ref="H42:L42" si="41">$G42/100*B42</f>
        <v>0</v>
      </c>
      <c r="I42" s="108">
        <f t="shared" si="41"/>
        <v>0</v>
      </c>
      <c r="J42" s="108">
        <f t="shared" si="41"/>
        <v>0</v>
      </c>
      <c r="K42" s="108">
        <f t="shared" si="41"/>
        <v>0</v>
      </c>
      <c r="L42" s="108">
        <f t="shared" si="41"/>
        <v>0</v>
      </c>
      <c r="M42" s="108" t="s">
        <v>1814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3" t="s">
        <v>1840</v>
      </c>
      <c r="B43" s="108">
        <v>93.0</v>
      </c>
      <c r="C43" s="108">
        <v>5.6</v>
      </c>
      <c r="D43" s="108">
        <v>2.1</v>
      </c>
      <c r="E43" s="108">
        <v>17.3</v>
      </c>
      <c r="F43" s="108">
        <v>11.0</v>
      </c>
      <c r="G43" s="234"/>
      <c r="H43" s="108">
        <f t="shared" ref="H43:L43" si="42">$G43/100*B43</f>
        <v>0</v>
      </c>
      <c r="I43" s="108">
        <f t="shared" si="42"/>
        <v>0</v>
      </c>
      <c r="J43" s="108">
        <f t="shared" si="42"/>
        <v>0</v>
      </c>
      <c r="K43" s="108">
        <f t="shared" si="42"/>
        <v>0</v>
      </c>
      <c r="L43" s="108">
        <f t="shared" si="42"/>
        <v>0</v>
      </c>
      <c r="M43" s="108" t="s">
        <v>1828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3" t="s">
        <v>1463</v>
      </c>
      <c r="B44" s="108">
        <v>32.0</v>
      </c>
      <c r="C44" s="108">
        <v>0.4</v>
      </c>
      <c r="D44" s="108">
        <v>0.3</v>
      </c>
      <c r="E44" s="108">
        <v>7.7</v>
      </c>
      <c r="F44" s="108">
        <v>1.1</v>
      </c>
      <c r="G44" s="234"/>
      <c r="H44" s="108">
        <f t="shared" ref="H44:L44" si="43">$G44/100*B44</f>
        <v>0</v>
      </c>
      <c r="I44" s="108">
        <f t="shared" si="43"/>
        <v>0</v>
      </c>
      <c r="J44" s="108">
        <f t="shared" si="43"/>
        <v>0</v>
      </c>
      <c r="K44" s="108">
        <f t="shared" si="43"/>
        <v>0</v>
      </c>
      <c r="L44" s="108">
        <f t="shared" si="43"/>
        <v>0</v>
      </c>
      <c r="M44" s="108" t="s">
        <v>1814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3" t="s">
        <v>1717</v>
      </c>
      <c r="B45" s="108">
        <v>293.0</v>
      </c>
      <c r="C45" s="108">
        <v>15.8</v>
      </c>
      <c r="D45" s="108">
        <v>25.0</v>
      </c>
      <c r="E45" s="108">
        <v>0.0</v>
      </c>
      <c r="F45" s="108">
        <v>0.0</v>
      </c>
      <c r="G45" s="234"/>
      <c r="H45" s="108">
        <f t="shared" ref="H45:L45" si="44">$G45/100*B45</f>
        <v>0</v>
      </c>
      <c r="I45" s="108">
        <f t="shared" si="44"/>
        <v>0</v>
      </c>
      <c r="J45" s="108">
        <f t="shared" si="44"/>
        <v>0</v>
      </c>
      <c r="K45" s="108">
        <f t="shared" si="44"/>
        <v>0</v>
      </c>
      <c r="L45" s="108">
        <f t="shared" si="44"/>
        <v>0</v>
      </c>
      <c r="M45" s="108" t="s">
        <v>1829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3" t="s">
        <v>1720</v>
      </c>
      <c r="B46" s="108">
        <v>214.0</v>
      </c>
      <c r="C46" s="108">
        <v>19.9</v>
      </c>
      <c r="D46" s="108">
        <v>14.3</v>
      </c>
      <c r="E46" s="108">
        <v>0.0</v>
      </c>
      <c r="F46" s="108">
        <v>0.0</v>
      </c>
      <c r="G46" s="234"/>
      <c r="H46" s="108">
        <f t="shared" ref="H46:L46" si="45">$G46/100*B46</f>
        <v>0</v>
      </c>
      <c r="I46" s="108">
        <f t="shared" si="45"/>
        <v>0</v>
      </c>
      <c r="J46" s="108">
        <f t="shared" si="45"/>
        <v>0</v>
      </c>
      <c r="K46" s="108">
        <f t="shared" si="45"/>
        <v>0</v>
      </c>
      <c r="L46" s="108">
        <f t="shared" si="45"/>
        <v>0</v>
      </c>
      <c r="M46" s="108" t="s">
        <v>1829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3" t="s">
        <v>1841</v>
      </c>
      <c r="B47" s="108">
        <v>364.0</v>
      </c>
      <c r="C47" s="108">
        <v>8.8</v>
      </c>
      <c r="D47" s="108">
        <v>5.1</v>
      </c>
      <c r="E47" s="108">
        <v>73.9</v>
      </c>
      <c r="F47" s="108">
        <v>8.4</v>
      </c>
      <c r="G47" s="234"/>
      <c r="H47" s="108">
        <f t="shared" ref="H47:L47" si="46">$G47/100*B47</f>
        <v>0</v>
      </c>
      <c r="I47" s="108">
        <f t="shared" si="46"/>
        <v>0</v>
      </c>
      <c r="J47" s="108">
        <f t="shared" si="46"/>
        <v>0</v>
      </c>
      <c r="K47" s="108">
        <f t="shared" si="46"/>
        <v>0</v>
      </c>
      <c r="L47" s="108">
        <f t="shared" si="46"/>
        <v>0</v>
      </c>
      <c r="M47" s="108" t="s">
        <v>1820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3" t="s">
        <v>1842</v>
      </c>
      <c r="B48" s="108">
        <v>81.0</v>
      </c>
      <c r="C48" s="108">
        <v>5.4</v>
      </c>
      <c r="D48" s="108">
        <v>0.4</v>
      </c>
      <c r="E48" s="108">
        <v>14.5</v>
      </c>
      <c r="F48" s="108">
        <v>5.1</v>
      </c>
      <c r="G48" s="234"/>
      <c r="H48" s="108">
        <f t="shared" ref="H48:L48" si="47">$G48/100*B48</f>
        <v>0</v>
      </c>
      <c r="I48" s="108">
        <f t="shared" si="47"/>
        <v>0</v>
      </c>
      <c r="J48" s="108">
        <f t="shared" si="47"/>
        <v>0</v>
      </c>
      <c r="K48" s="108">
        <f t="shared" si="47"/>
        <v>0</v>
      </c>
      <c r="L48" s="108">
        <f t="shared" si="47"/>
        <v>0</v>
      </c>
      <c r="M48" s="108" t="s">
        <v>1828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3" t="s">
        <v>1843</v>
      </c>
      <c r="B49" s="108">
        <v>341.0</v>
      </c>
      <c r="C49" s="108">
        <v>24.6</v>
      </c>
      <c r="D49" s="108">
        <v>1.2</v>
      </c>
      <c r="E49" s="108">
        <v>60.4</v>
      </c>
      <c r="F49" s="108">
        <v>25.5</v>
      </c>
      <c r="G49" s="234"/>
      <c r="H49" s="108">
        <f t="shared" ref="H49:L49" si="48">$G49/100*B49</f>
        <v>0</v>
      </c>
      <c r="I49" s="108">
        <f t="shared" si="48"/>
        <v>0</v>
      </c>
      <c r="J49" s="108">
        <f t="shared" si="48"/>
        <v>0</v>
      </c>
      <c r="K49" s="108">
        <f t="shared" si="48"/>
        <v>0</v>
      </c>
      <c r="L49" s="108">
        <f t="shared" si="48"/>
        <v>0</v>
      </c>
      <c r="M49" s="108" t="s">
        <v>1818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3" t="s">
        <v>1844</v>
      </c>
      <c r="B50" s="108">
        <v>42.0</v>
      </c>
      <c r="C50" s="108">
        <v>2.8</v>
      </c>
      <c r="D50" s="108">
        <v>0.2</v>
      </c>
      <c r="E50" s="108">
        <v>7.6</v>
      </c>
      <c r="F50" s="108">
        <v>2.6</v>
      </c>
      <c r="G50" s="234"/>
      <c r="H50" s="108">
        <f t="shared" ref="H50:L50" si="49">$G50/100*B50</f>
        <v>0</v>
      </c>
      <c r="I50" s="108">
        <f t="shared" si="49"/>
        <v>0</v>
      </c>
      <c r="J50" s="108">
        <f t="shared" si="49"/>
        <v>0</v>
      </c>
      <c r="K50" s="108">
        <f t="shared" si="49"/>
        <v>0</v>
      </c>
      <c r="L50" s="108">
        <f t="shared" si="49"/>
        <v>0</v>
      </c>
      <c r="M50" s="108" t="s">
        <v>1828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3" t="s">
        <v>1845</v>
      </c>
      <c r="B51" s="108">
        <v>336.0</v>
      </c>
      <c r="C51" s="108">
        <v>23.5</v>
      </c>
      <c r="D51" s="108">
        <v>1.3</v>
      </c>
      <c r="E51" s="108">
        <v>60.0</v>
      </c>
      <c r="F51" s="108">
        <v>10.6</v>
      </c>
      <c r="G51" s="234"/>
      <c r="H51" s="108">
        <f t="shared" ref="H51:L51" si="50">$G51/100*B51</f>
        <v>0</v>
      </c>
      <c r="I51" s="108">
        <f t="shared" si="50"/>
        <v>0</v>
      </c>
      <c r="J51" s="108">
        <f t="shared" si="50"/>
        <v>0</v>
      </c>
      <c r="K51" s="108">
        <f t="shared" si="50"/>
        <v>0</v>
      </c>
      <c r="L51" s="108">
        <f t="shared" si="50"/>
        <v>0</v>
      </c>
      <c r="M51" s="108" t="s">
        <v>1818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3" t="s">
        <v>1402</v>
      </c>
      <c r="B52" s="108">
        <v>67.0</v>
      </c>
      <c r="C52" s="108">
        <v>4.4</v>
      </c>
      <c r="D52" s="108">
        <v>4.0</v>
      </c>
      <c r="E52" s="108">
        <v>3.6</v>
      </c>
      <c r="F52" s="108">
        <v>3.3</v>
      </c>
      <c r="G52" s="234"/>
      <c r="H52" s="108">
        <f t="shared" ref="H52:L52" si="51">$G52/100*B52</f>
        <v>0</v>
      </c>
      <c r="I52" s="108">
        <f t="shared" si="51"/>
        <v>0</v>
      </c>
      <c r="J52" s="108">
        <f t="shared" si="51"/>
        <v>0</v>
      </c>
      <c r="K52" s="108">
        <f t="shared" si="51"/>
        <v>0</v>
      </c>
      <c r="L52" s="108">
        <f t="shared" si="51"/>
        <v>0</v>
      </c>
      <c r="M52" s="108" t="s">
        <v>1836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3" t="s">
        <v>1846</v>
      </c>
      <c r="B53" s="108">
        <v>26.0</v>
      </c>
      <c r="C53" s="108">
        <v>2.7</v>
      </c>
      <c r="D53" s="108">
        <v>0.2</v>
      </c>
      <c r="E53" s="108">
        <v>4.9</v>
      </c>
      <c r="F53" s="108">
        <v>3.3</v>
      </c>
      <c r="G53" s="234"/>
      <c r="H53" s="108">
        <f t="shared" ref="H53:L53" si="52">$G53/100*B53</f>
        <v>0</v>
      </c>
      <c r="I53" s="108">
        <f t="shared" si="52"/>
        <v>0</v>
      </c>
      <c r="J53" s="108">
        <f t="shared" si="52"/>
        <v>0</v>
      </c>
      <c r="K53" s="108">
        <f t="shared" si="52"/>
        <v>0</v>
      </c>
      <c r="L53" s="108">
        <f t="shared" si="52"/>
        <v>0</v>
      </c>
      <c r="M53" s="108" t="s">
        <v>1828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3" t="s">
        <v>1229</v>
      </c>
      <c r="B54" s="108">
        <v>71.0</v>
      </c>
      <c r="C54" s="108">
        <v>1.0</v>
      </c>
      <c r="D54" s="108">
        <v>0.1</v>
      </c>
      <c r="E54" s="108">
        <v>3.0</v>
      </c>
      <c r="F54" s="108">
        <v>2.6</v>
      </c>
      <c r="G54" s="234"/>
      <c r="H54" s="108">
        <f t="shared" ref="H54:L54" si="53">$G54/100*B54</f>
        <v>0</v>
      </c>
      <c r="I54" s="108">
        <f t="shared" si="53"/>
        <v>0</v>
      </c>
      <c r="J54" s="108">
        <f t="shared" si="53"/>
        <v>0</v>
      </c>
      <c r="K54" s="108">
        <f t="shared" si="53"/>
        <v>0</v>
      </c>
      <c r="L54" s="108">
        <f t="shared" si="53"/>
        <v>0</v>
      </c>
      <c r="M54" s="108" t="s">
        <v>1828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3" t="s">
        <v>1629</v>
      </c>
      <c r="B55" s="108">
        <v>69.0</v>
      </c>
      <c r="C55" s="108">
        <v>12.1</v>
      </c>
      <c r="D55" s="108">
        <v>0.5</v>
      </c>
      <c r="E55" s="108">
        <v>3.2</v>
      </c>
      <c r="F55" s="108">
        <v>0.0</v>
      </c>
      <c r="G55" s="234"/>
      <c r="H55" s="108">
        <f t="shared" ref="H55:L55" si="54">$G55/100*B55</f>
        <v>0</v>
      </c>
      <c r="I55" s="108">
        <f t="shared" si="54"/>
        <v>0</v>
      </c>
      <c r="J55" s="108">
        <f t="shared" si="54"/>
        <v>0</v>
      </c>
      <c r="K55" s="108">
        <f t="shared" si="54"/>
        <v>0</v>
      </c>
      <c r="L55" s="108">
        <f t="shared" si="54"/>
        <v>0</v>
      </c>
      <c r="M55" s="108" t="s">
        <v>1847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3" t="s">
        <v>1479</v>
      </c>
      <c r="B56" s="108">
        <v>32.0</v>
      </c>
      <c r="C56" s="108">
        <v>0.6</v>
      </c>
      <c r="D56" s="108">
        <v>0.1</v>
      </c>
      <c r="E56" s="108">
        <v>8.1</v>
      </c>
      <c r="F56" s="108">
        <v>1.1</v>
      </c>
      <c r="G56" s="234"/>
      <c r="H56" s="108">
        <f t="shared" ref="H56:L56" si="55">$G56/100*B56</f>
        <v>0</v>
      </c>
      <c r="I56" s="108">
        <f t="shared" si="55"/>
        <v>0</v>
      </c>
      <c r="J56" s="108">
        <f t="shared" si="55"/>
        <v>0</v>
      </c>
      <c r="K56" s="108">
        <f t="shared" si="55"/>
        <v>0</v>
      </c>
      <c r="L56" s="108">
        <f t="shared" si="55"/>
        <v>0</v>
      </c>
      <c r="M56" s="108" t="s">
        <v>1814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3" t="s">
        <v>1540</v>
      </c>
      <c r="B57" s="108">
        <v>654.0</v>
      </c>
      <c r="C57" s="108">
        <v>15.2</v>
      </c>
      <c r="D57" s="108">
        <v>65.2</v>
      </c>
      <c r="E57" s="108">
        <v>13.7</v>
      </c>
      <c r="F57" s="108">
        <v>6.7</v>
      </c>
      <c r="G57" s="234"/>
      <c r="H57" s="108">
        <f t="shared" ref="H57:L57" si="56">$G57/100*B57</f>
        <v>0</v>
      </c>
      <c r="I57" s="108">
        <f t="shared" si="56"/>
        <v>0</v>
      </c>
      <c r="J57" s="108">
        <f t="shared" si="56"/>
        <v>0</v>
      </c>
      <c r="K57" s="108">
        <f t="shared" si="56"/>
        <v>0</v>
      </c>
      <c r="L57" s="108">
        <f t="shared" si="56"/>
        <v>0</v>
      </c>
      <c r="M57" s="108" t="s">
        <v>1823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3" t="s">
        <v>1075</v>
      </c>
      <c r="B58" s="108">
        <v>343.0</v>
      </c>
      <c r="C58" s="108">
        <v>13.3</v>
      </c>
      <c r="D58" s="108">
        <v>3.4</v>
      </c>
      <c r="E58" s="108">
        <v>71.5</v>
      </c>
      <c r="F58" s="108">
        <v>10.0</v>
      </c>
      <c r="G58" s="234"/>
      <c r="H58" s="108">
        <f t="shared" ref="H58:L58" si="57">$G58/100*B58</f>
        <v>0</v>
      </c>
      <c r="I58" s="108">
        <f t="shared" si="57"/>
        <v>0</v>
      </c>
      <c r="J58" s="108">
        <f t="shared" si="57"/>
        <v>0</v>
      </c>
      <c r="K58" s="108">
        <f t="shared" si="57"/>
        <v>0</v>
      </c>
      <c r="L58" s="108">
        <f t="shared" si="57"/>
        <v>0</v>
      </c>
      <c r="M58" s="108" t="s">
        <v>1820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3" t="s">
        <v>1077</v>
      </c>
      <c r="B59" s="108">
        <v>335.0</v>
      </c>
      <c r="C59" s="108">
        <v>6.6</v>
      </c>
      <c r="D59" s="108">
        <v>2.0</v>
      </c>
      <c r="E59" s="108">
        <v>76.1</v>
      </c>
      <c r="F59" s="108">
        <v>1.9</v>
      </c>
      <c r="G59" s="234"/>
      <c r="H59" s="108">
        <f t="shared" ref="H59:L59" si="58">$G59/100*B59</f>
        <v>0</v>
      </c>
      <c r="I59" s="108">
        <f t="shared" si="58"/>
        <v>0</v>
      </c>
      <c r="J59" s="108">
        <f t="shared" si="58"/>
        <v>0</v>
      </c>
      <c r="K59" s="108">
        <f t="shared" si="58"/>
        <v>0</v>
      </c>
      <c r="L59" s="108">
        <f t="shared" si="58"/>
        <v>0</v>
      </c>
      <c r="M59" s="108" t="s">
        <v>1820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3" t="s">
        <v>1848</v>
      </c>
      <c r="B60" s="108">
        <v>22.0</v>
      </c>
      <c r="C60" s="108">
        <v>3.1</v>
      </c>
      <c r="D60" s="108">
        <v>0.3</v>
      </c>
      <c r="E60" s="108">
        <v>3.3</v>
      </c>
      <c r="F60" s="108">
        <v>1.0</v>
      </c>
      <c r="G60" s="234"/>
      <c r="H60" s="108">
        <f t="shared" ref="H60:L60" si="59">$G60/100*B60</f>
        <v>0</v>
      </c>
      <c r="I60" s="108">
        <f t="shared" si="59"/>
        <v>0</v>
      </c>
      <c r="J60" s="108">
        <f t="shared" si="59"/>
        <v>0</v>
      </c>
      <c r="K60" s="108">
        <f t="shared" si="59"/>
        <v>0</v>
      </c>
      <c r="L60" s="108">
        <f t="shared" si="59"/>
        <v>0</v>
      </c>
      <c r="M60" s="108" t="s">
        <v>1828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3" t="s">
        <v>1849</v>
      </c>
      <c r="B61" s="108">
        <v>33.0</v>
      </c>
      <c r="C61" s="108">
        <v>3.3</v>
      </c>
      <c r="D61" s="108">
        <v>0.4</v>
      </c>
      <c r="E61" s="108">
        <v>6.1</v>
      </c>
      <c r="F61" s="108">
        <v>2.3</v>
      </c>
      <c r="G61" s="234"/>
      <c r="H61" s="108">
        <f t="shared" ref="H61:L61" si="60">$G61/100*B61</f>
        <v>0</v>
      </c>
      <c r="I61" s="108">
        <f t="shared" si="60"/>
        <v>0</v>
      </c>
      <c r="J61" s="108">
        <f t="shared" si="60"/>
        <v>0</v>
      </c>
      <c r="K61" s="108">
        <f t="shared" si="60"/>
        <v>0</v>
      </c>
      <c r="L61" s="108">
        <f t="shared" si="60"/>
        <v>0</v>
      </c>
      <c r="M61" s="108" t="s">
        <v>1828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3" t="s">
        <v>1850</v>
      </c>
      <c r="B62" s="108">
        <v>22.0</v>
      </c>
      <c r="C62" s="108">
        <v>2.5</v>
      </c>
      <c r="D62" s="108">
        <v>0.1</v>
      </c>
      <c r="E62" s="108">
        <v>4.3</v>
      </c>
      <c r="F62" s="108">
        <v>0.6</v>
      </c>
      <c r="G62" s="234"/>
      <c r="H62" s="108">
        <f t="shared" ref="H62:L62" si="61">$G62/100*B62</f>
        <v>0</v>
      </c>
      <c r="I62" s="108">
        <f t="shared" si="61"/>
        <v>0</v>
      </c>
      <c r="J62" s="108">
        <f t="shared" si="61"/>
        <v>0</v>
      </c>
      <c r="K62" s="108">
        <f t="shared" si="61"/>
        <v>0</v>
      </c>
      <c r="L62" s="108">
        <f t="shared" si="61"/>
        <v>0</v>
      </c>
      <c r="M62" s="108" t="s">
        <v>1828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3" t="s">
        <v>1851</v>
      </c>
      <c r="B63" s="108">
        <v>38.0</v>
      </c>
      <c r="C63" s="108">
        <v>1.5</v>
      </c>
      <c r="D63" s="108">
        <v>0.5</v>
      </c>
      <c r="E63" s="108">
        <v>6.9</v>
      </c>
      <c r="F63" s="108">
        <v>3.8</v>
      </c>
      <c r="G63" s="234"/>
      <c r="H63" s="108">
        <f t="shared" ref="H63:L63" si="62">$G63/100*B63</f>
        <v>0</v>
      </c>
      <c r="I63" s="108">
        <f t="shared" si="62"/>
        <v>0</v>
      </c>
      <c r="J63" s="108">
        <f t="shared" si="62"/>
        <v>0</v>
      </c>
      <c r="K63" s="108">
        <f t="shared" si="62"/>
        <v>0</v>
      </c>
      <c r="L63" s="108">
        <f t="shared" si="62"/>
        <v>0</v>
      </c>
      <c r="M63" s="108" t="s">
        <v>1828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3" t="s">
        <v>1852</v>
      </c>
      <c r="B64" s="108">
        <v>31.0</v>
      </c>
      <c r="C64" s="108">
        <v>1.9</v>
      </c>
      <c r="D64" s="108">
        <v>0.2</v>
      </c>
      <c r="E64" s="108">
        <v>7.0</v>
      </c>
      <c r="F64" s="108">
        <v>2.7</v>
      </c>
      <c r="G64" s="234"/>
      <c r="H64" s="108">
        <f t="shared" ref="H64:L64" si="63">$G64/100*B64</f>
        <v>0</v>
      </c>
      <c r="I64" s="108">
        <f t="shared" si="63"/>
        <v>0</v>
      </c>
      <c r="J64" s="108">
        <f t="shared" si="63"/>
        <v>0</v>
      </c>
      <c r="K64" s="108">
        <f t="shared" si="63"/>
        <v>0</v>
      </c>
      <c r="L64" s="108">
        <f t="shared" si="63"/>
        <v>0</v>
      </c>
      <c r="M64" s="108" t="s">
        <v>1828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3" t="s">
        <v>1853</v>
      </c>
      <c r="B65" s="108">
        <v>22.0</v>
      </c>
      <c r="C65" s="108">
        <v>2.1</v>
      </c>
      <c r="D65" s="108">
        <v>0.4</v>
      </c>
      <c r="E65" s="108">
        <v>3.9</v>
      </c>
      <c r="F65" s="108">
        <v>1.3</v>
      </c>
      <c r="G65" s="234"/>
      <c r="H65" s="108">
        <f t="shared" ref="H65:L65" si="64">$G65/100*B65</f>
        <v>0</v>
      </c>
      <c r="I65" s="108">
        <f t="shared" si="64"/>
        <v>0</v>
      </c>
      <c r="J65" s="108">
        <f t="shared" si="64"/>
        <v>0</v>
      </c>
      <c r="K65" s="108">
        <f t="shared" si="64"/>
        <v>0</v>
      </c>
      <c r="L65" s="108">
        <f t="shared" si="64"/>
        <v>0</v>
      </c>
      <c r="M65" s="108" t="s">
        <v>1828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3" t="s">
        <v>1854</v>
      </c>
      <c r="B66" s="108">
        <v>31.0</v>
      </c>
      <c r="C66" s="108">
        <v>3.1</v>
      </c>
      <c r="D66" s="108">
        <v>0.6</v>
      </c>
      <c r="E66" s="108">
        <v>5.1</v>
      </c>
      <c r="F66" s="108">
        <v>2.8</v>
      </c>
      <c r="G66" s="234"/>
      <c r="H66" s="108">
        <f t="shared" ref="H66:L66" si="65">$G66/100*B66</f>
        <v>0</v>
      </c>
      <c r="I66" s="108">
        <f t="shared" si="65"/>
        <v>0</v>
      </c>
      <c r="J66" s="108">
        <f t="shared" si="65"/>
        <v>0</v>
      </c>
      <c r="K66" s="108">
        <f t="shared" si="65"/>
        <v>0</v>
      </c>
      <c r="L66" s="108">
        <f t="shared" si="65"/>
        <v>0</v>
      </c>
      <c r="M66" s="108" t="s">
        <v>1828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3" t="s">
        <v>1855</v>
      </c>
      <c r="B67" s="108">
        <v>34.0</v>
      </c>
      <c r="C67" s="108">
        <v>2.2</v>
      </c>
      <c r="D67" s="108">
        <v>0.5</v>
      </c>
      <c r="E67" s="108">
        <v>6.8</v>
      </c>
      <c r="F67" s="108">
        <v>2.5</v>
      </c>
      <c r="G67" s="234"/>
      <c r="H67" s="108">
        <f t="shared" ref="H67:L67" si="66">$G67/100*B67</f>
        <v>0</v>
      </c>
      <c r="I67" s="108">
        <f t="shared" si="66"/>
        <v>0</v>
      </c>
      <c r="J67" s="108">
        <f t="shared" si="66"/>
        <v>0</v>
      </c>
      <c r="K67" s="108">
        <f t="shared" si="66"/>
        <v>0</v>
      </c>
      <c r="L67" s="108">
        <f t="shared" si="66"/>
        <v>0</v>
      </c>
      <c r="M67" s="108" t="s">
        <v>1828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3" t="s">
        <v>1856</v>
      </c>
      <c r="B68" s="108">
        <v>296.0</v>
      </c>
      <c r="C68" s="108">
        <v>9.6</v>
      </c>
      <c r="D68" s="108">
        <v>1.0</v>
      </c>
      <c r="E68" s="108">
        <v>75.4</v>
      </c>
      <c r="F68" s="108">
        <v>11.5</v>
      </c>
      <c r="G68" s="234"/>
      <c r="H68" s="108">
        <f t="shared" ref="H68:L68" si="67">$G68/100*B68</f>
        <v>0</v>
      </c>
      <c r="I68" s="108">
        <f t="shared" si="67"/>
        <v>0</v>
      </c>
      <c r="J68" s="108">
        <f t="shared" si="67"/>
        <v>0</v>
      </c>
      <c r="K68" s="108">
        <f t="shared" si="67"/>
        <v>0</v>
      </c>
      <c r="L68" s="108">
        <f t="shared" si="67"/>
        <v>0</v>
      </c>
      <c r="M68" s="108" t="s">
        <v>1828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3" t="s">
        <v>1857</v>
      </c>
      <c r="B69" s="108">
        <v>37.0</v>
      </c>
      <c r="C69" s="108">
        <v>2.7</v>
      </c>
      <c r="D69" s="108">
        <v>0.3</v>
      </c>
      <c r="E69" s="108">
        <v>7.8</v>
      </c>
      <c r="F69" s="108">
        <v>2.7</v>
      </c>
      <c r="G69" s="234"/>
      <c r="H69" s="108">
        <f t="shared" ref="H69:L69" si="68">$G69/100*B69</f>
        <v>0</v>
      </c>
      <c r="I69" s="108">
        <f t="shared" si="68"/>
        <v>0</v>
      </c>
      <c r="J69" s="108">
        <f t="shared" si="68"/>
        <v>0</v>
      </c>
      <c r="K69" s="108">
        <f t="shared" si="68"/>
        <v>0</v>
      </c>
      <c r="L69" s="108">
        <f t="shared" si="68"/>
        <v>0</v>
      </c>
      <c r="M69" s="108" t="s">
        <v>1828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3" t="s">
        <v>1858</v>
      </c>
      <c r="B70" s="108">
        <v>58.0</v>
      </c>
      <c r="C70" s="108">
        <v>0.4</v>
      </c>
      <c r="D70" s="108">
        <v>0.1</v>
      </c>
      <c r="E70" s="108">
        <v>15.5</v>
      </c>
      <c r="F70" s="108">
        <v>3.1</v>
      </c>
      <c r="G70" s="234"/>
      <c r="H70" s="108">
        <f t="shared" ref="H70:L70" si="69">$G70/100*B70</f>
        <v>0</v>
      </c>
      <c r="I70" s="108">
        <f t="shared" si="69"/>
        <v>0</v>
      </c>
      <c r="J70" s="108">
        <f t="shared" si="69"/>
        <v>0</v>
      </c>
      <c r="K70" s="108">
        <f t="shared" si="69"/>
        <v>0</v>
      </c>
      <c r="L70" s="108">
        <f t="shared" si="69"/>
        <v>0</v>
      </c>
      <c r="M70" s="108" t="s">
        <v>1814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3" t="s">
        <v>1483</v>
      </c>
      <c r="B71" s="108">
        <v>68.0</v>
      </c>
      <c r="C71" s="108">
        <v>2.6</v>
      </c>
      <c r="D71" s="108">
        <v>1.0</v>
      </c>
      <c r="E71" s="108">
        <v>14.3</v>
      </c>
      <c r="F71" s="108">
        <v>5.4</v>
      </c>
      <c r="G71" s="234"/>
      <c r="H71" s="108">
        <f t="shared" ref="H71:L71" si="70">$G71/100*B71</f>
        <v>0</v>
      </c>
      <c r="I71" s="108">
        <f t="shared" si="70"/>
        <v>0</v>
      </c>
      <c r="J71" s="108">
        <f t="shared" si="70"/>
        <v>0</v>
      </c>
      <c r="K71" s="108">
        <f t="shared" si="70"/>
        <v>0</v>
      </c>
      <c r="L71" s="108">
        <f t="shared" si="70"/>
        <v>0</v>
      </c>
      <c r="M71" s="108" t="s">
        <v>1814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3" t="s">
        <v>1753</v>
      </c>
      <c r="B72" s="108">
        <v>371.0</v>
      </c>
      <c r="C72" s="108">
        <v>15.9</v>
      </c>
      <c r="D72" s="108">
        <v>33.6</v>
      </c>
      <c r="E72" s="108">
        <v>0.0</v>
      </c>
      <c r="F72" s="108">
        <v>0.0</v>
      </c>
      <c r="G72" s="234"/>
      <c r="H72" s="108">
        <f t="shared" ref="H72:L72" si="71">$G72/100*B72</f>
        <v>0</v>
      </c>
      <c r="I72" s="108">
        <f t="shared" si="71"/>
        <v>0</v>
      </c>
      <c r="J72" s="108">
        <f t="shared" si="71"/>
        <v>0</v>
      </c>
      <c r="K72" s="108">
        <f t="shared" si="71"/>
        <v>0</v>
      </c>
      <c r="L72" s="108">
        <f t="shared" si="71"/>
        <v>0</v>
      </c>
      <c r="M72" s="108" t="s">
        <v>1859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3" t="s">
        <v>1267</v>
      </c>
      <c r="B73" s="108">
        <v>18.0</v>
      </c>
      <c r="C73" s="108">
        <v>0.6</v>
      </c>
      <c r="D73" s="108">
        <v>0.1</v>
      </c>
      <c r="E73" s="108">
        <v>4.1</v>
      </c>
      <c r="F73" s="108">
        <v>1.6</v>
      </c>
      <c r="G73" s="234"/>
      <c r="H73" s="108">
        <f t="shared" ref="H73:L73" si="72">$G73/100*B73</f>
        <v>0</v>
      </c>
      <c r="I73" s="108">
        <f t="shared" si="72"/>
        <v>0</v>
      </c>
      <c r="J73" s="108">
        <f t="shared" si="72"/>
        <v>0</v>
      </c>
      <c r="K73" s="108">
        <f t="shared" si="72"/>
        <v>0</v>
      </c>
      <c r="L73" s="108">
        <f t="shared" si="72"/>
        <v>0</v>
      </c>
      <c r="M73" s="108" t="s">
        <v>1828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3" t="s">
        <v>1287</v>
      </c>
      <c r="B74" s="108">
        <v>0.0</v>
      </c>
      <c r="C74" s="108">
        <v>0.0</v>
      </c>
      <c r="D74" s="108">
        <v>3.0</v>
      </c>
      <c r="E74" s="108">
        <v>0.0</v>
      </c>
      <c r="F74" s="108">
        <v>0.7</v>
      </c>
      <c r="G74" s="234"/>
      <c r="H74" s="108">
        <f t="shared" ref="H74:L74" si="73">$G74/100*B74</f>
        <v>0</v>
      </c>
      <c r="I74" s="108">
        <f t="shared" si="73"/>
        <v>0</v>
      </c>
      <c r="J74" s="108">
        <f t="shared" si="73"/>
        <v>0</v>
      </c>
      <c r="K74" s="108">
        <f t="shared" si="73"/>
        <v>0</v>
      </c>
      <c r="L74" s="108">
        <f t="shared" si="73"/>
        <v>0</v>
      </c>
      <c r="M74" s="108" t="s">
        <v>1816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3" t="s">
        <v>1312</v>
      </c>
      <c r="B75" s="108">
        <v>121.0</v>
      </c>
      <c r="C75" s="108">
        <v>2.8</v>
      </c>
      <c r="D75" s="108">
        <v>0.7</v>
      </c>
      <c r="E75" s="108">
        <v>26.7</v>
      </c>
      <c r="F75" s="108">
        <v>2.0</v>
      </c>
      <c r="G75" s="234"/>
      <c r="H75" s="108">
        <f t="shared" ref="H75:L75" si="74">$G75/100*B75</f>
        <v>0</v>
      </c>
      <c r="I75" s="108">
        <f t="shared" si="74"/>
        <v>0</v>
      </c>
      <c r="J75" s="108">
        <f t="shared" si="74"/>
        <v>0</v>
      </c>
      <c r="K75" s="108">
        <f t="shared" si="74"/>
        <v>0</v>
      </c>
      <c r="L75" s="108">
        <f t="shared" si="74"/>
        <v>0</v>
      </c>
      <c r="M75" s="108" t="s">
        <v>1826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3" t="s">
        <v>1703</v>
      </c>
      <c r="B76" s="108">
        <v>231.0</v>
      </c>
      <c r="C76" s="108">
        <v>0.0</v>
      </c>
      <c r="D76" s="108">
        <v>0.0</v>
      </c>
      <c r="E76" s="108">
        <v>0.0</v>
      </c>
      <c r="F76" s="108">
        <v>0.0</v>
      </c>
      <c r="G76" s="234"/>
      <c r="H76" s="108">
        <f t="shared" ref="H76:L76" si="75">$G76/100*B76</f>
        <v>0</v>
      </c>
      <c r="I76" s="108">
        <f t="shared" si="75"/>
        <v>0</v>
      </c>
      <c r="J76" s="108">
        <f t="shared" si="75"/>
        <v>0</v>
      </c>
      <c r="K76" s="108">
        <f t="shared" si="75"/>
        <v>0</v>
      </c>
      <c r="L76" s="108">
        <f t="shared" si="75"/>
        <v>0</v>
      </c>
      <c r="M76" s="108" t="s">
        <v>1821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3" t="s">
        <v>1860</v>
      </c>
      <c r="B77" s="108">
        <v>34.0</v>
      </c>
      <c r="C77" s="108">
        <v>0.8</v>
      </c>
      <c r="D77" s="108">
        <v>0.2</v>
      </c>
      <c r="E77" s="108">
        <v>8.2</v>
      </c>
      <c r="F77" s="108">
        <v>0.9</v>
      </c>
      <c r="G77" s="234"/>
      <c r="H77" s="108">
        <f t="shared" ref="H77:L77" si="76">$G77/100*B77</f>
        <v>0</v>
      </c>
      <c r="I77" s="108">
        <f t="shared" si="76"/>
        <v>0</v>
      </c>
      <c r="J77" s="108">
        <f t="shared" si="76"/>
        <v>0</v>
      </c>
      <c r="K77" s="108">
        <f t="shared" si="76"/>
        <v>0</v>
      </c>
      <c r="L77" s="108">
        <f t="shared" si="76"/>
        <v>0</v>
      </c>
      <c r="M77" s="108" t="s">
        <v>1814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3" t="s">
        <v>1861</v>
      </c>
      <c r="B78" s="108">
        <v>28.0</v>
      </c>
      <c r="C78" s="108">
        <v>1.1</v>
      </c>
      <c r="D78" s="108">
        <v>0.1</v>
      </c>
      <c r="E78" s="108">
        <v>6.6</v>
      </c>
      <c r="F78" s="108">
        <v>0.9</v>
      </c>
      <c r="G78" s="234"/>
      <c r="H78" s="108">
        <f t="shared" ref="H78:L78" si="77">$G78/100*B78</f>
        <v>0</v>
      </c>
      <c r="I78" s="108">
        <f t="shared" si="77"/>
        <v>0</v>
      </c>
      <c r="J78" s="108">
        <f t="shared" si="77"/>
        <v>0</v>
      </c>
      <c r="K78" s="108">
        <f t="shared" si="77"/>
        <v>0</v>
      </c>
      <c r="L78" s="108">
        <f t="shared" si="77"/>
        <v>0</v>
      </c>
      <c r="M78" s="108" t="s">
        <v>1814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3" t="s">
        <v>1862</v>
      </c>
      <c r="B79" s="108">
        <v>36.0</v>
      </c>
      <c r="C79" s="108">
        <v>0.5</v>
      </c>
      <c r="D79" s="108">
        <v>0.1</v>
      </c>
      <c r="E79" s="108">
        <v>9.1</v>
      </c>
      <c r="F79" s="108">
        <v>0.8</v>
      </c>
      <c r="G79" s="234"/>
      <c r="H79" s="108">
        <f t="shared" ref="H79:L79" si="78">$G79/100*B79</f>
        <v>0</v>
      </c>
      <c r="I79" s="108">
        <f t="shared" si="78"/>
        <v>0</v>
      </c>
      <c r="J79" s="108">
        <f t="shared" si="78"/>
        <v>0</v>
      </c>
      <c r="K79" s="108">
        <f t="shared" si="78"/>
        <v>0</v>
      </c>
      <c r="L79" s="108">
        <f t="shared" si="78"/>
        <v>0</v>
      </c>
      <c r="M79" s="108" t="s">
        <v>1814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3" t="s">
        <v>1455</v>
      </c>
      <c r="B80" s="108">
        <v>43.0</v>
      </c>
      <c r="C80" s="108">
        <v>1.4</v>
      </c>
      <c r="D80" s="108">
        <v>0.5</v>
      </c>
      <c r="E80" s="108">
        <v>9.6</v>
      </c>
      <c r="F80" s="108">
        <v>5.3</v>
      </c>
      <c r="G80" s="234"/>
      <c r="H80" s="108">
        <f t="shared" ref="H80:L80" si="79">$G80/100*B80</f>
        <v>0</v>
      </c>
      <c r="I80" s="108">
        <f t="shared" si="79"/>
        <v>0</v>
      </c>
      <c r="J80" s="108">
        <f t="shared" si="79"/>
        <v>0</v>
      </c>
      <c r="K80" s="108">
        <f t="shared" si="79"/>
        <v>0</v>
      </c>
      <c r="L80" s="108">
        <f t="shared" si="79"/>
        <v>0</v>
      </c>
      <c r="M80" s="108" t="s">
        <v>1814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3" t="s">
        <v>1863</v>
      </c>
      <c r="B81" s="108">
        <v>387.0</v>
      </c>
      <c r="C81" s="108">
        <v>6.2</v>
      </c>
      <c r="D81" s="108">
        <v>23.9</v>
      </c>
      <c r="E81" s="108">
        <v>40.8</v>
      </c>
      <c r="F81" s="108">
        <v>0.0</v>
      </c>
      <c r="G81" s="234"/>
      <c r="H81" s="108">
        <f t="shared" ref="H81:L81" si="80">$G81/100*B81</f>
        <v>0</v>
      </c>
      <c r="I81" s="108">
        <f t="shared" si="80"/>
        <v>0</v>
      </c>
      <c r="J81" s="108">
        <f t="shared" si="80"/>
        <v>0</v>
      </c>
      <c r="K81" s="108">
        <f t="shared" si="80"/>
        <v>0</v>
      </c>
      <c r="L81" s="108">
        <f t="shared" si="80"/>
        <v>0</v>
      </c>
      <c r="M81" s="108" t="s">
        <v>1823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3" t="s">
        <v>1864</v>
      </c>
      <c r="B82" s="108">
        <v>31.0</v>
      </c>
      <c r="C82" s="108">
        <v>1.8</v>
      </c>
      <c r="D82" s="108">
        <v>0.2</v>
      </c>
      <c r="E82" s="108">
        <v>7.0</v>
      </c>
      <c r="F82" s="108">
        <v>2.7</v>
      </c>
      <c r="G82" s="234"/>
      <c r="H82" s="108">
        <f t="shared" ref="H82:L82" si="81">$G82/100*B82</f>
        <v>0</v>
      </c>
      <c r="I82" s="108">
        <f t="shared" si="81"/>
        <v>0</v>
      </c>
      <c r="J82" s="108">
        <f t="shared" si="81"/>
        <v>0</v>
      </c>
      <c r="K82" s="108">
        <f t="shared" si="81"/>
        <v>0</v>
      </c>
      <c r="L82" s="108">
        <f t="shared" si="81"/>
        <v>0</v>
      </c>
      <c r="M82" s="108" t="s">
        <v>1828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3" t="s">
        <v>1865</v>
      </c>
      <c r="B83" s="108">
        <v>296.0</v>
      </c>
      <c r="C83" s="108">
        <v>2.5</v>
      </c>
      <c r="D83" s="108">
        <v>0.5</v>
      </c>
      <c r="E83" s="108">
        <v>78.5</v>
      </c>
      <c r="F83" s="108">
        <v>6.8</v>
      </c>
      <c r="G83" s="234"/>
      <c r="H83" s="108">
        <f t="shared" ref="H83:L83" si="82">$G83/100*B83</f>
        <v>0</v>
      </c>
      <c r="I83" s="108">
        <f t="shared" si="82"/>
        <v>0</v>
      </c>
      <c r="J83" s="108">
        <f t="shared" si="82"/>
        <v>0</v>
      </c>
      <c r="K83" s="108">
        <f t="shared" si="82"/>
        <v>0</v>
      </c>
      <c r="L83" s="108">
        <f t="shared" si="82"/>
        <v>0</v>
      </c>
      <c r="M83" s="108" t="s">
        <v>1814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3" t="s">
        <v>1866</v>
      </c>
      <c r="B84" s="108">
        <v>80.0</v>
      </c>
      <c r="C84" s="108">
        <v>1.8</v>
      </c>
      <c r="D84" s="108">
        <v>0.8</v>
      </c>
      <c r="E84" s="108">
        <v>17.8</v>
      </c>
      <c r="F84" s="108">
        <v>2.0</v>
      </c>
      <c r="G84" s="234"/>
      <c r="H84" s="108">
        <f t="shared" ref="H84:L84" si="83">$G84/100*B84</f>
        <v>0</v>
      </c>
      <c r="I84" s="108">
        <f t="shared" si="83"/>
        <v>0</v>
      </c>
      <c r="J84" s="108">
        <f t="shared" si="83"/>
        <v>0</v>
      </c>
      <c r="K84" s="108">
        <f t="shared" si="83"/>
        <v>0</v>
      </c>
      <c r="L84" s="108">
        <f t="shared" si="83"/>
        <v>0</v>
      </c>
      <c r="M84" s="108" t="s">
        <v>1828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3" t="s">
        <v>1867</v>
      </c>
      <c r="B85" s="108">
        <v>134.0</v>
      </c>
      <c r="C85" s="108">
        <v>22.8</v>
      </c>
      <c r="D85" s="108">
        <v>4.3</v>
      </c>
      <c r="E85" s="108">
        <v>0.0</v>
      </c>
      <c r="F85" s="108">
        <v>0.0</v>
      </c>
      <c r="G85" s="234"/>
      <c r="H85" s="108">
        <f t="shared" ref="H85:L85" si="84">$G85/100*B85</f>
        <v>0</v>
      </c>
      <c r="I85" s="108">
        <f t="shared" si="84"/>
        <v>0</v>
      </c>
      <c r="J85" s="108">
        <f t="shared" si="84"/>
        <v>0</v>
      </c>
      <c r="K85" s="108">
        <f t="shared" si="84"/>
        <v>0</v>
      </c>
      <c r="L85" s="108">
        <f t="shared" si="84"/>
        <v>0</v>
      </c>
      <c r="M85" s="108" t="s">
        <v>1859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3" t="s">
        <v>1473</v>
      </c>
      <c r="B86" s="108">
        <v>74.0</v>
      </c>
      <c r="C86" s="108">
        <v>0.8</v>
      </c>
      <c r="D86" s="108">
        <v>0.3</v>
      </c>
      <c r="E86" s="108">
        <v>19.2</v>
      </c>
      <c r="F86" s="108">
        <v>2.9</v>
      </c>
      <c r="G86" s="234"/>
      <c r="H86" s="108">
        <f t="shared" ref="H86:L86" si="85">$G86/100*B86</f>
        <v>0</v>
      </c>
      <c r="I86" s="108">
        <f t="shared" si="85"/>
        <v>0</v>
      </c>
      <c r="J86" s="108">
        <f t="shared" si="85"/>
        <v>0</v>
      </c>
      <c r="K86" s="108">
        <f t="shared" si="85"/>
        <v>0</v>
      </c>
      <c r="L86" s="108">
        <f t="shared" si="85"/>
        <v>0</v>
      </c>
      <c r="M86" s="108" t="s">
        <v>1814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3" t="s">
        <v>1588</v>
      </c>
      <c r="B87" s="108">
        <v>327.0</v>
      </c>
      <c r="C87" s="108">
        <v>68.2</v>
      </c>
      <c r="D87" s="108">
        <v>4.0</v>
      </c>
      <c r="E87" s="108">
        <v>0.0</v>
      </c>
      <c r="F87" s="108">
        <v>0.0</v>
      </c>
      <c r="G87" s="234"/>
      <c r="H87" s="108">
        <f t="shared" ref="H87:L87" si="86">$G87/100*B87</f>
        <v>0</v>
      </c>
      <c r="I87" s="108">
        <f t="shared" si="86"/>
        <v>0</v>
      </c>
      <c r="J87" s="108">
        <f t="shared" si="86"/>
        <v>0</v>
      </c>
      <c r="K87" s="108">
        <f t="shared" si="86"/>
        <v>0</v>
      </c>
      <c r="L87" s="108">
        <f t="shared" si="86"/>
        <v>0</v>
      </c>
      <c r="M87" s="108" t="s">
        <v>1832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3" t="s">
        <v>1291</v>
      </c>
      <c r="B88" s="108">
        <v>49.0</v>
      </c>
      <c r="C88" s="108">
        <v>1.5</v>
      </c>
      <c r="D88" s="108">
        <v>0.2</v>
      </c>
      <c r="E88" s="108">
        <v>12.3</v>
      </c>
      <c r="F88" s="108">
        <v>1.3</v>
      </c>
      <c r="G88" s="234"/>
      <c r="H88" s="108">
        <f t="shared" ref="H88:L88" si="87">$G88/100*B88</f>
        <v>0</v>
      </c>
      <c r="I88" s="108">
        <f t="shared" si="87"/>
        <v>0</v>
      </c>
      <c r="J88" s="108">
        <f t="shared" si="87"/>
        <v>0</v>
      </c>
      <c r="K88" s="108">
        <f t="shared" si="87"/>
        <v>0</v>
      </c>
      <c r="L88" s="108">
        <f t="shared" si="87"/>
        <v>0</v>
      </c>
      <c r="M88" s="108" t="s">
        <v>1816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3" t="s">
        <v>1212</v>
      </c>
      <c r="B89" s="108">
        <v>61.0</v>
      </c>
      <c r="C89" s="108">
        <v>3.5</v>
      </c>
      <c r="D89" s="108">
        <v>3.3</v>
      </c>
      <c r="E89" s="108">
        <v>4.7</v>
      </c>
      <c r="F89" s="108">
        <v>0.0</v>
      </c>
      <c r="G89" s="234"/>
      <c r="H89" s="108">
        <f t="shared" ref="H89:L89" si="88">$G89/100*B89</f>
        <v>0</v>
      </c>
      <c r="I89" s="108">
        <f t="shared" si="88"/>
        <v>0</v>
      </c>
      <c r="J89" s="108">
        <f t="shared" si="88"/>
        <v>0</v>
      </c>
      <c r="K89" s="108">
        <f t="shared" si="88"/>
        <v>0</v>
      </c>
      <c r="L89" s="108">
        <f t="shared" si="88"/>
        <v>0</v>
      </c>
      <c r="M89" s="108" t="s">
        <v>1868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3" t="s">
        <v>1869</v>
      </c>
      <c r="B90" s="108">
        <v>94.0</v>
      </c>
      <c r="C90" s="108">
        <v>3.5</v>
      </c>
      <c r="D90" s="108">
        <v>1.8</v>
      </c>
      <c r="E90" s="108">
        <v>16.0</v>
      </c>
      <c r="F90" s="108">
        <v>0.2</v>
      </c>
      <c r="G90" s="234"/>
      <c r="H90" s="108">
        <f t="shared" ref="H90:L90" si="89">$G90/100*B90</f>
        <v>0</v>
      </c>
      <c r="I90" s="108">
        <f t="shared" si="89"/>
        <v>0</v>
      </c>
      <c r="J90" s="108">
        <f t="shared" si="89"/>
        <v>0</v>
      </c>
      <c r="K90" s="108">
        <f t="shared" si="89"/>
        <v>0</v>
      </c>
      <c r="L90" s="108">
        <f t="shared" si="89"/>
        <v>0</v>
      </c>
      <c r="M90" s="108" t="s">
        <v>1818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3" t="s">
        <v>1870</v>
      </c>
      <c r="B91" s="108">
        <v>16.0</v>
      </c>
      <c r="C91" s="108">
        <v>1.2</v>
      </c>
      <c r="D91" s="108">
        <v>0.2</v>
      </c>
      <c r="E91" s="108">
        <v>3.4</v>
      </c>
      <c r="F91" s="108">
        <v>1.1</v>
      </c>
      <c r="G91" s="234"/>
      <c r="H91" s="108">
        <f t="shared" ref="H91:L91" si="90">$G91/100*B91</f>
        <v>0</v>
      </c>
      <c r="I91" s="108">
        <f t="shared" si="90"/>
        <v>0</v>
      </c>
      <c r="J91" s="108">
        <f t="shared" si="90"/>
        <v>0</v>
      </c>
      <c r="K91" s="108">
        <f t="shared" si="90"/>
        <v>0</v>
      </c>
      <c r="L91" s="108">
        <f t="shared" si="90"/>
        <v>0</v>
      </c>
      <c r="M91" s="108" t="s">
        <v>1828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3" t="s">
        <v>1871</v>
      </c>
      <c r="B92" s="108">
        <v>77.0</v>
      </c>
      <c r="C92" s="108">
        <v>3.5</v>
      </c>
      <c r="D92" s="108">
        <v>2.3</v>
      </c>
      <c r="E92" s="108">
        <v>10.7</v>
      </c>
      <c r="F92" s="108">
        <v>1.0</v>
      </c>
      <c r="G92" s="234"/>
      <c r="H92" s="108">
        <f t="shared" ref="H92:L92" si="91">$G92/100*B92</f>
        <v>0</v>
      </c>
      <c r="I92" s="108">
        <f t="shared" si="91"/>
        <v>0</v>
      </c>
      <c r="J92" s="108">
        <f t="shared" si="91"/>
        <v>0</v>
      </c>
      <c r="K92" s="108">
        <f t="shared" si="91"/>
        <v>0</v>
      </c>
      <c r="L92" s="108">
        <f t="shared" si="91"/>
        <v>0</v>
      </c>
      <c r="M92" s="108" t="s">
        <v>1868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3" t="s">
        <v>1872</v>
      </c>
      <c r="B93" s="108">
        <v>50.0</v>
      </c>
      <c r="C93" s="108">
        <v>3.3</v>
      </c>
      <c r="D93" s="108">
        <v>0.7</v>
      </c>
      <c r="E93" s="108">
        <v>10.0</v>
      </c>
      <c r="F93" s="108">
        <v>2.0</v>
      </c>
      <c r="G93" s="234"/>
      <c r="H93" s="108">
        <f t="shared" ref="H93:L93" si="92">$G93/100*B93</f>
        <v>0</v>
      </c>
      <c r="I93" s="108">
        <f t="shared" si="92"/>
        <v>0</v>
      </c>
      <c r="J93" s="108">
        <f t="shared" si="92"/>
        <v>0</v>
      </c>
      <c r="K93" s="108">
        <f t="shared" si="92"/>
        <v>0</v>
      </c>
      <c r="L93" s="108">
        <f t="shared" si="92"/>
        <v>0</v>
      </c>
      <c r="M93" s="108" t="s">
        <v>1828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3" t="s">
        <v>1633</v>
      </c>
      <c r="B94" s="108">
        <v>92.0</v>
      </c>
      <c r="C94" s="108">
        <v>15.6</v>
      </c>
      <c r="D94" s="108">
        <v>1.4</v>
      </c>
      <c r="E94" s="108">
        <v>3.1</v>
      </c>
      <c r="F94" s="108">
        <v>0.0</v>
      </c>
      <c r="G94" s="234"/>
      <c r="H94" s="108">
        <f t="shared" ref="H94:L94" si="93">$G94/100*B94</f>
        <v>0</v>
      </c>
      <c r="I94" s="108">
        <f t="shared" si="93"/>
        <v>0</v>
      </c>
      <c r="J94" s="108">
        <f t="shared" si="93"/>
        <v>0</v>
      </c>
      <c r="K94" s="108">
        <f t="shared" si="93"/>
        <v>0</v>
      </c>
      <c r="L94" s="108">
        <f t="shared" si="93"/>
        <v>0</v>
      </c>
      <c r="M94" s="108" t="s">
        <v>1847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3" t="s">
        <v>1580</v>
      </c>
      <c r="B95" s="108">
        <v>70.0</v>
      </c>
      <c r="C95" s="108">
        <v>12.4</v>
      </c>
      <c r="D95" s="108">
        <v>1.9</v>
      </c>
      <c r="E95" s="108">
        <v>0.0</v>
      </c>
      <c r="F95" s="108">
        <v>0.0</v>
      </c>
      <c r="G95" s="234"/>
      <c r="H95" s="108">
        <f t="shared" ref="H95:L95" si="94">$G95/100*B95</f>
        <v>0</v>
      </c>
      <c r="I95" s="108">
        <f t="shared" si="94"/>
        <v>0</v>
      </c>
      <c r="J95" s="108">
        <f t="shared" si="94"/>
        <v>0</v>
      </c>
      <c r="K95" s="108">
        <f t="shared" si="94"/>
        <v>0</v>
      </c>
      <c r="L95" s="108">
        <f t="shared" si="94"/>
        <v>0</v>
      </c>
      <c r="M95" s="108" t="s">
        <v>1832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3" t="s">
        <v>1873</v>
      </c>
      <c r="B96" s="108">
        <v>281.0</v>
      </c>
      <c r="C96" s="108">
        <v>7.1</v>
      </c>
      <c r="D96" s="108">
        <v>0.2</v>
      </c>
      <c r="E96" s="108">
        <v>67.9</v>
      </c>
      <c r="F96" s="108">
        <v>30.1</v>
      </c>
      <c r="G96" s="234"/>
      <c r="H96" s="108">
        <f t="shared" ref="H96:L96" si="95">$G96/100*B96</f>
        <v>0</v>
      </c>
      <c r="I96" s="108">
        <f t="shared" si="95"/>
        <v>0</v>
      </c>
      <c r="J96" s="108">
        <f t="shared" si="95"/>
        <v>0</v>
      </c>
      <c r="K96" s="108">
        <f t="shared" si="95"/>
        <v>0</v>
      </c>
      <c r="L96" s="108">
        <f t="shared" si="95"/>
        <v>0</v>
      </c>
      <c r="M96" s="108" t="s">
        <v>1828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3" t="s">
        <v>1098</v>
      </c>
      <c r="B97" s="108">
        <v>337.0</v>
      </c>
      <c r="C97" s="108">
        <v>14.7</v>
      </c>
      <c r="D97" s="108">
        <v>2.2</v>
      </c>
      <c r="E97" s="108">
        <v>70.4</v>
      </c>
      <c r="F97" s="108">
        <v>9.1</v>
      </c>
      <c r="G97" s="234"/>
      <c r="H97" s="108">
        <f t="shared" ref="H97:L97" si="96">$G97/100*B97</f>
        <v>0</v>
      </c>
      <c r="I97" s="108">
        <f t="shared" si="96"/>
        <v>0</v>
      </c>
      <c r="J97" s="108">
        <f t="shared" si="96"/>
        <v>0</v>
      </c>
      <c r="K97" s="108">
        <f t="shared" si="96"/>
        <v>0</v>
      </c>
      <c r="L97" s="108">
        <f t="shared" si="96"/>
        <v>0</v>
      </c>
      <c r="M97" s="108" t="s">
        <v>1820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3" t="s">
        <v>1874</v>
      </c>
      <c r="B98" s="108">
        <v>25.0</v>
      </c>
      <c r="C98" s="108">
        <v>1.3</v>
      </c>
      <c r="D98" s="108">
        <v>0.1</v>
      </c>
      <c r="E98" s="108">
        <v>5.8</v>
      </c>
      <c r="F98" s="108">
        <v>2.5</v>
      </c>
      <c r="G98" s="234"/>
      <c r="H98" s="108">
        <f t="shared" ref="H98:L98" si="97">$G98/100*B98</f>
        <v>0</v>
      </c>
      <c r="I98" s="108">
        <f t="shared" si="97"/>
        <v>0</v>
      </c>
      <c r="J98" s="108">
        <f t="shared" si="97"/>
        <v>0</v>
      </c>
      <c r="K98" s="108">
        <f t="shared" si="97"/>
        <v>0</v>
      </c>
      <c r="L98" s="108">
        <f t="shared" si="97"/>
        <v>0</v>
      </c>
      <c r="M98" s="108" t="s">
        <v>1828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3" t="s">
        <v>1875</v>
      </c>
      <c r="B99" s="108">
        <v>13.0</v>
      </c>
      <c r="C99" s="108">
        <v>1.5</v>
      </c>
      <c r="D99" s="108">
        <v>0.2</v>
      </c>
      <c r="E99" s="108">
        <v>2.2</v>
      </c>
      <c r="F99" s="108">
        <v>1.0</v>
      </c>
      <c r="G99" s="234"/>
      <c r="H99" s="108">
        <f t="shared" ref="H99:L99" si="98">$G99/100*B99</f>
        <v>0</v>
      </c>
      <c r="I99" s="108">
        <f t="shared" si="98"/>
        <v>0</v>
      </c>
      <c r="J99" s="108">
        <f t="shared" si="98"/>
        <v>0</v>
      </c>
      <c r="K99" s="108">
        <f t="shared" si="98"/>
        <v>0</v>
      </c>
      <c r="L99" s="108">
        <f t="shared" si="98"/>
        <v>0</v>
      </c>
      <c r="M99" s="108" t="s">
        <v>1828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3" t="s">
        <v>1876</v>
      </c>
      <c r="B100" s="108">
        <v>31.0</v>
      </c>
      <c r="C100" s="108">
        <v>1.4</v>
      </c>
      <c r="D100" s="108">
        <v>0.6</v>
      </c>
      <c r="E100" s="108">
        <v>7.4</v>
      </c>
      <c r="F100" s="108">
        <v>2.1</v>
      </c>
      <c r="G100" s="234"/>
      <c r="H100" s="108">
        <f t="shared" ref="H100:L100" si="99">$G100/100*B100</f>
        <v>0</v>
      </c>
      <c r="I100" s="108">
        <f t="shared" si="99"/>
        <v>0</v>
      </c>
      <c r="J100" s="108">
        <f t="shared" si="99"/>
        <v>0</v>
      </c>
      <c r="K100" s="108">
        <f t="shared" si="99"/>
        <v>0</v>
      </c>
      <c r="L100" s="108">
        <f t="shared" si="99"/>
        <v>0</v>
      </c>
      <c r="M100" s="108" t="s">
        <v>1828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3" t="s">
        <v>1877</v>
      </c>
      <c r="B101" s="108">
        <v>30.0</v>
      </c>
      <c r="C101" s="108">
        <v>2.5</v>
      </c>
      <c r="D101" s="108">
        <v>0.4</v>
      </c>
      <c r="E101" s="108">
        <v>5.6</v>
      </c>
      <c r="F101" s="108">
        <v>3.6</v>
      </c>
      <c r="G101" s="234"/>
      <c r="H101" s="108">
        <f t="shared" ref="H101:L101" si="100">$G101/100*B101</f>
        <v>0</v>
      </c>
      <c r="I101" s="108">
        <f t="shared" si="100"/>
        <v>0</v>
      </c>
      <c r="J101" s="108">
        <f t="shared" si="100"/>
        <v>0</v>
      </c>
      <c r="K101" s="108">
        <f t="shared" si="100"/>
        <v>0</v>
      </c>
      <c r="L101" s="108">
        <f t="shared" si="100"/>
        <v>0</v>
      </c>
      <c r="M101" s="108" t="s">
        <v>1828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3" t="s">
        <v>1878</v>
      </c>
      <c r="B102" s="108">
        <v>27.0</v>
      </c>
      <c r="C102" s="108">
        <v>2.0</v>
      </c>
      <c r="D102" s="108">
        <v>0.1</v>
      </c>
      <c r="E102" s="108">
        <v>6.1</v>
      </c>
      <c r="F102" s="108">
        <v>3.1</v>
      </c>
      <c r="G102" s="234"/>
      <c r="H102" s="108">
        <f t="shared" ref="H102:L102" si="101">$G102/100*B102</f>
        <v>0</v>
      </c>
      <c r="I102" s="108">
        <f t="shared" si="101"/>
        <v>0</v>
      </c>
      <c r="J102" s="108">
        <f t="shared" si="101"/>
        <v>0</v>
      </c>
      <c r="K102" s="108">
        <f t="shared" si="101"/>
        <v>0</v>
      </c>
      <c r="L102" s="108">
        <f t="shared" si="101"/>
        <v>0</v>
      </c>
      <c r="M102" s="108" t="s">
        <v>1828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3" t="s">
        <v>1572</v>
      </c>
      <c r="B103" s="108">
        <v>127.0</v>
      </c>
      <c r="C103" s="108">
        <v>17.8</v>
      </c>
      <c r="D103" s="108">
        <v>5.6</v>
      </c>
      <c r="E103" s="108">
        <v>0.0</v>
      </c>
      <c r="F103" s="108">
        <v>0.0</v>
      </c>
      <c r="G103" s="234"/>
      <c r="H103" s="108">
        <f t="shared" ref="H103:L103" si="102">$G103/100*B103</f>
        <v>0</v>
      </c>
      <c r="I103" s="108">
        <f t="shared" si="102"/>
        <v>0</v>
      </c>
      <c r="J103" s="108">
        <f t="shared" si="102"/>
        <v>0</v>
      </c>
      <c r="K103" s="108">
        <f t="shared" si="102"/>
        <v>0</v>
      </c>
      <c r="L103" s="108">
        <f t="shared" si="102"/>
        <v>0</v>
      </c>
      <c r="M103" s="108" t="s">
        <v>1832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3" t="s">
        <v>1879</v>
      </c>
      <c r="B104" s="108">
        <v>77.0</v>
      </c>
      <c r="C104" s="108">
        <v>2.0</v>
      </c>
      <c r="D104" s="108">
        <v>0.1</v>
      </c>
      <c r="E104" s="108">
        <v>17.5</v>
      </c>
      <c r="F104" s="108">
        <v>2.2</v>
      </c>
      <c r="G104" s="234"/>
      <c r="H104" s="108">
        <f t="shared" ref="H104:L104" si="103">$G104/100*B104</f>
        <v>0</v>
      </c>
      <c r="I104" s="108">
        <f t="shared" si="103"/>
        <v>0</v>
      </c>
      <c r="J104" s="108">
        <f t="shared" si="103"/>
        <v>0</v>
      </c>
      <c r="K104" s="108">
        <f t="shared" si="103"/>
        <v>0</v>
      </c>
      <c r="L104" s="108">
        <f t="shared" si="103"/>
        <v>0</v>
      </c>
      <c r="M104" s="108" t="s">
        <v>1826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3" t="s">
        <v>1880</v>
      </c>
      <c r="B105" s="108">
        <v>86.0</v>
      </c>
      <c r="C105" s="108">
        <v>1.6</v>
      </c>
      <c r="D105" s="108">
        <v>0.1</v>
      </c>
      <c r="E105" s="108">
        <v>20.1</v>
      </c>
      <c r="F105" s="108">
        <v>3.0</v>
      </c>
      <c r="G105" s="234"/>
      <c r="H105" s="108">
        <f t="shared" ref="H105:L105" si="104">$G105/100*B105</f>
        <v>0</v>
      </c>
      <c r="I105" s="108">
        <f t="shared" si="104"/>
        <v>0</v>
      </c>
      <c r="J105" s="108">
        <f t="shared" si="104"/>
        <v>0</v>
      </c>
      <c r="K105" s="108">
        <f t="shared" si="104"/>
        <v>0</v>
      </c>
      <c r="L105" s="108">
        <f t="shared" si="104"/>
        <v>0</v>
      </c>
      <c r="M105" s="108" t="s">
        <v>1826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3" t="s">
        <v>1308</v>
      </c>
      <c r="B106" s="108">
        <v>263.0</v>
      </c>
      <c r="C106" s="108">
        <v>1.1</v>
      </c>
      <c r="D106" s="108">
        <v>0.3</v>
      </c>
      <c r="E106" s="108">
        <v>38.1</v>
      </c>
      <c r="F106" s="108">
        <v>1.8</v>
      </c>
      <c r="G106" s="234"/>
      <c r="H106" s="108">
        <f t="shared" ref="H106:L106" si="105">$G106/100*B106</f>
        <v>0</v>
      </c>
      <c r="I106" s="108">
        <f t="shared" si="105"/>
        <v>0</v>
      </c>
      <c r="J106" s="108">
        <f t="shared" si="105"/>
        <v>0</v>
      </c>
      <c r="K106" s="108">
        <f t="shared" si="105"/>
        <v>0</v>
      </c>
      <c r="L106" s="108">
        <f t="shared" si="105"/>
        <v>0</v>
      </c>
      <c r="M106" s="108" t="s">
        <v>1826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3" t="s">
        <v>1881</v>
      </c>
      <c r="B107" s="108">
        <v>196.0</v>
      </c>
      <c r="C107" s="108">
        <v>1.6</v>
      </c>
      <c r="D107" s="108">
        <v>1.3</v>
      </c>
      <c r="E107" s="108">
        <v>44.2</v>
      </c>
      <c r="F107" s="108">
        <v>0.0</v>
      </c>
      <c r="G107" s="234"/>
      <c r="H107" s="108">
        <f t="shared" ref="H107:L107" si="106">$G107/100*B107</f>
        <v>0</v>
      </c>
      <c r="I107" s="108">
        <f t="shared" si="106"/>
        <v>0</v>
      </c>
      <c r="J107" s="108">
        <f t="shared" si="106"/>
        <v>0</v>
      </c>
      <c r="K107" s="108">
        <f t="shared" si="106"/>
        <v>0</v>
      </c>
      <c r="L107" s="108">
        <f t="shared" si="106"/>
        <v>0</v>
      </c>
      <c r="M107" s="108" t="s">
        <v>1823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3" t="s">
        <v>1882</v>
      </c>
      <c r="B108" s="108">
        <v>374.0</v>
      </c>
      <c r="C108" s="108">
        <v>6.4</v>
      </c>
      <c r="D108" s="108">
        <v>4.5</v>
      </c>
      <c r="E108" s="108">
        <v>77.3</v>
      </c>
      <c r="F108" s="108">
        <v>11.7</v>
      </c>
      <c r="G108" s="234"/>
      <c r="H108" s="108">
        <f t="shared" ref="H108:L108" si="107">$G108/100*B108</f>
        <v>0</v>
      </c>
      <c r="I108" s="108">
        <f t="shared" si="107"/>
        <v>0</v>
      </c>
      <c r="J108" s="108">
        <f t="shared" si="107"/>
        <v>0</v>
      </c>
      <c r="K108" s="108">
        <f t="shared" si="107"/>
        <v>0</v>
      </c>
      <c r="L108" s="108">
        <f t="shared" si="107"/>
        <v>0</v>
      </c>
      <c r="M108" s="108" t="s">
        <v>1823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3" t="s">
        <v>1536</v>
      </c>
      <c r="B109" s="108">
        <v>673.0</v>
      </c>
      <c r="C109" s="108">
        <v>13.7</v>
      </c>
      <c r="D109" s="108">
        <v>68.4</v>
      </c>
      <c r="E109" s="108">
        <v>13.1</v>
      </c>
      <c r="F109" s="108">
        <v>3.7</v>
      </c>
      <c r="G109" s="234"/>
      <c r="H109" s="108">
        <f t="shared" ref="H109:L109" si="108">$G109/100*B109</f>
        <v>0</v>
      </c>
      <c r="I109" s="108">
        <f t="shared" si="108"/>
        <v>0</v>
      </c>
      <c r="J109" s="108">
        <f t="shared" si="108"/>
        <v>0</v>
      </c>
      <c r="K109" s="108">
        <f t="shared" si="108"/>
        <v>0</v>
      </c>
      <c r="L109" s="108">
        <f t="shared" si="108"/>
        <v>0</v>
      </c>
      <c r="M109" s="108" t="s">
        <v>1823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3" t="s">
        <v>1392</v>
      </c>
      <c r="B110" s="108">
        <v>97.0</v>
      </c>
      <c r="C110" s="108">
        <v>1.7</v>
      </c>
      <c r="D110" s="108">
        <v>0.3</v>
      </c>
      <c r="E110" s="108">
        <v>25.2</v>
      </c>
      <c r="F110" s="108">
        <v>0.3</v>
      </c>
      <c r="G110" s="233"/>
      <c r="H110" s="108">
        <f t="shared" ref="H110:L110" si="109">$G110/100*B110</f>
        <v>0</v>
      </c>
      <c r="I110" s="108">
        <f t="shared" si="109"/>
        <v>0</v>
      </c>
      <c r="J110" s="108">
        <f t="shared" si="109"/>
        <v>0</v>
      </c>
      <c r="K110" s="108">
        <f t="shared" si="109"/>
        <v>0</v>
      </c>
      <c r="L110" s="108">
        <f t="shared" si="109"/>
        <v>0</v>
      </c>
      <c r="M110" s="108" t="s">
        <v>1836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3" t="s">
        <v>1592</v>
      </c>
      <c r="B111" s="108">
        <v>117.0</v>
      </c>
      <c r="C111" s="108">
        <v>19.4</v>
      </c>
      <c r="D111" s="108">
        <v>3.8</v>
      </c>
      <c r="E111" s="108">
        <v>0.0</v>
      </c>
      <c r="F111" s="108">
        <v>0.0</v>
      </c>
      <c r="G111" s="234"/>
      <c r="H111" s="108">
        <f t="shared" ref="H111:L111" si="110">$G111/100*B111</f>
        <v>0</v>
      </c>
      <c r="I111" s="108">
        <f t="shared" si="110"/>
        <v>0</v>
      </c>
      <c r="J111" s="108">
        <f t="shared" si="110"/>
        <v>0</v>
      </c>
      <c r="K111" s="108">
        <f t="shared" si="110"/>
        <v>0</v>
      </c>
      <c r="L111" s="108">
        <f t="shared" si="110"/>
        <v>0</v>
      </c>
      <c r="M111" s="108" t="s">
        <v>1832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3" t="s">
        <v>1518</v>
      </c>
      <c r="B112" s="108">
        <v>553.0</v>
      </c>
      <c r="C112" s="108">
        <v>18.2</v>
      </c>
      <c r="D112" s="108">
        <v>43.9</v>
      </c>
      <c r="E112" s="108">
        <v>30.2</v>
      </c>
      <c r="F112" s="108">
        <v>3.3</v>
      </c>
      <c r="G112" s="234"/>
      <c r="H112" s="108">
        <f t="shared" ref="H112:L112" si="111">$G112/100*B112</f>
        <v>0</v>
      </c>
      <c r="I112" s="108">
        <f t="shared" si="111"/>
        <v>0</v>
      </c>
      <c r="J112" s="108">
        <f t="shared" si="111"/>
        <v>0</v>
      </c>
      <c r="K112" s="108">
        <f t="shared" si="111"/>
        <v>0</v>
      </c>
      <c r="L112" s="108">
        <f t="shared" si="111"/>
        <v>0</v>
      </c>
      <c r="M112" s="108" t="s">
        <v>1823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3" t="s">
        <v>1487</v>
      </c>
      <c r="B113" s="108">
        <v>60.0</v>
      </c>
      <c r="C113" s="108">
        <v>1.2</v>
      </c>
      <c r="D113" s="108">
        <v>0.6</v>
      </c>
      <c r="E113" s="108">
        <v>14.2</v>
      </c>
      <c r="F113" s="108">
        <v>2.0</v>
      </c>
      <c r="G113" s="234"/>
      <c r="H113" s="108">
        <f t="shared" ref="H113:L113" si="112">$G113/100*B113</f>
        <v>0</v>
      </c>
      <c r="I113" s="108">
        <f t="shared" si="112"/>
        <v>0</v>
      </c>
      <c r="J113" s="108">
        <f t="shared" si="112"/>
        <v>0</v>
      </c>
      <c r="K113" s="108">
        <f t="shared" si="112"/>
        <v>0</v>
      </c>
      <c r="L113" s="108">
        <f t="shared" si="112"/>
        <v>0</v>
      </c>
      <c r="M113" s="108" t="s">
        <v>1814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3" t="s">
        <v>1883</v>
      </c>
      <c r="B114" s="108">
        <v>437.0</v>
      </c>
      <c r="C114" s="108">
        <v>35.5</v>
      </c>
      <c r="D114" s="108">
        <v>23.4</v>
      </c>
      <c r="E114" s="108">
        <v>31.0</v>
      </c>
      <c r="F114" s="108">
        <v>16.9</v>
      </c>
      <c r="G114" s="234"/>
      <c r="H114" s="108">
        <f t="shared" ref="H114:L114" si="113">$G114/100*B114</f>
        <v>0</v>
      </c>
      <c r="I114" s="108">
        <f t="shared" si="113"/>
        <v>0</v>
      </c>
      <c r="J114" s="108">
        <f t="shared" si="113"/>
        <v>0</v>
      </c>
      <c r="K114" s="108">
        <f t="shared" si="113"/>
        <v>0</v>
      </c>
      <c r="L114" s="108">
        <f t="shared" si="113"/>
        <v>0</v>
      </c>
      <c r="M114" s="108" t="s">
        <v>1818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3" t="s">
        <v>1133</v>
      </c>
      <c r="B115" s="108">
        <v>368.0</v>
      </c>
      <c r="C115" s="108">
        <v>14.1</v>
      </c>
      <c r="D115" s="108">
        <v>6.1</v>
      </c>
      <c r="E115" s="108">
        <v>64.2</v>
      </c>
      <c r="F115" s="108">
        <v>7.0</v>
      </c>
      <c r="G115" s="234"/>
      <c r="H115" s="108">
        <f t="shared" ref="H115:L115" si="114">$G115/100*B115</f>
        <v>0</v>
      </c>
      <c r="I115" s="108">
        <f t="shared" si="114"/>
        <v>0</v>
      </c>
      <c r="J115" s="108">
        <f t="shared" si="114"/>
        <v>0</v>
      </c>
      <c r="K115" s="108">
        <f t="shared" si="114"/>
        <v>0</v>
      </c>
      <c r="L115" s="108">
        <f t="shared" si="114"/>
        <v>0</v>
      </c>
      <c r="M115" s="108" t="s">
        <v>1820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3" t="s">
        <v>1349</v>
      </c>
      <c r="B116" s="108">
        <v>354.0</v>
      </c>
      <c r="C116" s="108">
        <v>0.1</v>
      </c>
      <c r="D116" s="108">
        <v>0.2</v>
      </c>
      <c r="E116" s="108">
        <v>90.9</v>
      </c>
      <c r="F116" s="108">
        <v>0.0</v>
      </c>
      <c r="G116" s="234"/>
      <c r="H116" s="108">
        <f t="shared" ref="H116:L116" si="115">$G116/100*B116</f>
        <v>0</v>
      </c>
      <c r="I116" s="108">
        <f t="shared" si="115"/>
        <v>0</v>
      </c>
      <c r="J116" s="108">
        <f t="shared" si="115"/>
        <v>0</v>
      </c>
      <c r="K116" s="108">
        <f t="shared" si="115"/>
        <v>0</v>
      </c>
      <c r="L116" s="108">
        <f t="shared" si="115"/>
        <v>0</v>
      </c>
      <c r="M116" s="108" t="s">
        <v>1815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3" t="s">
        <v>1884</v>
      </c>
      <c r="B117" s="108">
        <v>32.0</v>
      </c>
      <c r="C117" s="108">
        <v>0.7</v>
      </c>
      <c r="D117" s="108">
        <v>0.3</v>
      </c>
      <c r="E117" s="108">
        <v>7.7</v>
      </c>
      <c r="F117" s="108">
        <v>2.0</v>
      </c>
      <c r="G117" s="234"/>
      <c r="H117" s="108">
        <f t="shared" ref="H117:L117" si="116">$G117/100*B117</f>
        <v>0</v>
      </c>
      <c r="I117" s="108">
        <f t="shared" si="116"/>
        <v>0</v>
      </c>
      <c r="J117" s="108">
        <f t="shared" si="116"/>
        <v>0</v>
      </c>
      <c r="K117" s="108">
        <f t="shared" si="116"/>
        <v>0</v>
      </c>
      <c r="L117" s="108">
        <f t="shared" si="116"/>
        <v>0</v>
      </c>
      <c r="M117" s="108" t="s">
        <v>1814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3" t="s">
        <v>1465</v>
      </c>
      <c r="B118" s="108">
        <v>46.0</v>
      </c>
      <c r="C118" s="108">
        <v>0.4</v>
      </c>
      <c r="D118" s="108">
        <v>0.1</v>
      </c>
      <c r="E118" s="108">
        <v>12.2</v>
      </c>
      <c r="F118" s="108">
        <v>4.6</v>
      </c>
      <c r="G118" s="234"/>
      <c r="H118" s="108">
        <f t="shared" ref="H118:L118" si="117">$G118/100*B118</f>
        <v>0</v>
      </c>
      <c r="I118" s="108">
        <f t="shared" si="117"/>
        <v>0</v>
      </c>
      <c r="J118" s="108">
        <f t="shared" si="117"/>
        <v>0</v>
      </c>
      <c r="K118" s="108">
        <f t="shared" si="117"/>
        <v>0</v>
      </c>
      <c r="L118" s="108">
        <f t="shared" si="117"/>
        <v>0</v>
      </c>
      <c r="M118" s="108" t="s">
        <v>1814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3" t="s">
        <v>1885</v>
      </c>
      <c r="B119" s="108">
        <v>295.0</v>
      </c>
      <c r="C119" s="108">
        <v>5.8</v>
      </c>
      <c r="D119" s="108">
        <v>1.7</v>
      </c>
      <c r="E119" s="108">
        <v>59.2</v>
      </c>
      <c r="F119" s="108">
        <v>1.4</v>
      </c>
      <c r="G119" s="234"/>
      <c r="H119" s="108">
        <f t="shared" ref="H119:L119" si="118">$G119/100*B119</f>
        <v>0</v>
      </c>
      <c r="I119" s="108">
        <f t="shared" si="118"/>
        <v>0</v>
      </c>
      <c r="J119" s="108">
        <f t="shared" si="118"/>
        <v>0</v>
      </c>
      <c r="K119" s="108">
        <f t="shared" si="118"/>
        <v>0</v>
      </c>
      <c r="L119" s="108">
        <f t="shared" si="118"/>
        <v>0</v>
      </c>
      <c r="M119" s="108" t="s">
        <v>1820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3" t="s">
        <v>1525</v>
      </c>
      <c r="B120" s="108">
        <v>354.0</v>
      </c>
      <c r="C120" s="108">
        <v>3.3</v>
      </c>
      <c r="D120" s="108">
        <v>33.5</v>
      </c>
      <c r="E120" s="108">
        <v>15.2</v>
      </c>
      <c r="F120" s="108">
        <v>9.0</v>
      </c>
      <c r="G120" s="234"/>
      <c r="H120" s="108">
        <f t="shared" ref="H120:L120" si="119">$G120/100*B120</f>
        <v>0</v>
      </c>
      <c r="I120" s="108">
        <f t="shared" si="119"/>
        <v>0</v>
      </c>
      <c r="J120" s="108">
        <f t="shared" si="119"/>
        <v>0</v>
      </c>
      <c r="K120" s="108">
        <f t="shared" si="119"/>
        <v>0</v>
      </c>
      <c r="L120" s="108">
        <f t="shared" si="119"/>
        <v>0</v>
      </c>
      <c r="M120" s="108" t="s">
        <v>1823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3" t="s">
        <v>1649</v>
      </c>
      <c r="B121" s="108">
        <v>41.0</v>
      </c>
      <c r="C121" s="108">
        <v>0.0</v>
      </c>
      <c r="D121" s="108">
        <v>0.0</v>
      </c>
      <c r="E121" s="108">
        <v>10.6</v>
      </c>
      <c r="F121" s="108">
        <v>0.0</v>
      </c>
      <c r="G121" s="234"/>
      <c r="H121" s="108">
        <f t="shared" ref="H121:L121" si="120">$G121/100*B121</f>
        <v>0</v>
      </c>
      <c r="I121" s="108">
        <f t="shared" si="120"/>
        <v>0</v>
      </c>
      <c r="J121" s="108">
        <f t="shared" si="120"/>
        <v>0</v>
      </c>
      <c r="K121" s="108">
        <f t="shared" si="120"/>
        <v>0</v>
      </c>
      <c r="L121" s="108">
        <f t="shared" si="120"/>
        <v>0</v>
      </c>
      <c r="M121" s="108" t="s">
        <v>1821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3" t="s">
        <v>1886</v>
      </c>
      <c r="B122" s="108">
        <v>27.0</v>
      </c>
      <c r="C122" s="108">
        <v>1.7</v>
      </c>
      <c r="D122" s="108">
        <v>0.1</v>
      </c>
      <c r="E122" s="108">
        <v>6.2</v>
      </c>
      <c r="F122" s="108">
        <v>3.6</v>
      </c>
      <c r="G122" s="234"/>
      <c r="H122" s="108">
        <f t="shared" ref="H122:L122" si="121">$G122/100*B122</f>
        <v>0</v>
      </c>
      <c r="I122" s="108">
        <f t="shared" si="121"/>
        <v>0</v>
      </c>
      <c r="J122" s="108">
        <f t="shared" si="121"/>
        <v>0</v>
      </c>
      <c r="K122" s="108">
        <f t="shared" si="121"/>
        <v>0</v>
      </c>
      <c r="L122" s="108">
        <f t="shared" si="121"/>
        <v>0</v>
      </c>
      <c r="M122" s="108" t="s">
        <v>1828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3" t="s">
        <v>1295</v>
      </c>
      <c r="B123" s="108">
        <v>140.0</v>
      </c>
      <c r="C123" s="108">
        <v>3.3</v>
      </c>
      <c r="D123" s="108">
        <v>1.5</v>
      </c>
      <c r="E123" s="108">
        <v>53.5</v>
      </c>
      <c r="F123" s="108">
        <v>36.8</v>
      </c>
      <c r="G123" s="234"/>
      <c r="H123" s="108">
        <f t="shared" ref="H123:L123" si="122">$G123/100*B123</f>
        <v>0</v>
      </c>
      <c r="I123" s="108">
        <f t="shared" si="122"/>
        <v>0</v>
      </c>
      <c r="J123" s="108">
        <f t="shared" si="122"/>
        <v>0</v>
      </c>
      <c r="K123" s="108">
        <f t="shared" si="122"/>
        <v>0</v>
      </c>
      <c r="L123" s="108">
        <f t="shared" si="122"/>
        <v>0</v>
      </c>
      <c r="M123" s="108" t="s">
        <v>1816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3" t="s">
        <v>1231</v>
      </c>
      <c r="B124" s="108">
        <v>341.0</v>
      </c>
      <c r="C124" s="108">
        <v>26.1</v>
      </c>
      <c r="D124" s="108">
        <v>1.5</v>
      </c>
      <c r="E124" s="108">
        <v>58.3</v>
      </c>
      <c r="F124" s="108">
        <v>25.0</v>
      </c>
      <c r="G124" s="234"/>
      <c r="H124" s="108">
        <f t="shared" ref="H124:L124" si="123">$G124/100*B124</f>
        <v>0</v>
      </c>
      <c r="I124" s="108">
        <f t="shared" si="123"/>
        <v>0</v>
      </c>
      <c r="J124" s="108">
        <f t="shared" si="123"/>
        <v>0</v>
      </c>
      <c r="K124" s="108">
        <f t="shared" si="123"/>
        <v>0</v>
      </c>
      <c r="L124" s="108">
        <f t="shared" si="123"/>
        <v>0</v>
      </c>
      <c r="M124" s="108" t="s">
        <v>1828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3" t="s">
        <v>1887</v>
      </c>
      <c r="B125" s="108">
        <v>74.0</v>
      </c>
      <c r="C125" s="108">
        <v>2.6</v>
      </c>
      <c r="D125" s="108">
        <v>0.1</v>
      </c>
      <c r="E125" s="108">
        <v>17.2</v>
      </c>
      <c r="F125" s="108">
        <v>4.9</v>
      </c>
      <c r="G125" s="233"/>
      <c r="H125" s="108">
        <f t="shared" ref="H125:L125" si="124">$G125/100*B125</f>
        <v>0</v>
      </c>
      <c r="I125" s="108">
        <f t="shared" si="124"/>
        <v>0</v>
      </c>
      <c r="J125" s="108">
        <f t="shared" si="124"/>
        <v>0</v>
      </c>
      <c r="K125" s="108">
        <f t="shared" si="124"/>
        <v>0</v>
      </c>
      <c r="L125" s="108">
        <f t="shared" si="124"/>
        <v>0</v>
      </c>
      <c r="M125" s="108" t="s">
        <v>1828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3" t="s">
        <v>1600</v>
      </c>
      <c r="B126" s="108">
        <v>97.0</v>
      </c>
      <c r="C126" s="108">
        <v>17.6</v>
      </c>
      <c r="D126" s="108">
        <v>2.4</v>
      </c>
      <c r="E126" s="108">
        <v>0.0</v>
      </c>
      <c r="F126" s="108">
        <v>0.0</v>
      </c>
      <c r="G126" s="234"/>
      <c r="H126" s="108">
        <f t="shared" ref="H126:L126" si="125">$G126/100*B126</f>
        <v>0</v>
      </c>
      <c r="I126" s="108">
        <f t="shared" si="125"/>
        <v>0</v>
      </c>
      <c r="J126" s="108">
        <f t="shared" si="125"/>
        <v>0</v>
      </c>
      <c r="K126" s="108">
        <f t="shared" si="125"/>
        <v>0</v>
      </c>
      <c r="L126" s="108">
        <f t="shared" si="125"/>
        <v>0</v>
      </c>
      <c r="M126" s="108" t="s">
        <v>1832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3" t="s">
        <v>1644</v>
      </c>
      <c r="B127" s="108">
        <v>0.0</v>
      </c>
      <c r="C127" s="108">
        <v>0.1</v>
      </c>
      <c r="D127" s="108">
        <v>0.0</v>
      </c>
      <c r="E127" s="108">
        <v>0.0</v>
      </c>
      <c r="F127" s="108">
        <v>0.0</v>
      </c>
      <c r="G127" s="234"/>
      <c r="H127" s="108">
        <f t="shared" ref="H127:L127" si="126">$G127/100*B127</f>
        <v>0</v>
      </c>
      <c r="I127" s="108">
        <f t="shared" si="126"/>
        <v>0</v>
      </c>
      <c r="J127" s="108">
        <f t="shared" si="126"/>
        <v>0</v>
      </c>
      <c r="K127" s="108">
        <f t="shared" si="126"/>
        <v>0</v>
      </c>
      <c r="L127" s="108">
        <f t="shared" si="126"/>
        <v>0</v>
      </c>
      <c r="M127" s="108" t="s">
        <v>1821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3" t="s">
        <v>1888</v>
      </c>
      <c r="B128" s="108">
        <v>360.0</v>
      </c>
      <c r="C128" s="108">
        <v>6.0</v>
      </c>
      <c r="D128" s="108">
        <v>2.5</v>
      </c>
      <c r="E128" s="108">
        <v>78.4</v>
      </c>
      <c r="F128" s="108">
        <v>23.3</v>
      </c>
      <c r="G128" s="234"/>
      <c r="H128" s="108">
        <f t="shared" ref="H128:L128" si="127">$G128/100*B128</f>
        <v>0</v>
      </c>
      <c r="I128" s="108">
        <f t="shared" si="127"/>
        <v>0</v>
      </c>
      <c r="J128" s="108">
        <f t="shared" si="127"/>
        <v>0</v>
      </c>
      <c r="K128" s="108">
        <f t="shared" si="127"/>
        <v>0</v>
      </c>
      <c r="L128" s="108">
        <f t="shared" si="127"/>
        <v>0</v>
      </c>
      <c r="M128" s="108" t="s">
        <v>1821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3" t="s">
        <v>1889</v>
      </c>
      <c r="B129" s="108">
        <v>1.0</v>
      </c>
      <c r="C129" s="108">
        <v>0.1</v>
      </c>
      <c r="D129" s="108">
        <v>0.0</v>
      </c>
      <c r="E129" s="108">
        <v>0.0</v>
      </c>
      <c r="F129" s="108">
        <v>0.0</v>
      </c>
      <c r="G129" s="234"/>
      <c r="H129" s="108">
        <f t="shared" ref="H129:L129" si="128">$G129/100*B129</f>
        <v>0</v>
      </c>
      <c r="I129" s="108">
        <f t="shared" si="128"/>
        <v>0</v>
      </c>
      <c r="J129" s="108">
        <f t="shared" si="128"/>
        <v>0</v>
      </c>
      <c r="K129" s="108">
        <f t="shared" si="128"/>
        <v>0</v>
      </c>
      <c r="L129" s="108">
        <f t="shared" si="128"/>
        <v>0</v>
      </c>
      <c r="M129" s="108" t="s">
        <v>1821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3" t="s">
        <v>1631</v>
      </c>
      <c r="B130" s="108">
        <v>71.0</v>
      </c>
      <c r="C130" s="108">
        <v>13.6</v>
      </c>
      <c r="D130" s="108">
        <v>1.0</v>
      </c>
      <c r="E130" s="108">
        <v>0.9</v>
      </c>
      <c r="F130" s="108">
        <v>0.0</v>
      </c>
      <c r="G130" s="234"/>
      <c r="H130" s="108">
        <f t="shared" ref="H130:L130" si="129">$G130/100*B130</f>
        <v>0</v>
      </c>
      <c r="I130" s="108">
        <f t="shared" si="129"/>
        <v>0</v>
      </c>
      <c r="J130" s="108">
        <f t="shared" si="129"/>
        <v>0</v>
      </c>
      <c r="K130" s="108">
        <f t="shared" si="129"/>
        <v>0</v>
      </c>
      <c r="L130" s="108">
        <f t="shared" si="129"/>
        <v>0</v>
      </c>
      <c r="M130" s="108" t="s">
        <v>1847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3" t="s">
        <v>1890</v>
      </c>
      <c r="B131" s="108">
        <v>11.0</v>
      </c>
      <c r="C131" s="108">
        <v>2.3</v>
      </c>
      <c r="D131" s="108">
        <v>0.1</v>
      </c>
      <c r="E131" s="108">
        <v>1.3</v>
      </c>
      <c r="F131" s="108">
        <v>0.5</v>
      </c>
      <c r="G131" s="234"/>
      <c r="H131" s="108">
        <f t="shared" ref="H131:L131" si="130">$G131/100*B131</f>
        <v>0</v>
      </c>
      <c r="I131" s="108">
        <f t="shared" si="130"/>
        <v>0</v>
      </c>
      <c r="J131" s="108">
        <f t="shared" si="130"/>
        <v>0</v>
      </c>
      <c r="K131" s="108">
        <f t="shared" si="130"/>
        <v>0</v>
      </c>
      <c r="L131" s="108">
        <f t="shared" si="130"/>
        <v>0</v>
      </c>
      <c r="M131" s="108" t="s">
        <v>1828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3" t="s">
        <v>1477</v>
      </c>
      <c r="B132" s="108">
        <v>61.0</v>
      </c>
      <c r="C132" s="108">
        <v>0.9</v>
      </c>
      <c r="D132" s="108">
        <v>0.6</v>
      </c>
      <c r="E132" s="108">
        <v>6.9</v>
      </c>
      <c r="F132" s="108">
        <v>3.2</v>
      </c>
      <c r="G132" s="234"/>
      <c r="H132" s="108">
        <f t="shared" ref="H132:L132" si="131">$G132/100*B132</f>
        <v>0</v>
      </c>
      <c r="I132" s="108">
        <f t="shared" si="131"/>
        <v>0</v>
      </c>
      <c r="J132" s="108">
        <f t="shared" si="131"/>
        <v>0</v>
      </c>
      <c r="K132" s="108">
        <f t="shared" si="131"/>
        <v>0</v>
      </c>
      <c r="L132" s="108">
        <f t="shared" si="131"/>
        <v>0</v>
      </c>
      <c r="M132" s="108" t="s">
        <v>1814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3" t="s">
        <v>1315</v>
      </c>
      <c r="B133" s="108">
        <v>336.0</v>
      </c>
      <c r="C133" s="108">
        <v>0.2</v>
      </c>
      <c r="D133" s="108">
        <v>0.1</v>
      </c>
      <c r="E133" s="108">
        <v>83.1</v>
      </c>
      <c r="F133" s="108">
        <v>0.0</v>
      </c>
      <c r="G133" s="234"/>
      <c r="H133" s="108">
        <f t="shared" ref="H133:L133" si="132">$G133/100*B133</f>
        <v>0</v>
      </c>
      <c r="I133" s="108">
        <f t="shared" si="132"/>
        <v>0</v>
      </c>
      <c r="J133" s="108">
        <f t="shared" si="132"/>
        <v>0</v>
      </c>
      <c r="K133" s="108">
        <f t="shared" si="132"/>
        <v>0</v>
      </c>
      <c r="L133" s="108">
        <f t="shared" si="132"/>
        <v>0</v>
      </c>
      <c r="M133" s="108" t="s">
        <v>1826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3" t="s">
        <v>1891</v>
      </c>
      <c r="B134" s="108">
        <v>365.0</v>
      </c>
      <c r="C134" s="108">
        <v>9.4</v>
      </c>
      <c r="D134" s="108">
        <v>4.7</v>
      </c>
      <c r="E134" s="108">
        <v>74.3</v>
      </c>
      <c r="F134" s="108">
        <v>7.3</v>
      </c>
      <c r="G134" s="234"/>
      <c r="H134" s="108">
        <f t="shared" ref="H134:L134" si="133">$G134/100*B134</f>
        <v>0</v>
      </c>
      <c r="I134" s="108">
        <f t="shared" si="133"/>
        <v>0</v>
      </c>
      <c r="J134" s="108">
        <f t="shared" si="133"/>
        <v>0</v>
      </c>
      <c r="K134" s="108">
        <f t="shared" si="133"/>
        <v>0</v>
      </c>
      <c r="L134" s="108">
        <f t="shared" si="133"/>
        <v>0</v>
      </c>
      <c r="M134" s="108" t="s">
        <v>1820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3" t="s">
        <v>1088</v>
      </c>
      <c r="B135" s="108">
        <v>362.0</v>
      </c>
      <c r="C135" s="108">
        <v>8.1</v>
      </c>
      <c r="D135" s="108">
        <v>3.6</v>
      </c>
      <c r="E135" s="108">
        <v>76.9</v>
      </c>
      <c r="F135" s="108">
        <v>7.3</v>
      </c>
      <c r="G135" s="234"/>
      <c r="H135" s="108">
        <f t="shared" ref="H135:L135" si="134">$G135/100*B135</f>
        <v>0</v>
      </c>
      <c r="I135" s="108">
        <f t="shared" si="134"/>
        <v>0</v>
      </c>
      <c r="J135" s="108">
        <f t="shared" si="134"/>
        <v>0</v>
      </c>
      <c r="K135" s="108">
        <f t="shared" si="134"/>
        <v>0</v>
      </c>
      <c r="L135" s="108">
        <f t="shared" si="134"/>
        <v>0</v>
      </c>
      <c r="M135" s="108" t="s">
        <v>1820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3" t="s">
        <v>1310</v>
      </c>
      <c r="B136" s="108">
        <v>381.0</v>
      </c>
      <c r="C136" s="108">
        <v>0.3</v>
      </c>
      <c r="D136" s="108">
        <v>0.1</v>
      </c>
      <c r="E136" s="108">
        <v>91.3</v>
      </c>
      <c r="F136" s="108">
        <v>0.9</v>
      </c>
      <c r="G136" s="234"/>
      <c r="H136" s="108">
        <f t="shared" ref="H136:L136" si="135">$G136/100*B136</f>
        <v>0</v>
      </c>
      <c r="I136" s="108">
        <f t="shared" si="135"/>
        <v>0</v>
      </c>
      <c r="J136" s="108">
        <f t="shared" si="135"/>
        <v>0</v>
      </c>
      <c r="K136" s="108">
        <f t="shared" si="135"/>
        <v>0</v>
      </c>
      <c r="L136" s="108">
        <f t="shared" si="135"/>
        <v>0</v>
      </c>
      <c r="M136" s="108" t="s">
        <v>1826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3" t="s">
        <v>1489</v>
      </c>
      <c r="B137" s="108">
        <v>71.0</v>
      </c>
      <c r="C137" s="108">
        <v>1.9</v>
      </c>
      <c r="D137" s="108">
        <v>0.9</v>
      </c>
      <c r="E137" s="108">
        <v>15.9</v>
      </c>
      <c r="F137" s="108">
        <v>6.5</v>
      </c>
      <c r="G137" s="234"/>
      <c r="H137" s="108">
        <f t="shared" ref="H137:L137" si="136">$G137/100*B137</f>
        <v>0</v>
      </c>
      <c r="I137" s="108">
        <f t="shared" si="136"/>
        <v>0</v>
      </c>
      <c r="J137" s="108">
        <f t="shared" si="136"/>
        <v>0</v>
      </c>
      <c r="K137" s="108">
        <f t="shared" si="136"/>
        <v>0</v>
      </c>
      <c r="L137" s="108">
        <f t="shared" si="136"/>
        <v>0</v>
      </c>
      <c r="M137" s="108" t="s">
        <v>1814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3" t="s">
        <v>1554</v>
      </c>
      <c r="B138" s="108">
        <v>573.0</v>
      </c>
      <c r="C138" s="108">
        <v>17.7</v>
      </c>
      <c r="D138" s="108">
        <v>49.7</v>
      </c>
      <c r="E138" s="108">
        <v>23.5</v>
      </c>
      <c r="F138" s="108">
        <v>11.8</v>
      </c>
      <c r="G138" s="234"/>
      <c r="H138" s="108">
        <f t="shared" ref="H138:L138" si="137">$G138/100*B138</f>
        <v>0</v>
      </c>
      <c r="I138" s="108">
        <f t="shared" si="137"/>
        <v>0</v>
      </c>
      <c r="J138" s="108">
        <f t="shared" si="137"/>
        <v>0</v>
      </c>
      <c r="K138" s="108">
        <f t="shared" si="137"/>
        <v>0</v>
      </c>
      <c r="L138" s="108">
        <f t="shared" si="137"/>
        <v>0</v>
      </c>
      <c r="M138" s="108" t="s">
        <v>1825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3" t="s">
        <v>1555</v>
      </c>
      <c r="B139" s="108">
        <v>586.0</v>
      </c>
      <c r="C139" s="108">
        <v>18.1</v>
      </c>
      <c r="D139" s="108">
        <v>50.9</v>
      </c>
      <c r="E139" s="108">
        <v>24.1</v>
      </c>
      <c r="F139" s="108">
        <v>5.5</v>
      </c>
      <c r="G139" s="234"/>
      <c r="H139" s="108">
        <f t="shared" ref="H139:L139" si="138">$G139/100*B139</f>
        <v>0</v>
      </c>
      <c r="I139" s="108">
        <f t="shared" si="138"/>
        <v>0</v>
      </c>
      <c r="J139" s="108">
        <f t="shared" si="138"/>
        <v>0</v>
      </c>
      <c r="K139" s="108">
        <f t="shared" si="138"/>
        <v>0</v>
      </c>
      <c r="L139" s="108">
        <f t="shared" si="138"/>
        <v>0</v>
      </c>
      <c r="M139" s="108" t="s">
        <v>1825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3" t="s">
        <v>1741</v>
      </c>
      <c r="B140" s="108">
        <v>215.0</v>
      </c>
      <c r="C140" s="108">
        <v>18.6</v>
      </c>
      <c r="D140" s="108">
        <v>15.1</v>
      </c>
      <c r="E140" s="108">
        <v>0.0</v>
      </c>
      <c r="F140" s="108">
        <v>0.0</v>
      </c>
      <c r="G140" s="234"/>
      <c r="H140" s="108">
        <f t="shared" ref="H140:L140" si="139">$G140/100*B140</f>
        <v>0</v>
      </c>
      <c r="I140" s="108">
        <f t="shared" si="139"/>
        <v>0</v>
      </c>
      <c r="J140" s="108">
        <f t="shared" si="139"/>
        <v>0</v>
      </c>
      <c r="K140" s="108">
        <f t="shared" si="139"/>
        <v>0</v>
      </c>
      <c r="L140" s="108">
        <f t="shared" si="139"/>
        <v>0</v>
      </c>
      <c r="M140" s="108" t="s">
        <v>1859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3" t="s">
        <v>1091</v>
      </c>
      <c r="B141" s="108">
        <v>376.0</v>
      </c>
      <c r="C141" s="108">
        <v>12.7</v>
      </c>
      <c r="D141" s="108">
        <v>0.6</v>
      </c>
      <c r="E141" s="108">
        <v>77.4</v>
      </c>
      <c r="F141" s="108">
        <v>5.0</v>
      </c>
      <c r="G141" s="234"/>
      <c r="H141" s="108">
        <f t="shared" ref="H141:L141" si="140">$G141/100*B141</f>
        <v>0</v>
      </c>
      <c r="I141" s="108">
        <f t="shared" si="140"/>
        <v>0</v>
      </c>
      <c r="J141" s="108">
        <f t="shared" si="140"/>
        <v>0</v>
      </c>
      <c r="K141" s="108">
        <f t="shared" si="140"/>
        <v>0</v>
      </c>
      <c r="L141" s="108">
        <f t="shared" si="140"/>
        <v>0</v>
      </c>
      <c r="M141" s="108" t="s">
        <v>1820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3" t="s">
        <v>1493</v>
      </c>
      <c r="B142" s="108">
        <v>30.0</v>
      </c>
      <c r="C142" s="108">
        <v>0.7</v>
      </c>
      <c r="D142" s="108">
        <v>0.2</v>
      </c>
      <c r="E142" s="108">
        <v>10.5</v>
      </c>
      <c r="F142" s="108">
        <v>2.8</v>
      </c>
      <c r="G142" s="234"/>
      <c r="H142" s="108">
        <f t="shared" ref="H142:L142" si="141">$G142/100*B142</f>
        <v>0</v>
      </c>
      <c r="I142" s="108">
        <f t="shared" si="141"/>
        <v>0</v>
      </c>
      <c r="J142" s="108">
        <f t="shared" si="141"/>
        <v>0</v>
      </c>
      <c r="K142" s="108">
        <f t="shared" si="141"/>
        <v>0</v>
      </c>
      <c r="L142" s="108">
        <f t="shared" si="141"/>
        <v>0</v>
      </c>
      <c r="M142" s="108" t="s">
        <v>1814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3" t="s">
        <v>1293</v>
      </c>
      <c r="B143" s="108">
        <v>43.0</v>
      </c>
      <c r="C143" s="108">
        <v>1.7</v>
      </c>
      <c r="D143" s="108">
        <v>0.6</v>
      </c>
      <c r="E143" s="108">
        <v>9.6</v>
      </c>
      <c r="F143" s="108">
        <v>1.3</v>
      </c>
      <c r="G143" s="234"/>
      <c r="H143" s="108">
        <f t="shared" ref="H143:L143" si="142">$G143/100*B143</f>
        <v>0</v>
      </c>
      <c r="I143" s="108">
        <f t="shared" si="142"/>
        <v>0</v>
      </c>
      <c r="J143" s="108">
        <f t="shared" si="142"/>
        <v>0</v>
      </c>
      <c r="K143" s="108">
        <f t="shared" si="142"/>
        <v>0</v>
      </c>
      <c r="L143" s="108">
        <f t="shared" si="142"/>
        <v>0</v>
      </c>
      <c r="M143" s="108" t="s">
        <v>1816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3" t="s">
        <v>1892</v>
      </c>
      <c r="B144" s="108">
        <v>436.0</v>
      </c>
      <c r="C144" s="108">
        <v>10.5</v>
      </c>
      <c r="D144" s="108">
        <v>15.6</v>
      </c>
      <c r="E144" s="108">
        <v>63.4</v>
      </c>
      <c r="F144" s="108">
        <v>2.3</v>
      </c>
      <c r="G144" s="234"/>
      <c r="H144" s="108">
        <f t="shared" ref="H144:L144" si="143">$G144/100*B144</f>
        <v>0</v>
      </c>
      <c r="I144" s="108">
        <f t="shared" si="143"/>
        <v>0</v>
      </c>
      <c r="J144" s="108">
        <f t="shared" si="143"/>
        <v>0</v>
      </c>
      <c r="K144" s="108">
        <f t="shared" si="143"/>
        <v>0</v>
      </c>
      <c r="L144" s="108">
        <f t="shared" si="143"/>
        <v>0</v>
      </c>
      <c r="M144" s="108" t="s">
        <v>1820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3" t="s">
        <v>1893</v>
      </c>
      <c r="B145" s="108">
        <v>338.0</v>
      </c>
      <c r="C145" s="108">
        <v>14.4</v>
      </c>
      <c r="D145" s="108">
        <v>0.7</v>
      </c>
      <c r="E145" s="108">
        <v>74.6</v>
      </c>
      <c r="F145" s="108">
        <v>0.0</v>
      </c>
      <c r="G145" s="234"/>
      <c r="H145" s="108">
        <f t="shared" ref="H145:L145" si="144">$G145/100*B145</f>
        <v>0</v>
      </c>
      <c r="I145" s="108">
        <f t="shared" si="144"/>
        <v>0</v>
      </c>
      <c r="J145" s="108">
        <f t="shared" si="144"/>
        <v>0</v>
      </c>
      <c r="K145" s="108">
        <f t="shared" si="144"/>
        <v>0</v>
      </c>
      <c r="L145" s="108">
        <f t="shared" si="144"/>
        <v>0</v>
      </c>
      <c r="M145" s="108" t="s">
        <v>1820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3" t="s">
        <v>1894</v>
      </c>
      <c r="B146" s="108">
        <v>356.0</v>
      </c>
      <c r="C146" s="108">
        <v>11.4</v>
      </c>
      <c r="D146" s="108">
        <v>0.8</v>
      </c>
      <c r="E146" s="108">
        <v>74.1</v>
      </c>
      <c r="F146" s="108">
        <v>4.3</v>
      </c>
      <c r="G146" s="234"/>
      <c r="H146" s="108">
        <f t="shared" ref="H146:L146" si="145">$G146/100*B146</f>
        <v>0</v>
      </c>
      <c r="I146" s="108">
        <f t="shared" si="145"/>
        <v>0</v>
      </c>
      <c r="J146" s="108">
        <f t="shared" si="145"/>
        <v>0</v>
      </c>
      <c r="K146" s="108">
        <f t="shared" si="145"/>
        <v>0</v>
      </c>
      <c r="L146" s="108">
        <f t="shared" si="145"/>
        <v>0</v>
      </c>
      <c r="M146" s="108" t="s">
        <v>1820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3" t="s">
        <v>1895</v>
      </c>
      <c r="B147" s="108">
        <v>270.0</v>
      </c>
      <c r="C147" s="108">
        <v>6.1</v>
      </c>
      <c r="D147" s="108">
        <v>0.6</v>
      </c>
      <c r="E147" s="108">
        <v>56.8</v>
      </c>
      <c r="F147" s="108">
        <v>1.2</v>
      </c>
      <c r="G147" s="234"/>
      <c r="H147" s="108">
        <f t="shared" ref="H147:L147" si="146">$G147/100*B147</f>
        <v>0</v>
      </c>
      <c r="I147" s="108">
        <f t="shared" si="146"/>
        <v>0</v>
      </c>
      <c r="J147" s="108">
        <f t="shared" si="146"/>
        <v>0</v>
      </c>
      <c r="K147" s="108">
        <f t="shared" si="146"/>
        <v>0</v>
      </c>
      <c r="L147" s="108">
        <f t="shared" si="146"/>
        <v>0</v>
      </c>
      <c r="M147" s="108" t="s">
        <v>1820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3" t="s">
        <v>1491</v>
      </c>
      <c r="B148" s="108">
        <v>29.0</v>
      </c>
      <c r="C148" s="108">
        <v>1.1</v>
      </c>
      <c r="D148" s="108">
        <v>0.3</v>
      </c>
      <c r="E148" s="108">
        <v>9.3</v>
      </c>
      <c r="F148" s="108">
        <v>2.8</v>
      </c>
      <c r="G148" s="234"/>
      <c r="H148" s="108">
        <f t="shared" ref="H148:L148" si="147">$G148/100*B148</f>
        <v>0</v>
      </c>
      <c r="I148" s="108">
        <f t="shared" si="147"/>
        <v>0</v>
      </c>
      <c r="J148" s="108">
        <f t="shared" si="147"/>
        <v>0</v>
      </c>
      <c r="K148" s="108">
        <f t="shared" si="147"/>
        <v>0</v>
      </c>
      <c r="L148" s="108">
        <f t="shared" si="147"/>
        <v>0</v>
      </c>
      <c r="M148" s="108" t="s">
        <v>1814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3" t="s">
        <v>1268</v>
      </c>
      <c r="B149" s="108">
        <v>25.0</v>
      </c>
      <c r="C149" s="108">
        <v>2.2</v>
      </c>
      <c r="D149" s="108">
        <v>0.1</v>
      </c>
      <c r="E149" s="108">
        <v>5.2</v>
      </c>
      <c r="F149" s="108">
        <v>4.0</v>
      </c>
      <c r="G149" s="234"/>
      <c r="H149" s="108">
        <f t="shared" ref="H149:L149" si="148">$G149/100*B149</f>
        <v>0</v>
      </c>
      <c r="I149" s="108">
        <f t="shared" si="148"/>
        <v>0</v>
      </c>
      <c r="J149" s="108">
        <f t="shared" si="148"/>
        <v>0</v>
      </c>
      <c r="K149" s="108">
        <f t="shared" si="148"/>
        <v>0</v>
      </c>
      <c r="L149" s="108">
        <f t="shared" si="148"/>
        <v>0</v>
      </c>
      <c r="M149" s="108" t="s">
        <v>1828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3" t="s">
        <v>1497</v>
      </c>
      <c r="B150" s="108">
        <v>66.0</v>
      </c>
      <c r="C150" s="108">
        <v>0.8</v>
      </c>
      <c r="D150" s="108">
        <v>0.4</v>
      </c>
      <c r="E150" s="108">
        <v>16.5</v>
      </c>
      <c r="F150" s="108">
        <v>1.3</v>
      </c>
      <c r="G150" s="234"/>
      <c r="H150" s="108">
        <f t="shared" ref="H150:L150" si="149">$G150/100*B150</f>
        <v>0</v>
      </c>
      <c r="I150" s="108">
        <f t="shared" si="149"/>
        <v>0</v>
      </c>
      <c r="J150" s="108">
        <f t="shared" si="149"/>
        <v>0</v>
      </c>
      <c r="K150" s="108">
        <f t="shared" si="149"/>
        <v>0</v>
      </c>
      <c r="L150" s="108">
        <f t="shared" si="149"/>
        <v>0</v>
      </c>
      <c r="M150" s="108" t="s">
        <v>1814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3" t="s">
        <v>1239</v>
      </c>
      <c r="B151" s="108">
        <v>72.0</v>
      </c>
      <c r="C151" s="108">
        <v>1.5</v>
      </c>
      <c r="D151" s="108">
        <v>0.2</v>
      </c>
      <c r="E151" s="108">
        <v>17.3</v>
      </c>
      <c r="F151" s="108">
        <v>3.3</v>
      </c>
      <c r="G151" s="234"/>
      <c r="H151" s="108">
        <f t="shared" ref="H151:L151" si="150">$G151/100*B151</f>
        <v>0</v>
      </c>
      <c r="I151" s="108">
        <f t="shared" si="150"/>
        <v>0</v>
      </c>
      <c r="J151" s="108">
        <f t="shared" si="150"/>
        <v>0</v>
      </c>
      <c r="K151" s="108">
        <f t="shared" si="150"/>
        <v>0</v>
      </c>
      <c r="L151" s="108">
        <f t="shared" si="150"/>
        <v>0</v>
      </c>
      <c r="M151" s="108" t="s">
        <v>1828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3" t="s">
        <v>1596</v>
      </c>
      <c r="B152" s="108">
        <v>127.0</v>
      </c>
      <c r="C152" s="108">
        <v>20.5</v>
      </c>
      <c r="D152" s="108">
        <v>4.4</v>
      </c>
      <c r="E152" s="108">
        <v>0.0</v>
      </c>
      <c r="F152" s="108">
        <v>0.0</v>
      </c>
      <c r="G152" s="234"/>
      <c r="H152" s="108">
        <f t="shared" ref="H152:L152" si="151">$G152/100*B152</f>
        <v>0</v>
      </c>
      <c r="I152" s="108">
        <f t="shared" si="151"/>
        <v>0</v>
      </c>
      <c r="J152" s="108">
        <f t="shared" si="151"/>
        <v>0</v>
      </c>
      <c r="K152" s="108">
        <f t="shared" si="151"/>
        <v>0</v>
      </c>
      <c r="L152" s="108">
        <f t="shared" si="151"/>
        <v>0</v>
      </c>
      <c r="M152" s="108" t="s">
        <v>1832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3" t="s">
        <v>1896</v>
      </c>
      <c r="B153" s="108">
        <v>40.0</v>
      </c>
      <c r="C153" s="108">
        <v>1.1</v>
      </c>
      <c r="D153" s="108">
        <v>0.1</v>
      </c>
      <c r="E153" s="108">
        <v>9.3</v>
      </c>
      <c r="F153" s="108">
        <v>1.7</v>
      </c>
      <c r="G153" s="234"/>
      <c r="H153" s="108">
        <f t="shared" ref="H153:L153" si="152">$G153/100*B153</f>
        <v>0</v>
      </c>
      <c r="I153" s="108">
        <f t="shared" si="152"/>
        <v>0</v>
      </c>
      <c r="J153" s="108">
        <f t="shared" si="152"/>
        <v>0</v>
      </c>
      <c r="K153" s="108">
        <f t="shared" si="152"/>
        <v>0</v>
      </c>
      <c r="L153" s="108">
        <f t="shared" si="152"/>
        <v>0</v>
      </c>
      <c r="M153" s="108" t="s">
        <v>1828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3" t="s">
        <v>1897</v>
      </c>
      <c r="B154" s="108">
        <v>32.0</v>
      </c>
      <c r="C154" s="108">
        <v>1.8</v>
      </c>
      <c r="D154" s="108">
        <v>0.2</v>
      </c>
      <c r="E154" s="108">
        <v>7.3</v>
      </c>
      <c r="F154" s="108">
        <v>2.6</v>
      </c>
      <c r="G154" s="234"/>
      <c r="H154" s="108">
        <f t="shared" ref="H154:L154" si="153">$G154/100*B154</f>
        <v>0</v>
      </c>
      <c r="I154" s="108">
        <f t="shared" si="153"/>
        <v>0</v>
      </c>
      <c r="J154" s="108">
        <f t="shared" si="153"/>
        <v>0</v>
      </c>
      <c r="K154" s="108">
        <f t="shared" si="153"/>
        <v>0</v>
      </c>
      <c r="L154" s="108">
        <f t="shared" si="153"/>
        <v>0</v>
      </c>
      <c r="M154" s="108" t="s">
        <v>1828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3" t="s">
        <v>1898</v>
      </c>
      <c r="B155" s="108">
        <v>61.0</v>
      </c>
      <c r="C155" s="108">
        <v>1.5</v>
      </c>
      <c r="D155" s="108">
        <v>0.3</v>
      </c>
      <c r="E155" s="108">
        <v>14.2</v>
      </c>
      <c r="F155" s="108">
        <v>1.8</v>
      </c>
      <c r="G155" s="234"/>
      <c r="H155" s="108">
        <f t="shared" ref="H155:L155" si="154">$G155/100*B155</f>
        <v>0</v>
      </c>
      <c r="I155" s="108">
        <f t="shared" si="154"/>
        <v>0</v>
      </c>
      <c r="J155" s="108">
        <f t="shared" si="154"/>
        <v>0</v>
      </c>
      <c r="K155" s="108">
        <f t="shared" si="154"/>
        <v>0</v>
      </c>
      <c r="L155" s="108">
        <f t="shared" si="154"/>
        <v>0</v>
      </c>
      <c r="M155" s="108" t="s">
        <v>1828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3" t="s">
        <v>1568</v>
      </c>
      <c r="B156" s="108">
        <v>124.0</v>
      </c>
      <c r="C156" s="108">
        <v>20.0</v>
      </c>
      <c r="D156" s="108">
        <v>4.2</v>
      </c>
      <c r="E156" s="108">
        <v>0.0</v>
      </c>
      <c r="F156" s="108">
        <v>0.0</v>
      </c>
      <c r="G156" s="234"/>
      <c r="H156" s="108">
        <f t="shared" ref="H156:L156" si="155">$G156/100*B156</f>
        <v>0</v>
      </c>
      <c r="I156" s="108">
        <f t="shared" si="155"/>
        <v>0</v>
      </c>
      <c r="J156" s="108">
        <f t="shared" si="155"/>
        <v>0</v>
      </c>
      <c r="K156" s="108">
        <f t="shared" si="155"/>
        <v>0</v>
      </c>
      <c r="L156" s="108">
        <f t="shared" si="155"/>
        <v>0</v>
      </c>
      <c r="M156" s="108" t="s">
        <v>1832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3" t="s">
        <v>1602</v>
      </c>
      <c r="B157" s="108">
        <v>100.0</v>
      </c>
      <c r="C157" s="108">
        <v>20.5</v>
      </c>
      <c r="D157" s="108">
        <v>1.3</v>
      </c>
      <c r="E157" s="108">
        <v>0.0</v>
      </c>
      <c r="F157" s="108">
        <v>0.0</v>
      </c>
      <c r="G157" s="234"/>
      <c r="H157" s="108">
        <f t="shared" ref="H157:L157" si="156">$G157/100*B157</f>
        <v>0</v>
      </c>
      <c r="I157" s="108">
        <f t="shared" si="156"/>
        <v>0</v>
      </c>
      <c r="J157" s="108">
        <f t="shared" si="156"/>
        <v>0</v>
      </c>
      <c r="K157" s="108">
        <f t="shared" si="156"/>
        <v>0</v>
      </c>
      <c r="L157" s="108">
        <f t="shared" si="156"/>
        <v>0</v>
      </c>
      <c r="M157" s="108" t="s">
        <v>1832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3" t="s">
        <v>1217</v>
      </c>
      <c r="B158" s="108">
        <v>23.0</v>
      </c>
      <c r="C158" s="108">
        <v>4.0</v>
      </c>
      <c r="D158" s="108">
        <v>0.7</v>
      </c>
      <c r="E158" s="108">
        <v>2.1</v>
      </c>
      <c r="F158" s="108">
        <v>1.9</v>
      </c>
      <c r="G158" s="234"/>
      <c r="H158" s="108">
        <f t="shared" ref="H158:L158" si="157">$G158/100*B158</f>
        <v>0</v>
      </c>
      <c r="I158" s="108">
        <f t="shared" si="157"/>
        <v>0</v>
      </c>
      <c r="J158" s="108">
        <f t="shared" si="157"/>
        <v>0</v>
      </c>
      <c r="K158" s="108">
        <f t="shared" si="157"/>
        <v>0</v>
      </c>
      <c r="L158" s="108">
        <f t="shared" si="157"/>
        <v>0</v>
      </c>
      <c r="M158" s="108" t="s">
        <v>1828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3" t="s">
        <v>1396</v>
      </c>
      <c r="B159" s="108">
        <v>688.0</v>
      </c>
      <c r="C159" s="108">
        <v>0.0</v>
      </c>
      <c r="D159" s="108">
        <v>77.8</v>
      </c>
      <c r="E159" s="108">
        <v>0.3</v>
      </c>
      <c r="F159" s="108">
        <v>0.0</v>
      </c>
      <c r="G159" s="234"/>
      <c r="H159" s="108">
        <f t="shared" ref="H159:L159" si="158">$G159/100*B159</f>
        <v>0</v>
      </c>
      <c r="I159" s="108">
        <f t="shared" si="158"/>
        <v>0</v>
      </c>
      <c r="J159" s="108">
        <f t="shared" si="158"/>
        <v>0</v>
      </c>
      <c r="K159" s="108">
        <f t="shared" si="158"/>
        <v>0</v>
      </c>
      <c r="L159" s="108">
        <f t="shared" si="158"/>
        <v>0</v>
      </c>
      <c r="M159" s="108" t="s">
        <v>1836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3" t="s">
        <v>1899</v>
      </c>
      <c r="B160" s="108">
        <v>322.0</v>
      </c>
      <c r="C160" s="108">
        <v>6.0</v>
      </c>
      <c r="D160" s="108">
        <v>31.8</v>
      </c>
      <c r="E160" s="108">
        <v>3.1</v>
      </c>
      <c r="F160" s="108">
        <v>1.1</v>
      </c>
      <c r="G160" s="234"/>
      <c r="H160" s="108">
        <f t="shared" ref="H160:L160" si="159">$G160/100*B160</f>
        <v>0</v>
      </c>
      <c r="I160" s="108">
        <f t="shared" si="159"/>
        <v>0</v>
      </c>
      <c r="J160" s="108">
        <f t="shared" si="159"/>
        <v>0</v>
      </c>
      <c r="K160" s="108">
        <f t="shared" si="159"/>
        <v>0</v>
      </c>
      <c r="L160" s="108">
        <f t="shared" si="159"/>
        <v>0</v>
      </c>
      <c r="M160" s="108" t="s">
        <v>1836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3" t="s">
        <v>1550</v>
      </c>
      <c r="B161" s="108">
        <v>525.0</v>
      </c>
      <c r="C161" s="108">
        <v>18.0</v>
      </c>
      <c r="D161" s="108">
        <v>41.6</v>
      </c>
      <c r="E161" s="108">
        <v>28.1</v>
      </c>
      <c r="F161" s="108">
        <v>19.5</v>
      </c>
      <c r="G161" s="234"/>
      <c r="H161" s="108">
        <f t="shared" ref="H161:L161" si="160">$G161/100*B161</f>
        <v>0</v>
      </c>
      <c r="I161" s="108">
        <f t="shared" si="160"/>
        <v>0</v>
      </c>
      <c r="J161" s="108">
        <f t="shared" si="160"/>
        <v>0</v>
      </c>
      <c r="K161" s="108">
        <f t="shared" si="160"/>
        <v>0</v>
      </c>
      <c r="L161" s="108">
        <f t="shared" si="160"/>
        <v>0</v>
      </c>
      <c r="M161" s="108" t="s">
        <v>1825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3" t="s">
        <v>1529</v>
      </c>
      <c r="B162" s="108">
        <v>718.0</v>
      </c>
      <c r="C162" s="108">
        <v>7.9</v>
      </c>
      <c r="D162" s="108">
        <v>75.8</v>
      </c>
      <c r="E162" s="108">
        <v>13.8</v>
      </c>
      <c r="F162" s="108">
        <v>8.6</v>
      </c>
      <c r="G162" s="234"/>
      <c r="H162" s="108">
        <f t="shared" ref="H162:L162" si="161">$G162/100*B162</f>
        <v>0</v>
      </c>
      <c r="I162" s="108">
        <f t="shared" si="161"/>
        <v>0</v>
      </c>
      <c r="J162" s="108">
        <f t="shared" si="161"/>
        <v>0</v>
      </c>
      <c r="K162" s="108">
        <f t="shared" si="161"/>
        <v>0</v>
      </c>
      <c r="L162" s="108">
        <f t="shared" si="161"/>
        <v>0</v>
      </c>
      <c r="M162" s="108" t="s">
        <v>1823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3" t="s">
        <v>1900</v>
      </c>
      <c r="B163" s="108">
        <v>52.0</v>
      </c>
      <c r="C163" s="108">
        <v>1.2</v>
      </c>
      <c r="D163" s="108">
        <v>0.7</v>
      </c>
      <c r="E163" s="108">
        <v>11.9</v>
      </c>
      <c r="F163" s="108">
        <v>6.5</v>
      </c>
      <c r="G163" s="234"/>
      <c r="H163" s="108">
        <f t="shared" ref="H163:L163" si="162">$G163/100*B163</f>
        <v>0</v>
      </c>
      <c r="I163" s="108">
        <f t="shared" si="162"/>
        <v>0</v>
      </c>
      <c r="J163" s="108">
        <f t="shared" si="162"/>
        <v>0</v>
      </c>
      <c r="K163" s="108">
        <f t="shared" si="162"/>
        <v>0</v>
      </c>
      <c r="L163" s="108">
        <f t="shared" si="162"/>
        <v>0</v>
      </c>
      <c r="M163" s="108" t="s">
        <v>1814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3" t="s">
        <v>1499</v>
      </c>
      <c r="B164" s="108">
        <v>60.0</v>
      </c>
      <c r="C164" s="108">
        <v>0.8</v>
      </c>
      <c r="D164" s="108">
        <v>0.4</v>
      </c>
      <c r="E164" s="108">
        <v>15.0</v>
      </c>
      <c r="F164" s="108">
        <v>1.6</v>
      </c>
      <c r="G164" s="234"/>
      <c r="H164" s="108">
        <f t="shared" ref="H164:L164" si="163">$G164/100*B164</f>
        <v>0</v>
      </c>
      <c r="I164" s="108">
        <f t="shared" si="163"/>
        <v>0</v>
      </c>
      <c r="J164" s="108">
        <f t="shared" si="163"/>
        <v>0</v>
      </c>
      <c r="K164" s="108">
        <f t="shared" si="163"/>
        <v>0</v>
      </c>
      <c r="L164" s="108">
        <f t="shared" si="163"/>
        <v>0</v>
      </c>
      <c r="M164" s="108" t="s">
        <v>1814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3" t="s">
        <v>1901</v>
      </c>
      <c r="B165" s="108">
        <v>19.0</v>
      </c>
      <c r="C165" s="108">
        <v>1.8</v>
      </c>
      <c r="D165" s="108">
        <v>0.2</v>
      </c>
      <c r="E165" s="108">
        <v>3.7</v>
      </c>
      <c r="F165" s="108">
        <v>1.6</v>
      </c>
      <c r="G165" s="234"/>
      <c r="H165" s="108">
        <f t="shared" ref="H165:L165" si="164">$G165/100*B165</f>
        <v>0</v>
      </c>
      <c r="I165" s="108">
        <f t="shared" si="164"/>
        <v>0</v>
      </c>
      <c r="J165" s="108">
        <f t="shared" si="164"/>
        <v>0</v>
      </c>
      <c r="K165" s="108">
        <f t="shared" si="164"/>
        <v>0</v>
      </c>
      <c r="L165" s="108">
        <f t="shared" si="164"/>
        <v>0</v>
      </c>
      <c r="M165" s="108" t="s">
        <v>1828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3" t="s">
        <v>1902</v>
      </c>
      <c r="B166" s="108">
        <v>53.0</v>
      </c>
      <c r="C166" s="108">
        <v>0.8</v>
      </c>
      <c r="D166" s="108">
        <v>0.3</v>
      </c>
      <c r="E166" s="108">
        <v>13.3</v>
      </c>
      <c r="F166" s="108">
        <v>1.8</v>
      </c>
      <c r="G166" s="234"/>
      <c r="H166" s="108">
        <f t="shared" ref="H166:L166" si="165">$G166/100*B166</f>
        <v>0</v>
      </c>
      <c r="I166" s="108">
        <f t="shared" si="165"/>
        <v>0</v>
      </c>
      <c r="J166" s="108">
        <f t="shared" si="165"/>
        <v>0</v>
      </c>
      <c r="K166" s="108">
        <f t="shared" si="165"/>
        <v>0</v>
      </c>
      <c r="L166" s="108">
        <f t="shared" si="165"/>
        <v>0</v>
      </c>
      <c r="M166" s="108" t="s">
        <v>1814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3" t="s">
        <v>1903</v>
      </c>
      <c r="B167" s="108">
        <v>360.0</v>
      </c>
      <c r="C167" s="108">
        <v>9.2</v>
      </c>
      <c r="D167" s="108">
        <v>1.2</v>
      </c>
      <c r="E167" s="108">
        <v>75.0</v>
      </c>
      <c r="F167" s="108">
        <v>2.7</v>
      </c>
      <c r="G167" s="234"/>
      <c r="H167" s="108">
        <f t="shared" ref="H167:L167" si="166">$G167/100*B167</f>
        <v>0</v>
      </c>
      <c r="I167" s="108">
        <f t="shared" si="166"/>
        <v>0</v>
      </c>
      <c r="J167" s="108">
        <f t="shared" si="166"/>
        <v>0</v>
      </c>
      <c r="K167" s="108">
        <f t="shared" si="166"/>
        <v>0</v>
      </c>
      <c r="L167" s="108">
        <f t="shared" si="166"/>
        <v>0</v>
      </c>
      <c r="M167" s="108" t="s">
        <v>1820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3" t="s">
        <v>1377</v>
      </c>
      <c r="B168" s="108">
        <v>717.0</v>
      </c>
      <c r="C168" s="108">
        <v>0.2</v>
      </c>
      <c r="D168" s="108">
        <v>80.7</v>
      </c>
      <c r="E168" s="108">
        <v>0.7</v>
      </c>
      <c r="F168" s="108">
        <v>0.0</v>
      </c>
      <c r="G168" s="234"/>
      <c r="H168" s="108">
        <f t="shared" ref="H168:L168" si="167">$G168/100*B168</f>
        <v>0</v>
      </c>
      <c r="I168" s="108">
        <f t="shared" si="167"/>
        <v>0</v>
      </c>
      <c r="J168" s="108">
        <f t="shared" si="167"/>
        <v>0</v>
      </c>
      <c r="K168" s="108">
        <f t="shared" si="167"/>
        <v>0</v>
      </c>
      <c r="L168" s="108">
        <f t="shared" si="167"/>
        <v>0</v>
      </c>
      <c r="M168" s="108" t="s">
        <v>1904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3" t="s">
        <v>1905</v>
      </c>
      <c r="B169" s="108">
        <v>862.0</v>
      </c>
      <c r="C169" s="108">
        <v>0.0</v>
      </c>
      <c r="D169" s="108">
        <v>100.0</v>
      </c>
      <c r="E169" s="108">
        <v>0.0</v>
      </c>
      <c r="F169" s="108">
        <v>0.0</v>
      </c>
      <c r="G169" s="234"/>
      <c r="H169" s="108">
        <f t="shared" ref="H169:L169" si="168">$G169/100*B169</f>
        <v>0</v>
      </c>
      <c r="I169" s="108">
        <f t="shared" si="168"/>
        <v>0</v>
      </c>
      <c r="J169" s="108">
        <f t="shared" si="168"/>
        <v>0</v>
      </c>
      <c r="K169" s="108">
        <f t="shared" si="168"/>
        <v>0</v>
      </c>
      <c r="L169" s="108">
        <f t="shared" si="168"/>
        <v>0</v>
      </c>
      <c r="M169" s="108" t="s">
        <v>1904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3" t="s">
        <v>1906</v>
      </c>
      <c r="B170" s="108">
        <v>884.0</v>
      </c>
      <c r="C170" s="108">
        <v>0.0</v>
      </c>
      <c r="D170" s="108">
        <v>100.0</v>
      </c>
      <c r="E170" s="108">
        <v>0.0</v>
      </c>
      <c r="F170" s="108">
        <v>0.0</v>
      </c>
      <c r="G170" s="234"/>
      <c r="H170" s="108">
        <f t="shared" ref="H170:L170" si="169">$G170/100*B170</f>
        <v>0</v>
      </c>
      <c r="I170" s="108">
        <f t="shared" si="169"/>
        <v>0</v>
      </c>
      <c r="J170" s="108">
        <f t="shared" si="169"/>
        <v>0</v>
      </c>
      <c r="K170" s="108">
        <f t="shared" si="169"/>
        <v>0</v>
      </c>
      <c r="L170" s="108">
        <f t="shared" si="169"/>
        <v>0</v>
      </c>
      <c r="M170" s="108" t="s">
        <v>1904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3" t="s">
        <v>1907</v>
      </c>
      <c r="B171" s="108">
        <v>884.0</v>
      </c>
      <c r="C171" s="108">
        <v>0.0</v>
      </c>
      <c r="D171" s="108">
        <v>100.0</v>
      </c>
      <c r="E171" s="108">
        <v>0.0</v>
      </c>
      <c r="F171" s="108">
        <v>0.0</v>
      </c>
      <c r="G171" s="234"/>
      <c r="H171" s="108">
        <f t="shared" ref="H171:L171" si="170">$G171/100*B171</f>
        <v>0</v>
      </c>
      <c r="I171" s="108">
        <f t="shared" si="170"/>
        <v>0</v>
      </c>
      <c r="J171" s="108">
        <f t="shared" si="170"/>
        <v>0</v>
      </c>
      <c r="K171" s="108">
        <f t="shared" si="170"/>
        <v>0</v>
      </c>
      <c r="L171" s="108">
        <f t="shared" si="170"/>
        <v>0</v>
      </c>
      <c r="M171" s="108" t="s">
        <v>1904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3" t="s">
        <v>1908</v>
      </c>
      <c r="B172" s="108">
        <v>884.0</v>
      </c>
      <c r="C172" s="108">
        <v>0.0</v>
      </c>
      <c r="D172" s="108">
        <v>100.0</v>
      </c>
      <c r="E172" s="108">
        <v>0.0</v>
      </c>
      <c r="F172" s="108">
        <v>0.0</v>
      </c>
      <c r="G172" s="234"/>
      <c r="H172" s="108">
        <f t="shared" ref="H172:L172" si="171">$G172/100*B172</f>
        <v>0</v>
      </c>
      <c r="I172" s="108">
        <f t="shared" si="171"/>
        <v>0</v>
      </c>
      <c r="J172" s="108">
        <f t="shared" si="171"/>
        <v>0</v>
      </c>
      <c r="K172" s="108">
        <f t="shared" si="171"/>
        <v>0</v>
      </c>
      <c r="L172" s="108">
        <f t="shared" si="171"/>
        <v>0</v>
      </c>
      <c r="M172" s="108" t="s">
        <v>1904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3" t="s">
        <v>1909</v>
      </c>
      <c r="B173" s="108">
        <v>884.0</v>
      </c>
      <c r="C173" s="108">
        <v>0.0</v>
      </c>
      <c r="D173" s="108">
        <v>100.0</v>
      </c>
      <c r="E173" s="108">
        <v>0.0</v>
      </c>
      <c r="F173" s="108">
        <v>0.0</v>
      </c>
      <c r="G173" s="234"/>
      <c r="H173" s="108">
        <f t="shared" ref="H173:L173" si="172">$G173/100*B173</f>
        <v>0</v>
      </c>
      <c r="I173" s="108">
        <f t="shared" si="172"/>
        <v>0</v>
      </c>
      <c r="J173" s="108">
        <f t="shared" si="172"/>
        <v>0</v>
      </c>
      <c r="K173" s="108">
        <f t="shared" si="172"/>
        <v>0</v>
      </c>
      <c r="L173" s="108">
        <f t="shared" si="172"/>
        <v>0</v>
      </c>
      <c r="M173" s="108" t="s">
        <v>1904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3" t="s">
        <v>1910</v>
      </c>
      <c r="B174" s="108">
        <v>884.0</v>
      </c>
      <c r="C174" s="108">
        <v>0.0</v>
      </c>
      <c r="D174" s="108">
        <v>100.0</v>
      </c>
      <c r="E174" s="108">
        <v>0.0</v>
      </c>
      <c r="F174" s="108">
        <v>0.0</v>
      </c>
      <c r="G174" s="234"/>
      <c r="H174" s="108">
        <f t="shared" ref="H174:L174" si="173">$G174/100*B174</f>
        <v>0</v>
      </c>
      <c r="I174" s="108">
        <f t="shared" si="173"/>
        <v>0</v>
      </c>
      <c r="J174" s="108">
        <f t="shared" si="173"/>
        <v>0</v>
      </c>
      <c r="K174" s="108">
        <f t="shared" si="173"/>
        <v>0</v>
      </c>
      <c r="L174" s="108">
        <f t="shared" si="173"/>
        <v>0</v>
      </c>
      <c r="M174" s="108" t="s">
        <v>1904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3" t="s">
        <v>1911</v>
      </c>
      <c r="B175" s="108">
        <v>884.0</v>
      </c>
      <c r="C175" s="108">
        <v>0.0</v>
      </c>
      <c r="D175" s="108">
        <v>100.0</v>
      </c>
      <c r="E175" s="108">
        <v>0.0</v>
      </c>
      <c r="F175" s="108">
        <v>0.0</v>
      </c>
      <c r="G175" s="234"/>
      <c r="H175" s="108">
        <f t="shared" ref="H175:L175" si="174">$G175/100*B175</f>
        <v>0</v>
      </c>
      <c r="I175" s="108">
        <f t="shared" si="174"/>
        <v>0</v>
      </c>
      <c r="J175" s="108">
        <f t="shared" si="174"/>
        <v>0</v>
      </c>
      <c r="K175" s="108">
        <f t="shared" si="174"/>
        <v>0</v>
      </c>
      <c r="L175" s="108">
        <f t="shared" si="174"/>
        <v>0</v>
      </c>
      <c r="M175" s="108" t="s">
        <v>1904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3" t="s">
        <v>1912</v>
      </c>
      <c r="B176" s="108">
        <v>884.0</v>
      </c>
      <c r="C176" s="108">
        <v>0.0</v>
      </c>
      <c r="D176" s="108">
        <v>100.0</v>
      </c>
      <c r="E176" s="108">
        <v>0.0</v>
      </c>
      <c r="F176" s="108">
        <v>0.0</v>
      </c>
      <c r="G176" s="234"/>
      <c r="H176" s="108">
        <f t="shared" ref="H176:L176" si="175">$G176/100*B176</f>
        <v>0</v>
      </c>
      <c r="I176" s="108">
        <f t="shared" si="175"/>
        <v>0</v>
      </c>
      <c r="J176" s="108">
        <f t="shared" si="175"/>
        <v>0</v>
      </c>
      <c r="K176" s="108">
        <f t="shared" si="175"/>
        <v>0</v>
      </c>
      <c r="L176" s="108">
        <f t="shared" si="175"/>
        <v>0</v>
      </c>
      <c r="M176" s="108" t="s">
        <v>1904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3" t="s">
        <v>1913</v>
      </c>
      <c r="B177" s="108">
        <v>884.0</v>
      </c>
      <c r="C177" s="108">
        <v>0.0</v>
      </c>
      <c r="D177" s="108">
        <v>100.0</v>
      </c>
      <c r="E177" s="108">
        <v>0.0</v>
      </c>
      <c r="F177" s="108">
        <v>0.0</v>
      </c>
      <c r="G177" s="234"/>
      <c r="H177" s="108">
        <f t="shared" ref="H177:L177" si="176">$G177/100*B177</f>
        <v>0</v>
      </c>
      <c r="I177" s="108">
        <f t="shared" si="176"/>
        <v>0</v>
      </c>
      <c r="J177" s="108">
        <f t="shared" si="176"/>
        <v>0</v>
      </c>
      <c r="K177" s="108">
        <f t="shared" si="176"/>
        <v>0</v>
      </c>
      <c r="L177" s="108">
        <f t="shared" si="176"/>
        <v>0</v>
      </c>
      <c r="M177" s="108" t="s">
        <v>1904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3" t="s">
        <v>1365</v>
      </c>
      <c r="B178" s="108">
        <v>509.0</v>
      </c>
      <c r="C178" s="108">
        <v>3.3</v>
      </c>
      <c r="D178" s="108">
        <v>55.1</v>
      </c>
      <c r="E178" s="108">
        <v>0.0</v>
      </c>
      <c r="F178" s="108">
        <v>0.0</v>
      </c>
      <c r="G178" s="234"/>
      <c r="H178" s="108">
        <f t="shared" ref="H178:L178" si="177">$G178/100*B178</f>
        <v>0</v>
      </c>
      <c r="I178" s="108">
        <f t="shared" si="177"/>
        <v>0</v>
      </c>
      <c r="J178" s="108">
        <f t="shared" si="177"/>
        <v>0</v>
      </c>
      <c r="K178" s="108">
        <f t="shared" si="177"/>
        <v>0</v>
      </c>
      <c r="L178" s="108">
        <f t="shared" si="177"/>
        <v>0</v>
      </c>
      <c r="M178" s="108" t="s">
        <v>1904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3" t="s">
        <v>1914</v>
      </c>
      <c r="B179" s="108">
        <v>884.0</v>
      </c>
      <c r="C179" s="108">
        <v>0.0</v>
      </c>
      <c r="D179" s="108">
        <v>100.0</v>
      </c>
      <c r="E179" s="108">
        <v>0.0</v>
      </c>
      <c r="F179" s="108">
        <v>0.0</v>
      </c>
      <c r="G179" s="234"/>
      <c r="H179" s="108">
        <f t="shared" ref="H179:L179" si="178">$G179/100*B179</f>
        <v>0</v>
      </c>
      <c r="I179" s="108">
        <f t="shared" si="178"/>
        <v>0</v>
      </c>
      <c r="J179" s="108">
        <f t="shared" si="178"/>
        <v>0</v>
      </c>
      <c r="K179" s="108">
        <f t="shared" si="178"/>
        <v>0</v>
      </c>
      <c r="L179" s="108">
        <f t="shared" si="178"/>
        <v>0</v>
      </c>
      <c r="M179" s="108" t="s">
        <v>1904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3" t="s">
        <v>1915</v>
      </c>
      <c r="B180" s="108">
        <v>304.0</v>
      </c>
      <c r="C180" s="108">
        <v>0.3</v>
      </c>
      <c r="D180" s="108">
        <v>0.0</v>
      </c>
      <c r="E180" s="108">
        <v>82.4</v>
      </c>
      <c r="F180" s="108">
        <v>0.2</v>
      </c>
      <c r="G180" s="234"/>
      <c r="H180" s="108">
        <f t="shared" ref="H180:L180" si="179">$G180/100*B180</f>
        <v>0</v>
      </c>
      <c r="I180" s="108">
        <f t="shared" si="179"/>
        <v>0</v>
      </c>
      <c r="J180" s="108">
        <f t="shared" si="179"/>
        <v>0</v>
      </c>
      <c r="K180" s="108">
        <f t="shared" si="179"/>
        <v>0</v>
      </c>
      <c r="L180" s="108">
        <f t="shared" si="179"/>
        <v>0</v>
      </c>
      <c r="M180" s="108" t="s">
        <v>1815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3" t="s">
        <v>1351</v>
      </c>
      <c r="B181" s="108">
        <v>290.0</v>
      </c>
      <c r="C181" s="108">
        <v>0.0</v>
      </c>
      <c r="D181" s="108">
        <v>0.1</v>
      </c>
      <c r="E181" s="108">
        <v>74.7</v>
      </c>
      <c r="F181" s="108">
        <v>0.0</v>
      </c>
      <c r="G181" s="234"/>
      <c r="H181" s="108">
        <f t="shared" ref="H181:L181" si="180">$G181/100*B181</f>
        <v>0</v>
      </c>
      <c r="I181" s="108">
        <f t="shared" si="180"/>
        <v>0</v>
      </c>
      <c r="J181" s="108">
        <f t="shared" si="180"/>
        <v>0</v>
      </c>
      <c r="K181" s="108">
        <f t="shared" si="180"/>
        <v>0</v>
      </c>
      <c r="L181" s="108">
        <f t="shared" si="180"/>
        <v>0</v>
      </c>
      <c r="M181" s="108" t="s">
        <v>1815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3" t="s">
        <v>1623</v>
      </c>
      <c r="B182" s="108">
        <v>86.0</v>
      </c>
      <c r="C182" s="108">
        <v>11.9</v>
      </c>
      <c r="D182" s="108">
        <v>2.2</v>
      </c>
      <c r="E182" s="108">
        <v>3.7</v>
      </c>
      <c r="F182" s="108">
        <v>0.0</v>
      </c>
      <c r="G182" s="234"/>
      <c r="H182" s="108">
        <f t="shared" ref="H182:L182" si="181">$G182/100*B182</f>
        <v>0</v>
      </c>
      <c r="I182" s="108">
        <f t="shared" si="181"/>
        <v>0</v>
      </c>
      <c r="J182" s="108">
        <f t="shared" si="181"/>
        <v>0</v>
      </c>
      <c r="K182" s="108">
        <f t="shared" si="181"/>
        <v>0</v>
      </c>
      <c r="L182" s="108">
        <f t="shared" si="181"/>
        <v>0</v>
      </c>
      <c r="M182" s="108" t="s">
        <v>1847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3" t="s">
        <v>1514</v>
      </c>
      <c r="B183" s="108">
        <v>575.0</v>
      </c>
      <c r="C183" s="108">
        <v>21.2</v>
      </c>
      <c r="D183" s="108">
        <v>49.2</v>
      </c>
      <c r="E183" s="108">
        <v>21.7</v>
      </c>
      <c r="F183" s="108">
        <v>12.2</v>
      </c>
      <c r="G183" s="234"/>
      <c r="H183" s="108">
        <f t="shared" ref="H183:L183" si="182">$G183/100*B183</f>
        <v>0</v>
      </c>
      <c r="I183" s="108">
        <f t="shared" si="182"/>
        <v>0</v>
      </c>
      <c r="J183" s="108">
        <f t="shared" si="182"/>
        <v>0</v>
      </c>
      <c r="K183" s="108">
        <f t="shared" si="182"/>
        <v>0</v>
      </c>
      <c r="L183" s="108">
        <f t="shared" si="182"/>
        <v>0</v>
      </c>
      <c r="M183" s="108" t="s">
        <v>1823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3" t="s">
        <v>1400</v>
      </c>
      <c r="B184" s="108">
        <v>241.0</v>
      </c>
      <c r="C184" s="108">
        <v>0.3</v>
      </c>
      <c r="D184" s="108">
        <v>0.0</v>
      </c>
      <c r="E184" s="108">
        <v>43.2</v>
      </c>
      <c r="F184" s="108">
        <v>0.0</v>
      </c>
      <c r="G184" s="234"/>
      <c r="H184" s="108">
        <f t="shared" ref="H184:L184" si="183">$G184/100*B184</f>
        <v>0</v>
      </c>
      <c r="I184" s="108">
        <f t="shared" si="183"/>
        <v>0</v>
      </c>
      <c r="J184" s="108">
        <f t="shared" si="183"/>
        <v>0</v>
      </c>
      <c r="K184" s="108">
        <f t="shared" si="183"/>
        <v>0</v>
      </c>
      <c r="L184" s="108">
        <f t="shared" si="183"/>
        <v>0</v>
      </c>
      <c r="M184" s="108" t="s">
        <v>1836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3" t="s">
        <v>1188</v>
      </c>
      <c r="B185" s="108">
        <v>199.0</v>
      </c>
      <c r="C185" s="108">
        <v>11.7</v>
      </c>
      <c r="D185" s="108">
        <v>6.0</v>
      </c>
      <c r="E185" s="108">
        <v>26.5</v>
      </c>
      <c r="F185" s="108">
        <v>5.4</v>
      </c>
      <c r="G185" s="234"/>
      <c r="H185" s="108">
        <f t="shared" ref="H185:L185" si="184">$G185/100*B185</f>
        <v>0</v>
      </c>
      <c r="I185" s="108">
        <f t="shared" si="184"/>
        <v>0</v>
      </c>
      <c r="J185" s="108">
        <f t="shared" si="184"/>
        <v>0</v>
      </c>
      <c r="K185" s="108">
        <f t="shared" si="184"/>
        <v>0</v>
      </c>
      <c r="L185" s="108">
        <f t="shared" si="184"/>
        <v>0</v>
      </c>
      <c r="M185" s="108" t="s">
        <v>1818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3" t="s">
        <v>1619</v>
      </c>
      <c r="B186" s="108">
        <v>86.0</v>
      </c>
      <c r="C186" s="108">
        <v>14.7</v>
      </c>
      <c r="D186" s="108">
        <v>1.0</v>
      </c>
      <c r="E186" s="108">
        <v>3.6</v>
      </c>
      <c r="F186" s="108">
        <v>0.0</v>
      </c>
      <c r="G186" s="234"/>
      <c r="H186" s="108">
        <f t="shared" ref="H186:L186" si="185">$G186/100*B186</f>
        <v>0</v>
      </c>
      <c r="I186" s="108">
        <f t="shared" si="185"/>
        <v>0</v>
      </c>
      <c r="J186" s="108">
        <f t="shared" si="185"/>
        <v>0</v>
      </c>
      <c r="K186" s="108">
        <f t="shared" si="185"/>
        <v>0</v>
      </c>
      <c r="L186" s="108">
        <f t="shared" si="185"/>
        <v>0</v>
      </c>
      <c r="M186" s="108" t="s">
        <v>1847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3" t="s">
        <v>1916</v>
      </c>
      <c r="B187" s="108">
        <v>50.0</v>
      </c>
      <c r="C187" s="108">
        <v>3.3</v>
      </c>
      <c r="D187" s="108">
        <v>2.0</v>
      </c>
      <c r="E187" s="108">
        <v>4.8</v>
      </c>
      <c r="F187" s="108">
        <v>0.0</v>
      </c>
      <c r="G187" s="234"/>
      <c r="H187" s="108">
        <f t="shared" ref="H187:L187" si="186">$G187/100*B187</f>
        <v>0</v>
      </c>
      <c r="I187" s="108">
        <f t="shared" si="186"/>
        <v>0</v>
      </c>
      <c r="J187" s="108">
        <f t="shared" si="186"/>
        <v>0</v>
      </c>
      <c r="K187" s="108">
        <f t="shared" si="186"/>
        <v>0</v>
      </c>
      <c r="L187" s="108">
        <f t="shared" si="186"/>
        <v>0</v>
      </c>
      <c r="M187" s="108" t="s">
        <v>1868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3" t="s">
        <v>1917</v>
      </c>
      <c r="B188" s="108">
        <v>70.0</v>
      </c>
      <c r="C188" s="108">
        <v>1.0</v>
      </c>
      <c r="D188" s="108">
        <v>4.4</v>
      </c>
      <c r="E188" s="108">
        <v>6.9</v>
      </c>
      <c r="F188" s="108">
        <v>0.0</v>
      </c>
      <c r="G188" s="234"/>
      <c r="H188" s="108">
        <f t="shared" ref="H188:L188" si="187">$G188/100*B188</f>
        <v>0</v>
      </c>
      <c r="I188" s="108">
        <f t="shared" si="187"/>
        <v>0</v>
      </c>
      <c r="J188" s="108">
        <f t="shared" si="187"/>
        <v>0</v>
      </c>
      <c r="K188" s="108">
        <f t="shared" si="187"/>
        <v>0</v>
      </c>
      <c r="L188" s="108">
        <f t="shared" si="187"/>
        <v>0</v>
      </c>
      <c r="M188" s="108" t="s">
        <v>1868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3" t="s">
        <v>1918</v>
      </c>
      <c r="B189" s="108">
        <v>69.0</v>
      </c>
      <c r="C189" s="108">
        <v>3.6</v>
      </c>
      <c r="D189" s="108">
        <v>4.1</v>
      </c>
      <c r="E189" s="108">
        <v>4.5</v>
      </c>
      <c r="F189" s="108">
        <v>0.0</v>
      </c>
      <c r="G189" s="234"/>
      <c r="H189" s="108">
        <f t="shared" ref="H189:L189" si="188">$G189/100*B189</f>
        <v>0</v>
      </c>
      <c r="I189" s="108">
        <f t="shared" si="188"/>
        <v>0</v>
      </c>
      <c r="J189" s="108">
        <f t="shared" si="188"/>
        <v>0</v>
      </c>
      <c r="K189" s="108">
        <f t="shared" si="188"/>
        <v>0</v>
      </c>
      <c r="L189" s="108">
        <f t="shared" si="188"/>
        <v>0</v>
      </c>
      <c r="M189" s="108" t="s">
        <v>1868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3" t="s">
        <v>1919</v>
      </c>
      <c r="B190" s="108">
        <v>321.0</v>
      </c>
      <c r="C190" s="108">
        <v>7.9</v>
      </c>
      <c r="D190" s="108">
        <v>8.7</v>
      </c>
      <c r="E190" s="108">
        <v>54.4</v>
      </c>
      <c r="F190" s="108">
        <v>0.0</v>
      </c>
      <c r="G190" s="234"/>
      <c r="H190" s="108">
        <f t="shared" ref="H190:L190" si="189">$G190/100*B190</f>
        <v>0</v>
      </c>
      <c r="I190" s="108">
        <f t="shared" si="189"/>
        <v>0</v>
      </c>
      <c r="J190" s="108">
        <f t="shared" si="189"/>
        <v>0</v>
      </c>
      <c r="K190" s="108">
        <f t="shared" si="189"/>
        <v>0</v>
      </c>
      <c r="L190" s="108">
        <f t="shared" si="189"/>
        <v>0</v>
      </c>
      <c r="M190" s="108" t="s">
        <v>1868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3" t="s">
        <v>1920</v>
      </c>
      <c r="B191" s="108">
        <v>61.0</v>
      </c>
      <c r="C191" s="108">
        <v>3.2</v>
      </c>
      <c r="D191" s="108">
        <v>3.2</v>
      </c>
      <c r="E191" s="108">
        <v>4.8</v>
      </c>
      <c r="F191" s="108">
        <v>0.0</v>
      </c>
      <c r="G191" s="234"/>
      <c r="H191" s="108">
        <f t="shared" ref="H191:L191" si="190">$G191/100*B191</f>
        <v>0</v>
      </c>
      <c r="I191" s="108">
        <f t="shared" si="190"/>
        <v>0</v>
      </c>
      <c r="J191" s="108">
        <f t="shared" si="190"/>
        <v>0</v>
      </c>
      <c r="K191" s="108">
        <f t="shared" si="190"/>
        <v>0</v>
      </c>
      <c r="L191" s="108">
        <f t="shared" si="190"/>
        <v>0</v>
      </c>
      <c r="M191" s="108" t="s">
        <v>1868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3" t="s">
        <v>1254</v>
      </c>
      <c r="B192" s="108">
        <v>41.0</v>
      </c>
      <c r="C192" s="108">
        <v>0.9</v>
      </c>
      <c r="D192" s="108">
        <v>0.2</v>
      </c>
      <c r="E192" s="108">
        <v>9.6</v>
      </c>
      <c r="F192" s="108">
        <v>2.8</v>
      </c>
      <c r="G192" s="234"/>
      <c r="H192" s="108">
        <f t="shared" ref="H192:L192" si="191">$G192/100*B192</f>
        <v>0</v>
      </c>
      <c r="I192" s="108">
        <f t="shared" si="191"/>
        <v>0</v>
      </c>
      <c r="J192" s="108">
        <f t="shared" si="191"/>
        <v>0</v>
      </c>
      <c r="K192" s="108">
        <f t="shared" si="191"/>
        <v>0</v>
      </c>
      <c r="L192" s="108">
        <f t="shared" si="191"/>
        <v>0</v>
      </c>
      <c r="M192" s="108" t="s">
        <v>1828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3" t="s">
        <v>1788</v>
      </c>
      <c r="B193" s="108">
        <v>207.0</v>
      </c>
      <c r="C193" s="108">
        <v>3.5</v>
      </c>
      <c r="D193" s="108">
        <v>11.0</v>
      </c>
      <c r="E193" s="108">
        <v>23.6</v>
      </c>
      <c r="F193" s="108">
        <v>0.7</v>
      </c>
      <c r="G193" s="234"/>
      <c r="H193" s="108">
        <f t="shared" ref="H193:L193" si="192">$G193/100*B193</f>
        <v>0</v>
      </c>
      <c r="I193" s="108">
        <f t="shared" si="192"/>
        <v>0</v>
      </c>
      <c r="J193" s="108">
        <f t="shared" si="192"/>
        <v>0</v>
      </c>
      <c r="K193" s="108">
        <f t="shared" si="192"/>
        <v>0</v>
      </c>
      <c r="L193" s="108">
        <f t="shared" si="192"/>
        <v>0</v>
      </c>
      <c r="M193" s="108" t="s">
        <v>1868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3" t="s">
        <v>1299</v>
      </c>
      <c r="B194" s="108">
        <v>257.0</v>
      </c>
      <c r="C194" s="108">
        <v>10.0</v>
      </c>
      <c r="D194" s="108">
        <v>0.0</v>
      </c>
      <c r="E194" s="108">
        <v>57.1</v>
      </c>
      <c r="F194" s="108">
        <v>10.0</v>
      </c>
      <c r="G194" s="234"/>
      <c r="H194" s="108">
        <f t="shared" ref="H194:L194" si="193">$G194/100*B194</f>
        <v>0</v>
      </c>
      <c r="I194" s="108">
        <f t="shared" si="193"/>
        <v>0</v>
      </c>
      <c r="J194" s="108">
        <f t="shared" si="193"/>
        <v>0</v>
      </c>
      <c r="K194" s="108">
        <f t="shared" si="193"/>
        <v>0</v>
      </c>
      <c r="L194" s="108">
        <f t="shared" si="193"/>
        <v>0</v>
      </c>
      <c r="M194" s="108" t="s">
        <v>1816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3" t="s">
        <v>1617</v>
      </c>
      <c r="B195" s="108">
        <v>105.0</v>
      </c>
      <c r="C195" s="108">
        <v>17.1</v>
      </c>
      <c r="D195" s="108">
        <v>0.8</v>
      </c>
      <c r="E195" s="108">
        <v>6.0</v>
      </c>
      <c r="F195" s="108">
        <v>0.0</v>
      </c>
      <c r="G195" s="234"/>
      <c r="H195" s="108">
        <f t="shared" ref="H195:L195" si="194">$G195/100*B195</f>
        <v>0</v>
      </c>
      <c r="I195" s="108">
        <f t="shared" si="194"/>
        <v>0</v>
      </c>
      <c r="J195" s="108">
        <f t="shared" si="194"/>
        <v>0</v>
      </c>
      <c r="K195" s="108">
        <f t="shared" si="194"/>
        <v>0</v>
      </c>
      <c r="L195" s="108">
        <f t="shared" si="194"/>
        <v>0</v>
      </c>
      <c r="M195" s="108" t="s">
        <v>1847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3" t="s">
        <v>1604</v>
      </c>
      <c r="B196" s="108">
        <v>70.0</v>
      </c>
      <c r="C196" s="108">
        <v>12.4</v>
      </c>
      <c r="D196" s="108">
        <v>1.9</v>
      </c>
      <c r="E196" s="108">
        <v>0.0</v>
      </c>
      <c r="F196" s="108">
        <v>0.0</v>
      </c>
      <c r="G196" s="234"/>
      <c r="H196" s="108">
        <f t="shared" ref="H196:L196" si="195">$G196/100*B196</f>
        <v>0</v>
      </c>
      <c r="I196" s="108">
        <f t="shared" si="195"/>
        <v>0</v>
      </c>
      <c r="J196" s="108">
        <f t="shared" si="195"/>
        <v>0</v>
      </c>
      <c r="K196" s="108">
        <f t="shared" si="195"/>
        <v>0</v>
      </c>
      <c r="L196" s="108">
        <f t="shared" si="195"/>
        <v>0</v>
      </c>
      <c r="M196" s="108" t="s">
        <v>1832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3" t="s">
        <v>1921</v>
      </c>
      <c r="B197" s="108">
        <v>235.0</v>
      </c>
      <c r="C197" s="108">
        <v>4.2</v>
      </c>
      <c r="D197" s="108">
        <v>0.8</v>
      </c>
      <c r="E197" s="108">
        <v>50.3</v>
      </c>
      <c r="F197" s="108">
        <v>0.8</v>
      </c>
      <c r="G197" s="234"/>
      <c r="H197" s="108">
        <f t="shared" ref="H197:L197" si="196">$G197/100*B197</f>
        <v>0</v>
      </c>
      <c r="I197" s="108">
        <f t="shared" si="196"/>
        <v>0</v>
      </c>
      <c r="J197" s="108">
        <f t="shared" si="196"/>
        <v>0</v>
      </c>
      <c r="K197" s="108">
        <f t="shared" si="196"/>
        <v>0</v>
      </c>
      <c r="L197" s="108">
        <f t="shared" si="196"/>
        <v>0</v>
      </c>
      <c r="M197" s="108" t="s">
        <v>1820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3" t="s">
        <v>1922</v>
      </c>
      <c r="B198" s="108">
        <v>363.0</v>
      </c>
      <c r="C198" s="108">
        <v>7.2</v>
      </c>
      <c r="D198" s="108">
        <v>2.8</v>
      </c>
      <c r="E198" s="108">
        <v>76.5</v>
      </c>
      <c r="F198" s="108">
        <v>4.6</v>
      </c>
      <c r="G198" s="234"/>
      <c r="H198" s="108">
        <f t="shared" ref="H198:L198" si="197">$G198/100*B198</f>
        <v>0</v>
      </c>
      <c r="I198" s="108">
        <f t="shared" si="197"/>
        <v>0</v>
      </c>
      <c r="J198" s="108">
        <f t="shared" si="197"/>
        <v>0</v>
      </c>
      <c r="K198" s="108">
        <f t="shared" si="197"/>
        <v>0</v>
      </c>
      <c r="L198" s="108">
        <f t="shared" si="197"/>
        <v>0</v>
      </c>
      <c r="M198" s="108" t="s">
        <v>1820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3" t="s">
        <v>1923</v>
      </c>
      <c r="B199" s="108">
        <v>364.0</v>
      </c>
      <c r="C199" s="108">
        <v>10.3</v>
      </c>
      <c r="D199" s="108">
        <v>1.0</v>
      </c>
      <c r="E199" s="108">
        <v>76.3</v>
      </c>
      <c r="F199" s="108">
        <v>2.7</v>
      </c>
      <c r="G199" s="234"/>
      <c r="H199" s="108">
        <f t="shared" ref="H199:L199" si="198">$G199/100*B199</f>
        <v>0</v>
      </c>
      <c r="I199" s="108">
        <f t="shared" si="198"/>
        <v>0</v>
      </c>
      <c r="J199" s="108">
        <f t="shared" si="198"/>
        <v>0</v>
      </c>
      <c r="K199" s="108">
        <f t="shared" si="198"/>
        <v>0</v>
      </c>
      <c r="L199" s="108">
        <f t="shared" si="198"/>
        <v>0</v>
      </c>
      <c r="M199" s="108" t="s">
        <v>1820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3" t="s">
        <v>1924</v>
      </c>
      <c r="B200" s="108">
        <v>340.0</v>
      </c>
      <c r="C200" s="108">
        <v>13.2</v>
      </c>
      <c r="D200" s="108">
        <v>2.5</v>
      </c>
      <c r="E200" s="108">
        <v>72.0</v>
      </c>
      <c r="F200" s="108">
        <v>10.7</v>
      </c>
      <c r="G200" s="234"/>
      <c r="H200" s="108">
        <f t="shared" ref="H200:L200" si="199">$G200/100*B200</f>
        <v>0</v>
      </c>
      <c r="I200" s="108">
        <f t="shared" si="199"/>
        <v>0</v>
      </c>
      <c r="J200" s="108">
        <f t="shared" si="199"/>
        <v>0</v>
      </c>
      <c r="K200" s="108">
        <f t="shared" si="199"/>
        <v>0</v>
      </c>
      <c r="L200" s="108">
        <f t="shared" si="199"/>
        <v>0</v>
      </c>
      <c r="M200" s="108" t="s">
        <v>1820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3" t="s">
        <v>1925</v>
      </c>
      <c r="B201" s="108">
        <v>373.0</v>
      </c>
      <c r="C201" s="108">
        <v>10.8</v>
      </c>
      <c r="D201" s="108">
        <v>4.3</v>
      </c>
      <c r="E201" s="108">
        <v>73.1</v>
      </c>
      <c r="F201" s="108">
        <v>3.5</v>
      </c>
      <c r="G201" s="234"/>
      <c r="H201" s="108">
        <f t="shared" ref="H201:L201" si="200">$G201/100*B201</f>
        <v>0</v>
      </c>
      <c r="I201" s="108">
        <f t="shared" si="200"/>
        <v>0</v>
      </c>
      <c r="J201" s="108">
        <f t="shared" si="200"/>
        <v>0</v>
      </c>
      <c r="K201" s="108">
        <f t="shared" si="200"/>
        <v>0</v>
      </c>
      <c r="L201" s="108">
        <f t="shared" si="200"/>
        <v>0</v>
      </c>
      <c r="M201" s="108" t="s">
        <v>1820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3" t="s">
        <v>1926</v>
      </c>
      <c r="B202" s="108">
        <v>325.0</v>
      </c>
      <c r="C202" s="108">
        <v>15.9</v>
      </c>
      <c r="D202" s="108">
        <v>2.2</v>
      </c>
      <c r="E202" s="108">
        <v>68.6</v>
      </c>
      <c r="F202" s="108">
        <v>23.8</v>
      </c>
      <c r="G202" s="234"/>
      <c r="H202" s="108">
        <f t="shared" ref="H202:L202" si="201">$G202/100*B202</f>
        <v>0</v>
      </c>
      <c r="I202" s="108">
        <f t="shared" si="201"/>
        <v>0</v>
      </c>
      <c r="J202" s="108">
        <f t="shared" si="201"/>
        <v>0</v>
      </c>
      <c r="K202" s="108">
        <f t="shared" si="201"/>
        <v>0</v>
      </c>
      <c r="L202" s="108">
        <f t="shared" si="201"/>
        <v>0</v>
      </c>
      <c r="M202" s="108" t="s">
        <v>1820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3" t="s">
        <v>1340</v>
      </c>
      <c r="B203" s="108">
        <v>222.0</v>
      </c>
      <c r="C203" s="108">
        <v>4.6</v>
      </c>
      <c r="D203" s="108">
        <v>0.7</v>
      </c>
      <c r="E203" s="108">
        <v>88.9</v>
      </c>
      <c r="F203" s="108">
        <v>39.8</v>
      </c>
      <c r="G203" s="234"/>
      <c r="H203" s="108">
        <f t="shared" ref="H203:L203" si="202">$G203/100*B203</f>
        <v>0</v>
      </c>
      <c r="I203" s="108">
        <f t="shared" si="202"/>
        <v>0</v>
      </c>
      <c r="J203" s="108">
        <f t="shared" si="202"/>
        <v>0</v>
      </c>
      <c r="K203" s="108">
        <f t="shared" si="202"/>
        <v>0</v>
      </c>
      <c r="L203" s="108">
        <f t="shared" si="202"/>
        <v>0</v>
      </c>
      <c r="M203" s="108" t="s">
        <v>1815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3" t="s">
        <v>1190</v>
      </c>
      <c r="B204" s="108">
        <v>212.0</v>
      </c>
      <c r="C204" s="108">
        <v>17.7</v>
      </c>
      <c r="D204" s="108">
        <v>5.4</v>
      </c>
      <c r="E204" s="108">
        <v>14.4</v>
      </c>
      <c r="F204" s="108">
        <v>5.4</v>
      </c>
      <c r="G204" s="234"/>
      <c r="H204" s="108">
        <f t="shared" ref="H204:L204" si="203">$G204/100*B204</f>
        <v>0</v>
      </c>
      <c r="I204" s="108">
        <f t="shared" si="203"/>
        <v>0</v>
      </c>
      <c r="J204" s="108">
        <f t="shared" si="203"/>
        <v>0</v>
      </c>
      <c r="K204" s="108">
        <f t="shared" si="203"/>
        <v>0</v>
      </c>
      <c r="L204" s="108">
        <f t="shared" si="203"/>
        <v>0</v>
      </c>
      <c r="M204" s="108" t="s">
        <v>1818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3" t="s">
        <v>1501</v>
      </c>
      <c r="B205" s="108">
        <v>44.0</v>
      </c>
      <c r="C205" s="108">
        <v>1.1</v>
      </c>
      <c r="D205" s="108">
        <v>0.3</v>
      </c>
      <c r="E205" s="108">
        <v>10.6</v>
      </c>
      <c r="F205" s="108">
        <v>1.7</v>
      </c>
      <c r="G205" s="234"/>
      <c r="H205" s="108">
        <f t="shared" ref="H205:L205" si="204">$G205/100*B205</f>
        <v>0</v>
      </c>
      <c r="I205" s="108">
        <f t="shared" si="204"/>
        <v>0</v>
      </c>
      <c r="J205" s="108">
        <f t="shared" si="204"/>
        <v>0</v>
      </c>
      <c r="K205" s="108">
        <f t="shared" si="204"/>
        <v>0</v>
      </c>
      <c r="L205" s="108">
        <f t="shared" si="204"/>
        <v>0</v>
      </c>
      <c r="M205" s="108" t="s">
        <v>1814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3" t="s">
        <v>1297</v>
      </c>
      <c r="B206" s="108">
        <v>35.0</v>
      </c>
      <c r="C206" s="108">
        <v>5.8</v>
      </c>
      <c r="D206" s="108">
        <v>0.3</v>
      </c>
      <c r="E206" s="108">
        <v>5.1</v>
      </c>
      <c r="F206" s="108">
        <v>0.3</v>
      </c>
      <c r="G206" s="234"/>
      <c r="H206" s="108">
        <f t="shared" ref="H206:L206" si="205">$G206/100*B206</f>
        <v>0</v>
      </c>
      <c r="I206" s="108">
        <f t="shared" si="205"/>
        <v>0</v>
      </c>
      <c r="J206" s="108">
        <f t="shared" si="205"/>
        <v>0</v>
      </c>
      <c r="K206" s="108">
        <f t="shared" si="205"/>
        <v>0</v>
      </c>
      <c r="L206" s="108">
        <f t="shared" si="205"/>
        <v>0</v>
      </c>
      <c r="M206" s="108" t="s">
        <v>1816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3" t="s">
        <v>1146</v>
      </c>
      <c r="B207" s="108">
        <v>364.0</v>
      </c>
      <c r="C207" s="108">
        <v>19.3</v>
      </c>
      <c r="D207" s="108">
        <v>6.0</v>
      </c>
      <c r="E207" s="108">
        <v>60.6</v>
      </c>
      <c r="F207" s="108">
        <v>17.4</v>
      </c>
      <c r="G207" s="234"/>
      <c r="H207" s="108">
        <f t="shared" ref="H207:L207" si="206">$G207/100*B207</f>
        <v>0</v>
      </c>
      <c r="I207" s="108">
        <f t="shared" si="206"/>
        <v>0</v>
      </c>
      <c r="J207" s="108">
        <f t="shared" si="206"/>
        <v>0</v>
      </c>
      <c r="K207" s="108">
        <f t="shared" si="206"/>
        <v>0</v>
      </c>
      <c r="L207" s="108">
        <f t="shared" si="206"/>
        <v>0</v>
      </c>
      <c r="M207" s="108" t="s">
        <v>1818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3" t="s">
        <v>1150</v>
      </c>
      <c r="B208" s="108">
        <v>387.0</v>
      </c>
      <c r="C208" s="108">
        <v>22.4</v>
      </c>
      <c r="D208" s="108">
        <v>6.7</v>
      </c>
      <c r="E208" s="108">
        <v>57.8</v>
      </c>
      <c r="F208" s="108">
        <v>10.8</v>
      </c>
      <c r="G208" s="234"/>
      <c r="H208" s="108">
        <f t="shared" ref="H208:L208" si="207">$G208/100*B208</f>
        <v>0</v>
      </c>
      <c r="I208" s="108">
        <f t="shared" si="207"/>
        <v>0</v>
      </c>
      <c r="J208" s="108">
        <f t="shared" si="207"/>
        <v>0</v>
      </c>
      <c r="K208" s="108">
        <f t="shared" si="207"/>
        <v>0</v>
      </c>
      <c r="L208" s="108">
        <f t="shared" si="207"/>
        <v>0</v>
      </c>
      <c r="M208" s="108" t="s">
        <v>1818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3" t="s">
        <v>1927</v>
      </c>
      <c r="B209" s="108">
        <v>389.0</v>
      </c>
      <c r="C209" s="108">
        <v>16.9</v>
      </c>
      <c r="D209" s="108">
        <v>6.9</v>
      </c>
      <c r="E209" s="108">
        <v>66.3</v>
      </c>
      <c r="F209" s="108">
        <v>10.6</v>
      </c>
      <c r="G209" s="234"/>
      <c r="H209" s="108">
        <f t="shared" ref="H209:L209" si="208">$G209/100*B209</f>
        <v>0</v>
      </c>
      <c r="I209" s="108">
        <f t="shared" si="208"/>
        <v>0</v>
      </c>
      <c r="J209" s="108">
        <f t="shared" si="208"/>
        <v>0</v>
      </c>
      <c r="K209" s="108">
        <f t="shared" si="208"/>
        <v>0</v>
      </c>
      <c r="L209" s="108">
        <f t="shared" si="208"/>
        <v>0</v>
      </c>
      <c r="M209" s="108" t="s">
        <v>1820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3" t="s">
        <v>1131</v>
      </c>
      <c r="B210" s="108">
        <v>380.0</v>
      </c>
      <c r="C210" s="108">
        <v>13.7</v>
      </c>
      <c r="D210" s="108">
        <v>5.7</v>
      </c>
      <c r="E210" s="108">
        <v>69.1</v>
      </c>
      <c r="F210" s="108">
        <v>9.4</v>
      </c>
      <c r="G210" s="234"/>
      <c r="H210" s="108">
        <f t="shared" ref="H210:L210" si="209">$G210/100*B210</f>
        <v>0</v>
      </c>
      <c r="I210" s="108">
        <f t="shared" si="209"/>
        <v>0</v>
      </c>
      <c r="J210" s="108">
        <f t="shared" si="209"/>
        <v>0</v>
      </c>
      <c r="K210" s="108">
        <f t="shared" si="209"/>
        <v>0</v>
      </c>
      <c r="L210" s="108">
        <f t="shared" si="209"/>
        <v>0</v>
      </c>
      <c r="M210" s="108" t="s">
        <v>1820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3" t="s">
        <v>1264</v>
      </c>
      <c r="B211" s="108">
        <v>15.0</v>
      </c>
      <c r="C211" s="108">
        <v>0.7</v>
      </c>
      <c r="D211" s="108">
        <v>0.1</v>
      </c>
      <c r="E211" s="108">
        <v>3.6</v>
      </c>
      <c r="F211" s="108">
        <v>0.5</v>
      </c>
      <c r="G211" s="234"/>
      <c r="H211" s="108">
        <f t="shared" ref="H211:L211" si="210">$G211/100*B211</f>
        <v>0</v>
      </c>
      <c r="I211" s="108">
        <f t="shared" si="210"/>
        <v>0</v>
      </c>
      <c r="J211" s="108">
        <f t="shared" si="210"/>
        <v>0</v>
      </c>
      <c r="K211" s="108">
        <f t="shared" si="210"/>
        <v>0</v>
      </c>
      <c r="L211" s="108">
        <f t="shared" si="210"/>
        <v>0</v>
      </c>
      <c r="M211" s="108" t="s">
        <v>1828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3" t="s">
        <v>1928</v>
      </c>
      <c r="B212" s="108">
        <v>45.0</v>
      </c>
      <c r="C212" s="108">
        <v>2.7</v>
      </c>
      <c r="D212" s="108">
        <v>0.7</v>
      </c>
      <c r="E212" s="108">
        <v>9.2</v>
      </c>
      <c r="F212" s="108">
        <v>3.5</v>
      </c>
      <c r="G212" s="234"/>
      <c r="H212" s="108">
        <f t="shared" ref="H212:L212" si="211">$G212/100*B212</f>
        <v>0</v>
      </c>
      <c r="I212" s="108">
        <f t="shared" si="211"/>
        <v>0</v>
      </c>
      <c r="J212" s="108">
        <f t="shared" si="211"/>
        <v>0</v>
      </c>
      <c r="K212" s="108">
        <f t="shared" si="211"/>
        <v>0</v>
      </c>
      <c r="L212" s="108">
        <f t="shared" si="211"/>
        <v>0</v>
      </c>
      <c r="M212" s="108" t="s">
        <v>1828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3" t="s">
        <v>1929</v>
      </c>
      <c r="B213" s="108">
        <v>77.0</v>
      </c>
      <c r="C213" s="108">
        <v>3.2</v>
      </c>
      <c r="D213" s="108">
        <v>1.7</v>
      </c>
      <c r="E213" s="108">
        <v>12.5</v>
      </c>
      <c r="F213" s="108">
        <v>0.0</v>
      </c>
      <c r="G213" s="234"/>
      <c r="H213" s="108">
        <f t="shared" ref="H213:L213" si="212">$G213/100*B213</f>
        <v>0</v>
      </c>
      <c r="I213" s="108">
        <f t="shared" si="212"/>
        <v>0</v>
      </c>
      <c r="J213" s="108">
        <f t="shared" si="212"/>
        <v>0</v>
      </c>
      <c r="K213" s="108">
        <f t="shared" si="212"/>
        <v>0</v>
      </c>
      <c r="L213" s="108">
        <f t="shared" si="212"/>
        <v>0</v>
      </c>
      <c r="M213" s="108" t="s">
        <v>1818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3" t="s">
        <v>1930</v>
      </c>
      <c r="B214" s="108">
        <v>31.0</v>
      </c>
      <c r="C214" s="108">
        <v>2.0</v>
      </c>
      <c r="D214" s="108">
        <v>0.1</v>
      </c>
      <c r="E214" s="108">
        <v>7.0</v>
      </c>
      <c r="F214" s="108">
        <v>3.2</v>
      </c>
      <c r="G214" s="234"/>
      <c r="H214" s="108">
        <f t="shared" ref="H214:L214" si="213">$G214/100*B214</f>
        <v>0</v>
      </c>
      <c r="I214" s="108">
        <f t="shared" si="213"/>
        <v>0</v>
      </c>
      <c r="J214" s="108">
        <f t="shared" si="213"/>
        <v>0</v>
      </c>
      <c r="K214" s="108">
        <f t="shared" si="213"/>
        <v>0</v>
      </c>
      <c r="L214" s="108">
        <f t="shared" si="213"/>
        <v>0</v>
      </c>
      <c r="M214" s="108" t="s">
        <v>1828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3" t="s">
        <v>1931</v>
      </c>
      <c r="B215" s="108">
        <v>97.0</v>
      </c>
      <c r="C215" s="108">
        <v>18.4</v>
      </c>
      <c r="D215" s="108">
        <v>2.0</v>
      </c>
      <c r="E215" s="108">
        <v>0.0</v>
      </c>
      <c r="F215" s="108">
        <v>0.0</v>
      </c>
      <c r="G215" s="234"/>
      <c r="H215" s="108">
        <f t="shared" ref="H215:L215" si="214">$G215/100*B215</f>
        <v>0</v>
      </c>
      <c r="I215" s="108">
        <f t="shared" si="214"/>
        <v>0</v>
      </c>
      <c r="J215" s="108">
        <f t="shared" si="214"/>
        <v>0</v>
      </c>
      <c r="K215" s="108">
        <f t="shared" si="214"/>
        <v>0</v>
      </c>
      <c r="L215" s="108">
        <f t="shared" si="214"/>
        <v>0</v>
      </c>
      <c r="M215" s="108" t="s">
        <v>1832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3" t="s">
        <v>1932</v>
      </c>
      <c r="B216" s="108">
        <v>91.0</v>
      </c>
      <c r="C216" s="108">
        <v>19.4</v>
      </c>
      <c r="D216" s="108">
        <v>0.0</v>
      </c>
      <c r="E216" s="108">
        <v>0.0</v>
      </c>
      <c r="F216" s="108">
        <v>0.0</v>
      </c>
      <c r="G216" s="234"/>
      <c r="H216" s="108">
        <f t="shared" ref="H216:L216" si="215">$G216/100*B216</f>
        <v>0</v>
      </c>
      <c r="I216" s="108">
        <f t="shared" si="215"/>
        <v>0</v>
      </c>
      <c r="J216" s="108">
        <f t="shared" si="215"/>
        <v>0</v>
      </c>
      <c r="K216" s="108">
        <f t="shared" si="215"/>
        <v>0</v>
      </c>
      <c r="L216" s="108">
        <f t="shared" si="215"/>
        <v>0</v>
      </c>
      <c r="M216" s="108" t="s">
        <v>1832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3" t="s">
        <v>1503</v>
      </c>
      <c r="B217" s="108">
        <v>115.0</v>
      </c>
      <c r="C217" s="108">
        <v>0.8</v>
      </c>
      <c r="D217" s="108">
        <v>10.7</v>
      </c>
      <c r="E217" s="108">
        <v>6.3</v>
      </c>
      <c r="F217" s="108">
        <v>3.2</v>
      </c>
      <c r="G217" s="234"/>
      <c r="H217" s="108">
        <f t="shared" ref="H217:L217" si="216">$G217/100*B217</f>
        <v>0</v>
      </c>
      <c r="I217" s="108">
        <f t="shared" si="216"/>
        <v>0</v>
      </c>
      <c r="J217" s="108">
        <f t="shared" si="216"/>
        <v>0</v>
      </c>
      <c r="K217" s="108">
        <f t="shared" si="216"/>
        <v>0</v>
      </c>
      <c r="L217" s="108">
        <f t="shared" si="216"/>
        <v>0</v>
      </c>
      <c r="M217" s="108" t="s">
        <v>1814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3" t="s">
        <v>1621</v>
      </c>
      <c r="B218" s="108">
        <v>77.0</v>
      </c>
      <c r="C218" s="108">
        <v>16.5</v>
      </c>
      <c r="D218" s="108">
        <v>0.8</v>
      </c>
      <c r="E218" s="108">
        <v>0.0</v>
      </c>
      <c r="F218" s="108">
        <v>0.0</v>
      </c>
      <c r="G218" s="234"/>
      <c r="H218" s="108">
        <f t="shared" ref="H218:L218" si="217">$G218/100*B218</f>
        <v>0</v>
      </c>
      <c r="I218" s="108">
        <f t="shared" si="217"/>
        <v>0</v>
      </c>
      <c r="J218" s="108">
        <f t="shared" si="217"/>
        <v>0</v>
      </c>
      <c r="K218" s="108">
        <f t="shared" si="217"/>
        <v>0</v>
      </c>
      <c r="L218" s="108">
        <f t="shared" si="217"/>
        <v>0</v>
      </c>
      <c r="M218" s="108" t="s">
        <v>1847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3" t="s">
        <v>1933</v>
      </c>
      <c r="B219" s="108">
        <v>41.0</v>
      </c>
      <c r="C219" s="108">
        <v>0.7</v>
      </c>
      <c r="D219" s="108">
        <v>0.5</v>
      </c>
      <c r="E219" s="108">
        <v>6.0</v>
      </c>
      <c r="F219" s="108">
        <v>3.6</v>
      </c>
      <c r="G219" s="234"/>
      <c r="H219" s="108">
        <f t="shared" ref="H219:L219" si="218">$G219/100*B219</f>
        <v>0</v>
      </c>
      <c r="I219" s="108">
        <f t="shared" si="218"/>
        <v>0</v>
      </c>
      <c r="J219" s="108">
        <f t="shared" si="218"/>
        <v>0</v>
      </c>
      <c r="K219" s="108">
        <f t="shared" si="218"/>
        <v>0</v>
      </c>
      <c r="L219" s="108">
        <f t="shared" si="218"/>
        <v>0</v>
      </c>
      <c r="M219" s="108" t="s">
        <v>1814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3" t="s">
        <v>1625</v>
      </c>
      <c r="B220" s="108">
        <v>82.0</v>
      </c>
      <c r="C220" s="108">
        <v>14.9</v>
      </c>
      <c r="D220" s="108">
        <v>1.0</v>
      </c>
      <c r="E220" s="108">
        <v>1.6</v>
      </c>
      <c r="F220" s="108">
        <v>0.0</v>
      </c>
      <c r="G220" s="234"/>
      <c r="H220" s="108">
        <f t="shared" ref="H220:L220" si="219">$G220/100*B220</f>
        <v>0</v>
      </c>
      <c r="I220" s="108">
        <f t="shared" si="219"/>
        <v>0</v>
      </c>
      <c r="J220" s="108">
        <f t="shared" si="219"/>
        <v>0</v>
      </c>
      <c r="K220" s="108">
        <f t="shared" si="219"/>
        <v>0</v>
      </c>
      <c r="L220" s="108">
        <f t="shared" si="219"/>
        <v>0</v>
      </c>
      <c r="M220" s="108" t="s">
        <v>1847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3" t="s">
        <v>1584</v>
      </c>
      <c r="B221" s="108">
        <v>91.0</v>
      </c>
      <c r="C221" s="108">
        <v>18.6</v>
      </c>
      <c r="D221" s="108">
        <v>1.3</v>
      </c>
      <c r="E221" s="108">
        <v>0.0</v>
      </c>
      <c r="F221" s="108">
        <v>0.0</v>
      </c>
      <c r="G221" s="234"/>
      <c r="H221" s="108">
        <f t="shared" ref="H221:L221" si="220">$G221/100*B221</f>
        <v>0</v>
      </c>
      <c r="I221" s="108">
        <f t="shared" si="220"/>
        <v>0</v>
      </c>
      <c r="J221" s="108">
        <f t="shared" si="220"/>
        <v>0</v>
      </c>
      <c r="K221" s="108">
        <f t="shared" si="220"/>
        <v>0</v>
      </c>
      <c r="L221" s="108">
        <f t="shared" si="220"/>
        <v>0</v>
      </c>
      <c r="M221" s="108" t="s">
        <v>1832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3" t="s">
        <v>1507</v>
      </c>
      <c r="B222" s="108">
        <v>43.0</v>
      </c>
      <c r="C222" s="108">
        <v>0.5</v>
      </c>
      <c r="D222" s="108">
        <v>0.3</v>
      </c>
      <c r="E222" s="108">
        <v>10.8</v>
      </c>
      <c r="F222" s="108">
        <v>1.7</v>
      </c>
      <c r="G222" s="234"/>
      <c r="H222" s="108">
        <f t="shared" ref="H222:L222" si="221">$G222/100*B222</f>
        <v>0</v>
      </c>
      <c r="I222" s="108">
        <f t="shared" si="221"/>
        <v>0</v>
      </c>
      <c r="J222" s="108">
        <f t="shared" si="221"/>
        <v>0</v>
      </c>
      <c r="K222" s="108">
        <f t="shared" si="221"/>
        <v>0</v>
      </c>
      <c r="L222" s="108">
        <f t="shared" si="221"/>
        <v>0</v>
      </c>
      <c r="M222" s="108" t="s">
        <v>1814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3" t="s">
        <v>1934</v>
      </c>
      <c r="B223" s="108">
        <v>75.0</v>
      </c>
      <c r="C223" s="108">
        <v>1.2</v>
      </c>
      <c r="D223" s="108">
        <v>0.3</v>
      </c>
      <c r="E223" s="108">
        <v>18.0</v>
      </c>
      <c r="F223" s="108">
        <v>4.9</v>
      </c>
      <c r="G223" s="234"/>
      <c r="H223" s="108">
        <f t="shared" ref="H223:L223" si="222">$G223/100*B223</f>
        <v>0</v>
      </c>
      <c r="I223" s="108">
        <f t="shared" si="222"/>
        <v>0</v>
      </c>
      <c r="J223" s="108">
        <f t="shared" si="222"/>
        <v>0</v>
      </c>
      <c r="K223" s="108">
        <f t="shared" si="222"/>
        <v>0</v>
      </c>
      <c r="L223" s="108">
        <f t="shared" si="222"/>
        <v>0</v>
      </c>
      <c r="M223" s="108" t="s">
        <v>1828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3" t="s">
        <v>1791</v>
      </c>
      <c r="B224" s="108">
        <v>40.0</v>
      </c>
      <c r="C224" s="108">
        <v>3.3</v>
      </c>
      <c r="D224" s="108">
        <v>0.9</v>
      </c>
      <c r="E224" s="108">
        <v>4.8</v>
      </c>
      <c r="F224" s="108">
        <v>0.0</v>
      </c>
      <c r="G224" s="234"/>
      <c r="H224" s="108">
        <f t="shared" ref="H224:L224" si="223">$G224/100*B224</f>
        <v>0</v>
      </c>
      <c r="I224" s="108">
        <f t="shared" si="223"/>
        <v>0</v>
      </c>
      <c r="J224" s="108">
        <f t="shared" si="223"/>
        <v>0</v>
      </c>
      <c r="K224" s="108">
        <f t="shared" si="223"/>
        <v>0</v>
      </c>
      <c r="L224" s="108">
        <f t="shared" si="223"/>
        <v>0</v>
      </c>
      <c r="M224" s="108" t="s">
        <v>1868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3" t="s">
        <v>1534</v>
      </c>
      <c r="B225" s="108">
        <v>691.0</v>
      </c>
      <c r="C225" s="108">
        <v>9.1</v>
      </c>
      <c r="D225" s="108">
        <v>71.8</v>
      </c>
      <c r="E225" s="108">
        <v>13.9</v>
      </c>
      <c r="F225" s="108">
        <v>9.6</v>
      </c>
      <c r="G225" s="234"/>
      <c r="H225" s="108">
        <f t="shared" ref="H225:L225" si="224">$G225/100*B225</f>
        <v>0</v>
      </c>
      <c r="I225" s="108">
        <f t="shared" si="224"/>
        <v>0</v>
      </c>
      <c r="J225" s="108">
        <f t="shared" si="224"/>
        <v>0</v>
      </c>
      <c r="K225" s="108">
        <f t="shared" si="224"/>
        <v>0</v>
      </c>
      <c r="L225" s="108">
        <f t="shared" si="224"/>
        <v>0</v>
      </c>
      <c r="M225" s="108" t="s">
        <v>1823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3" t="s">
        <v>1935</v>
      </c>
      <c r="B226" s="108">
        <v>296.0</v>
      </c>
      <c r="C226" s="108">
        <v>10.4</v>
      </c>
      <c r="D226" s="108">
        <v>2.1</v>
      </c>
      <c r="E226" s="108">
        <v>68.6</v>
      </c>
      <c r="F226" s="108">
        <v>26.2</v>
      </c>
      <c r="G226" s="234"/>
      <c r="H226" s="108">
        <f t="shared" ref="H226:L226" si="225">$G226/100*B226</f>
        <v>0</v>
      </c>
      <c r="I226" s="108">
        <f t="shared" si="225"/>
        <v>0</v>
      </c>
      <c r="J226" s="108">
        <f t="shared" si="225"/>
        <v>0</v>
      </c>
      <c r="K226" s="108">
        <f t="shared" si="225"/>
        <v>0</v>
      </c>
      <c r="L226" s="108">
        <f t="shared" si="225"/>
        <v>0</v>
      </c>
      <c r="M226" s="108" t="s">
        <v>1836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3" t="s">
        <v>1936</v>
      </c>
      <c r="B227" s="108">
        <v>20.0</v>
      </c>
      <c r="C227" s="108">
        <v>0.9</v>
      </c>
      <c r="D227" s="108">
        <v>0.2</v>
      </c>
      <c r="E227" s="108">
        <v>4.6</v>
      </c>
      <c r="F227" s="108">
        <v>1.7</v>
      </c>
      <c r="G227" s="234"/>
      <c r="H227" s="108">
        <f t="shared" ref="H227:L227" si="226">$G227/100*B227</f>
        <v>0</v>
      </c>
      <c r="I227" s="108">
        <f t="shared" si="226"/>
        <v>0</v>
      </c>
      <c r="J227" s="108">
        <f t="shared" si="226"/>
        <v>0</v>
      </c>
      <c r="K227" s="108">
        <f t="shared" si="226"/>
        <v>0</v>
      </c>
      <c r="L227" s="108">
        <f t="shared" si="226"/>
        <v>0</v>
      </c>
      <c r="M227" s="108" t="s">
        <v>1828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3" t="s">
        <v>1937</v>
      </c>
      <c r="B228" s="108">
        <v>318.0</v>
      </c>
      <c r="C228" s="108">
        <v>12.0</v>
      </c>
      <c r="D228" s="108">
        <v>17.3</v>
      </c>
      <c r="E228" s="108">
        <v>56.6</v>
      </c>
      <c r="F228" s="108">
        <v>27.2</v>
      </c>
      <c r="G228" s="234"/>
      <c r="H228" s="108">
        <f t="shared" ref="H228:L228" si="227">$G228/100*B228</f>
        <v>0</v>
      </c>
      <c r="I228" s="108">
        <f t="shared" si="227"/>
        <v>0</v>
      </c>
      <c r="J228" s="108">
        <f t="shared" si="227"/>
        <v>0</v>
      </c>
      <c r="K228" s="108">
        <f t="shared" si="227"/>
        <v>0</v>
      </c>
      <c r="L228" s="108">
        <f t="shared" si="227"/>
        <v>0</v>
      </c>
      <c r="M228" s="108" t="s">
        <v>1836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3" t="s">
        <v>1937</v>
      </c>
      <c r="B229" s="108">
        <v>31.0</v>
      </c>
      <c r="C229" s="108">
        <v>1.0</v>
      </c>
      <c r="D229" s="108">
        <v>0.3</v>
      </c>
      <c r="E229" s="108">
        <v>6.0</v>
      </c>
      <c r="F229" s="108">
        <v>2.1</v>
      </c>
      <c r="G229" s="234"/>
      <c r="H229" s="108">
        <f t="shared" ref="H229:L229" si="228">$G229/100*B229</f>
        <v>0</v>
      </c>
      <c r="I229" s="108">
        <f t="shared" si="228"/>
        <v>0</v>
      </c>
      <c r="J229" s="108">
        <f t="shared" si="228"/>
        <v>0</v>
      </c>
      <c r="K229" s="108">
        <f t="shared" si="228"/>
        <v>0</v>
      </c>
      <c r="L229" s="108">
        <f t="shared" si="228"/>
        <v>0</v>
      </c>
      <c r="M229" s="108" t="s">
        <v>1828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3" t="s">
        <v>1938</v>
      </c>
      <c r="B230" s="108">
        <v>29.0</v>
      </c>
      <c r="C230" s="108">
        <v>0.9</v>
      </c>
      <c r="D230" s="108">
        <v>0.4</v>
      </c>
      <c r="E230" s="108">
        <v>6.5</v>
      </c>
      <c r="F230" s="108">
        <v>2.8</v>
      </c>
      <c r="G230" s="234"/>
      <c r="H230" s="108">
        <f t="shared" ref="H230:L230" si="229">$G230/100*B230</f>
        <v>0</v>
      </c>
      <c r="I230" s="108">
        <f t="shared" si="229"/>
        <v>0</v>
      </c>
      <c r="J230" s="108">
        <f t="shared" si="229"/>
        <v>0</v>
      </c>
      <c r="K230" s="108">
        <f t="shared" si="229"/>
        <v>0</v>
      </c>
      <c r="L230" s="108">
        <f t="shared" si="229"/>
        <v>0</v>
      </c>
      <c r="M230" s="108" t="s">
        <v>1828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3" t="s">
        <v>1939</v>
      </c>
      <c r="B231" s="108">
        <v>251.0</v>
      </c>
      <c r="C231" s="108">
        <v>10.4</v>
      </c>
      <c r="D231" s="108">
        <v>3.3</v>
      </c>
      <c r="E231" s="108">
        <v>64.0</v>
      </c>
      <c r="F231" s="108">
        <v>25.3</v>
      </c>
      <c r="G231" s="234"/>
      <c r="H231" s="108">
        <f t="shared" ref="H231:L231" si="230">$G231/100*B231</f>
        <v>0</v>
      </c>
      <c r="I231" s="108">
        <f t="shared" si="230"/>
        <v>0</v>
      </c>
      <c r="J231" s="108">
        <f t="shared" si="230"/>
        <v>0</v>
      </c>
      <c r="K231" s="108">
        <f t="shared" si="230"/>
        <v>0</v>
      </c>
      <c r="L231" s="108">
        <f t="shared" si="230"/>
        <v>0</v>
      </c>
      <c r="M231" s="108" t="s">
        <v>1836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3" t="s">
        <v>1940</v>
      </c>
      <c r="B232" s="108">
        <v>40.0</v>
      </c>
      <c r="C232" s="108">
        <v>1.9</v>
      </c>
      <c r="D232" s="108">
        <v>0.4</v>
      </c>
      <c r="E232" s="108">
        <v>8.8</v>
      </c>
      <c r="F232" s="108">
        <v>1.5</v>
      </c>
      <c r="G232" s="234"/>
      <c r="H232" s="108">
        <f t="shared" ref="H232:L232" si="231">$G232/100*B232</f>
        <v>0</v>
      </c>
      <c r="I232" s="108">
        <f t="shared" si="231"/>
        <v>0</v>
      </c>
      <c r="J232" s="108">
        <f t="shared" si="231"/>
        <v>0</v>
      </c>
      <c r="K232" s="108">
        <f t="shared" si="231"/>
        <v>0</v>
      </c>
      <c r="L232" s="108">
        <f t="shared" si="231"/>
        <v>0</v>
      </c>
      <c r="M232" s="108" t="s">
        <v>1828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3" t="s">
        <v>1509</v>
      </c>
      <c r="B233" s="108">
        <v>39.0</v>
      </c>
      <c r="C233" s="108">
        <v>0.9</v>
      </c>
      <c r="D233" s="108">
        <v>0.3</v>
      </c>
      <c r="E233" s="108">
        <v>9.5</v>
      </c>
      <c r="F233" s="108">
        <v>1.5</v>
      </c>
      <c r="G233" s="234"/>
      <c r="H233" s="108">
        <f t="shared" ref="H233:L233" si="232">$G233/100*B233</f>
        <v>0</v>
      </c>
      <c r="I233" s="108">
        <f t="shared" si="232"/>
        <v>0</v>
      </c>
      <c r="J233" s="108">
        <f t="shared" si="232"/>
        <v>0</v>
      </c>
      <c r="K233" s="108">
        <f t="shared" si="232"/>
        <v>0</v>
      </c>
      <c r="L233" s="108">
        <f t="shared" si="232"/>
        <v>0</v>
      </c>
      <c r="M233" s="108" t="s">
        <v>1814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3" t="s">
        <v>1941</v>
      </c>
      <c r="B234" s="108">
        <v>36.0</v>
      </c>
      <c r="C234" s="108">
        <v>3.0</v>
      </c>
      <c r="D234" s="108">
        <v>0.8</v>
      </c>
      <c r="E234" s="108">
        <v>6.3</v>
      </c>
      <c r="F234" s="108">
        <v>3.3</v>
      </c>
      <c r="G234" s="234"/>
      <c r="H234" s="108">
        <f t="shared" ref="H234:L234" si="233">$G234/100*B234</f>
        <v>0</v>
      </c>
      <c r="I234" s="108">
        <f t="shared" si="233"/>
        <v>0</v>
      </c>
      <c r="J234" s="108">
        <f t="shared" si="233"/>
        <v>0</v>
      </c>
      <c r="K234" s="108">
        <f t="shared" si="233"/>
        <v>0</v>
      </c>
      <c r="L234" s="108">
        <f t="shared" si="233"/>
        <v>0</v>
      </c>
      <c r="M234" s="108" t="s">
        <v>1828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3" t="s">
        <v>1700</v>
      </c>
      <c r="B235" s="108">
        <v>43.0</v>
      </c>
      <c r="C235" s="108">
        <v>0.5</v>
      </c>
      <c r="D235" s="108">
        <v>0.0</v>
      </c>
      <c r="E235" s="108">
        <v>3.6</v>
      </c>
      <c r="F235" s="108">
        <v>0.0</v>
      </c>
      <c r="G235" s="234"/>
      <c r="H235" s="108">
        <f t="shared" ref="H235:L235" si="234">$G235/100*B235</f>
        <v>0</v>
      </c>
      <c r="I235" s="108">
        <f t="shared" si="234"/>
        <v>0</v>
      </c>
      <c r="J235" s="108">
        <f t="shared" si="234"/>
        <v>0</v>
      </c>
      <c r="K235" s="108">
        <f t="shared" si="234"/>
        <v>0</v>
      </c>
      <c r="L235" s="108">
        <f t="shared" si="234"/>
        <v>0</v>
      </c>
      <c r="M235" s="108" t="s">
        <v>1821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3" t="s">
        <v>1582</v>
      </c>
      <c r="B236" s="108">
        <v>74.0</v>
      </c>
      <c r="C236" s="108">
        <v>16.3</v>
      </c>
      <c r="D236" s="108">
        <v>0.5</v>
      </c>
      <c r="E236" s="108">
        <v>0.0</v>
      </c>
      <c r="F236" s="108">
        <v>0.0</v>
      </c>
      <c r="G236" s="234"/>
      <c r="H236" s="108">
        <f t="shared" ref="H236:L236" si="235">$G236/100*B236</f>
        <v>0</v>
      </c>
      <c r="I236" s="108">
        <f t="shared" si="235"/>
        <v>0</v>
      </c>
      <c r="J236" s="108">
        <f t="shared" si="235"/>
        <v>0</v>
      </c>
      <c r="K236" s="108">
        <f t="shared" si="235"/>
        <v>0</v>
      </c>
      <c r="L236" s="108">
        <f t="shared" si="235"/>
        <v>0</v>
      </c>
      <c r="M236" s="108" t="s">
        <v>1832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3" t="s">
        <v>1560</v>
      </c>
      <c r="B237" s="108">
        <v>617.0</v>
      </c>
      <c r="C237" s="108">
        <v>17.3</v>
      </c>
      <c r="D237" s="108">
        <v>55.2</v>
      </c>
      <c r="E237" s="108">
        <v>23.2</v>
      </c>
      <c r="F237" s="108">
        <v>5.7</v>
      </c>
      <c r="G237" s="234"/>
      <c r="H237" s="108">
        <f t="shared" ref="H237:L237" si="236">$G237/100*B237</f>
        <v>0</v>
      </c>
      <c r="I237" s="108">
        <f t="shared" si="236"/>
        <v>0</v>
      </c>
      <c r="J237" s="108">
        <f t="shared" si="236"/>
        <v>0</v>
      </c>
      <c r="K237" s="108">
        <f t="shared" si="236"/>
        <v>0</v>
      </c>
      <c r="L237" s="108">
        <f t="shared" si="236"/>
        <v>0</v>
      </c>
      <c r="M237" s="108" t="s">
        <v>1825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3" t="s">
        <v>1942</v>
      </c>
      <c r="B238" s="108">
        <v>18.0</v>
      </c>
      <c r="C238" s="108">
        <v>0.9</v>
      </c>
      <c r="D238" s="108">
        <v>0.2</v>
      </c>
      <c r="E238" s="108">
        <v>3.9</v>
      </c>
      <c r="F238" s="108">
        <v>1.2</v>
      </c>
      <c r="G238" s="234"/>
      <c r="H238" s="108">
        <f t="shared" ref="H238:L238" si="237">$G238/100*B238</f>
        <v>0</v>
      </c>
      <c r="I238" s="108">
        <f t="shared" si="237"/>
        <v>0</v>
      </c>
      <c r="J238" s="108">
        <f t="shared" si="237"/>
        <v>0</v>
      </c>
      <c r="K238" s="108">
        <f t="shared" si="237"/>
        <v>0</v>
      </c>
      <c r="L238" s="108">
        <f t="shared" si="237"/>
        <v>0</v>
      </c>
      <c r="M238" s="108" t="s">
        <v>1828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3" t="s">
        <v>1943</v>
      </c>
      <c r="B239" s="108">
        <v>258.0</v>
      </c>
      <c r="C239" s="108">
        <v>14.1</v>
      </c>
      <c r="D239" s="108">
        <v>3.0</v>
      </c>
      <c r="E239" s="108">
        <v>55.8</v>
      </c>
      <c r="F239" s="108">
        <v>12.3</v>
      </c>
      <c r="G239" s="234"/>
      <c r="H239" s="108">
        <f t="shared" ref="H239:L239" si="238">$G239/100*B239</f>
        <v>0</v>
      </c>
      <c r="I239" s="108">
        <f t="shared" si="238"/>
        <v>0</v>
      </c>
      <c r="J239" s="108">
        <f t="shared" si="238"/>
        <v>0</v>
      </c>
      <c r="K239" s="108">
        <f t="shared" si="238"/>
        <v>0</v>
      </c>
      <c r="L239" s="108">
        <f t="shared" si="238"/>
        <v>0</v>
      </c>
      <c r="M239" s="108" t="s">
        <v>1828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3" t="s">
        <v>1086</v>
      </c>
      <c r="B240" s="108">
        <v>500.0</v>
      </c>
      <c r="C240" s="108">
        <v>9.0</v>
      </c>
      <c r="D240" s="108">
        <v>28.1</v>
      </c>
      <c r="E240" s="108">
        <v>57.2</v>
      </c>
      <c r="F240" s="108">
        <v>10.0</v>
      </c>
      <c r="G240" s="234"/>
      <c r="H240" s="108">
        <f t="shared" ref="H240:L240" si="239">$G240/100*B240</f>
        <v>0</v>
      </c>
      <c r="I240" s="108">
        <f t="shared" si="239"/>
        <v>0</v>
      </c>
      <c r="J240" s="108">
        <f t="shared" si="239"/>
        <v>0</v>
      </c>
      <c r="K240" s="108">
        <f t="shared" si="239"/>
        <v>0</v>
      </c>
      <c r="L240" s="108">
        <f t="shared" si="239"/>
        <v>0</v>
      </c>
      <c r="M240" s="108" t="s">
        <v>1820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3" t="s">
        <v>1394</v>
      </c>
      <c r="B241" s="108">
        <v>0.0</v>
      </c>
      <c r="C241" s="108">
        <v>12.7</v>
      </c>
      <c r="D241" s="108">
        <v>13.8</v>
      </c>
      <c r="E241" s="108">
        <v>33.2</v>
      </c>
      <c r="F241" s="108">
        <v>25.2</v>
      </c>
      <c r="G241" s="234"/>
      <c r="H241" s="108">
        <f t="shared" ref="H241:L241" si="240">$G241/100*B241</f>
        <v>0</v>
      </c>
      <c r="I241" s="108">
        <f t="shared" si="240"/>
        <v>0</v>
      </c>
      <c r="J241" s="108">
        <f t="shared" si="240"/>
        <v>0</v>
      </c>
      <c r="K241" s="108">
        <f t="shared" si="240"/>
        <v>0</v>
      </c>
      <c r="L241" s="108">
        <f t="shared" si="240"/>
        <v>0</v>
      </c>
      <c r="M241" s="108" t="s">
        <v>1836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3" t="s">
        <v>1944</v>
      </c>
      <c r="B242" s="108">
        <v>240.0</v>
      </c>
      <c r="C242" s="108">
        <v>6.2</v>
      </c>
      <c r="D242" s="108">
        <v>1.4</v>
      </c>
      <c r="E242" s="108">
        <v>4.5</v>
      </c>
      <c r="F242" s="108">
        <v>0.8</v>
      </c>
      <c r="G242" s="234"/>
      <c r="H242" s="108">
        <f t="shared" ref="H242:L242" si="241">$G242/100*B242</f>
        <v>0</v>
      </c>
      <c r="I242" s="108">
        <f t="shared" si="241"/>
        <v>0</v>
      </c>
      <c r="J242" s="108">
        <f t="shared" si="241"/>
        <v>0</v>
      </c>
      <c r="K242" s="108">
        <f t="shared" si="241"/>
        <v>0</v>
      </c>
      <c r="L242" s="108">
        <f t="shared" si="241"/>
        <v>0</v>
      </c>
      <c r="M242" s="108" t="s">
        <v>1828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3" t="s">
        <v>1945</v>
      </c>
      <c r="B243" s="108">
        <v>106.0</v>
      </c>
      <c r="C243" s="108">
        <v>9.0</v>
      </c>
      <c r="D243" s="108">
        <v>0.6</v>
      </c>
      <c r="E243" s="108">
        <v>22.1</v>
      </c>
      <c r="F243" s="108">
        <v>0.0</v>
      </c>
      <c r="G243" s="234"/>
      <c r="H243" s="108">
        <f t="shared" ref="H243:L243" si="242">$G243/100*B243</f>
        <v>0</v>
      </c>
      <c r="I243" s="108">
        <f t="shared" si="242"/>
        <v>0</v>
      </c>
      <c r="J243" s="108">
        <f t="shared" si="242"/>
        <v>0</v>
      </c>
      <c r="K243" s="108">
        <f t="shared" si="242"/>
        <v>0</v>
      </c>
      <c r="L243" s="108">
        <f t="shared" si="242"/>
        <v>0</v>
      </c>
      <c r="M243" s="108" t="s">
        <v>1828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3" t="s">
        <v>1946</v>
      </c>
      <c r="B244" s="108">
        <v>378.0</v>
      </c>
      <c r="C244" s="108">
        <v>11.0</v>
      </c>
      <c r="D244" s="108">
        <v>4.2</v>
      </c>
      <c r="E244" s="108">
        <v>72.9</v>
      </c>
      <c r="F244" s="108">
        <v>8.5</v>
      </c>
      <c r="G244" s="234"/>
      <c r="H244" s="108">
        <f t="shared" ref="H244:L244" si="243">$G244/100*B244</f>
        <v>0</v>
      </c>
      <c r="I244" s="108">
        <f t="shared" si="243"/>
        <v>0</v>
      </c>
      <c r="J244" s="108">
        <f t="shared" si="243"/>
        <v>0</v>
      </c>
      <c r="K244" s="108">
        <f t="shared" si="243"/>
        <v>0</v>
      </c>
      <c r="L244" s="108">
        <f t="shared" si="243"/>
        <v>0</v>
      </c>
      <c r="M244" s="108" t="s">
        <v>1820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3" t="s">
        <v>1947</v>
      </c>
      <c r="B245" s="108">
        <v>366.0</v>
      </c>
      <c r="C245" s="108">
        <v>10.6</v>
      </c>
      <c r="D245" s="108">
        <v>1.7</v>
      </c>
      <c r="E245" s="108">
        <v>72.1</v>
      </c>
      <c r="F245" s="108">
        <v>1.7</v>
      </c>
      <c r="G245" s="234"/>
      <c r="H245" s="108">
        <f t="shared" ref="H245:L245" si="244">$G245/100*B245</f>
        <v>0</v>
      </c>
      <c r="I245" s="108">
        <f t="shared" si="244"/>
        <v>0</v>
      </c>
      <c r="J245" s="108">
        <f t="shared" si="244"/>
        <v>0</v>
      </c>
      <c r="K245" s="108">
        <f t="shared" si="244"/>
        <v>0</v>
      </c>
      <c r="L245" s="108">
        <f t="shared" si="244"/>
        <v>0</v>
      </c>
      <c r="M245" s="108" t="s">
        <v>1820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3" t="s">
        <v>1948</v>
      </c>
      <c r="B246" s="108">
        <v>327.0</v>
      </c>
      <c r="C246" s="108">
        <v>12.6</v>
      </c>
      <c r="D246" s="108">
        <v>1.5</v>
      </c>
      <c r="E246" s="108">
        <v>71.2</v>
      </c>
      <c r="F246" s="108">
        <v>12.2</v>
      </c>
      <c r="G246" s="234"/>
      <c r="H246" s="108">
        <f t="shared" ref="H246:L246" si="245">$G246/100*B246</f>
        <v>0</v>
      </c>
      <c r="I246" s="108">
        <f t="shared" si="245"/>
        <v>0</v>
      </c>
      <c r="J246" s="108">
        <f t="shared" si="245"/>
        <v>0</v>
      </c>
      <c r="K246" s="108">
        <f t="shared" si="245"/>
        <v>0</v>
      </c>
      <c r="L246" s="108">
        <f t="shared" si="245"/>
        <v>0</v>
      </c>
      <c r="M246" s="108" t="s">
        <v>1820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3" t="s">
        <v>1949</v>
      </c>
      <c r="B247" s="108">
        <v>329.0</v>
      </c>
      <c r="C247" s="108">
        <v>15.4</v>
      </c>
      <c r="D247" s="108">
        <v>1.9</v>
      </c>
      <c r="E247" s="108">
        <v>68.0</v>
      </c>
      <c r="F247" s="108">
        <v>12.2</v>
      </c>
      <c r="G247" s="234"/>
      <c r="H247" s="108">
        <f t="shared" ref="H247:L247" si="246">$G247/100*B247</f>
        <v>0</v>
      </c>
      <c r="I247" s="108">
        <f t="shared" si="246"/>
        <v>0</v>
      </c>
      <c r="J247" s="108">
        <f t="shared" si="246"/>
        <v>0</v>
      </c>
      <c r="K247" s="108">
        <f t="shared" si="246"/>
        <v>0</v>
      </c>
      <c r="L247" s="108">
        <f t="shared" si="246"/>
        <v>0</v>
      </c>
      <c r="M247" s="108" t="s">
        <v>1820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3" t="s">
        <v>1950</v>
      </c>
      <c r="B248" s="108">
        <v>216.0</v>
      </c>
      <c r="C248" s="108">
        <v>16.2</v>
      </c>
      <c r="D248" s="108">
        <v>5.3</v>
      </c>
      <c r="E248" s="108">
        <v>24.9</v>
      </c>
      <c r="F248" s="108">
        <v>40.2</v>
      </c>
      <c r="G248" s="234"/>
      <c r="H248" s="108">
        <f t="shared" ref="H248:L248" si="247">$G248/100*B248</f>
        <v>0</v>
      </c>
      <c r="I248" s="108">
        <f t="shared" si="247"/>
        <v>0</v>
      </c>
      <c r="J248" s="108">
        <f t="shared" si="247"/>
        <v>0</v>
      </c>
      <c r="K248" s="108">
        <f t="shared" si="247"/>
        <v>0</v>
      </c>
      <c r="L248" s="108">
        <f t="shared" si="247"/>
        <v>0</v>
      </c>
      <c r="M248" s="108" t="s">
        <v>1820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3" t="s">
        <v>1951</v>
      </c>
      <c r="B249" s="108">
        <v>21.0</v>
      </c>
      <c r="C249" s="108">
        <v>0.9</v>
      </c>
      <c r="D249" s="108">
        <v>0.2</v>
      </c>
      <c r="E249" s="108">
        <v>4.5</v>
      </c>
      <c r="F249" s="108">
        <v>1.8</v>
      </c>
      <c r="G249" s="234"/>
      <c r="H249" s="108">
        <f t="shared" ref="H249:L249" si="248">$G249/100*B249</f>
        <v>0</v>
      </c>
      <c r="I249" s="108">
        <f t="shared" si="248"/>
        <v>0</v>
      </c>
      <c r="J249" s="108">
        <f t="shared" si="248"/>
        <v>0</v>
      </c>
      <c r="K249" s="108">
        <f t="shared" si="248"/>
        <v>0</v>
      </c>
      <c r="L249" s="108">
        <f t="shared" si="248"/>
        <v>0</v>
      </c>
      <c r="M249" s="108" t="s">
        <v>1814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3" t="s">
        <v>1952</v>
      </c>
      <c r="B250" s="108">
        <v>16.0</v>
      </c>
      <c r="C250" s="108">
        <v>0.7</v>
      </c>
      <c r="D250" s="108">
        <v>0.1</v>
      </c>
      <c r="E250" s="108">
        <v>3.4</v>
      </c>
      <c r="F250" s="108">
        <v>1.6</v>
      </c>
      <c r="G250" s="234"/>
      <c r="H250" s="108">
        <f t="shared" ref="H250:L250" si="249">$G250/100*B250</f>
        <v>0</v>
      </c>
      <c r="I250" s="108">
        <f t="shared" si="249"/>
        <v>0</v>
      </c>
      <c r="J250" s="108">
        <f t="shared" si="249"/>
        <v>0</v>
      </c>
      <c r="K250" s="108">
        <f t="shared" si="249"/>
        <v>0</v>
      </c>
      <c r="L250" s="108">
        <f t="shared" si="249"/>
        <v>0</v>
      </c>
      <c r="M250" s="108" t="s">
        <v>1828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3" t="s">
        <v>1953</v>
      </c>
      <c r="B251" s="108">
        <v>28.0</v>
      </c>
      <c r="C251" s="108">
        <v>0.9</v>
      </c>
      <c r="D251" s="108">
        <v>0.1</v>
      </c>
      <c r="E251" s="108">
        <v>6.4</v>
      </c>
      <c r="F251" s="108">
        <v>1.8</v>
      </c>
      <c r="G251" s="234"/>
      <c r="H251" s="108">
        <f t="shared" ref="H251:L251" si="250">$G251/100*B251</f>
        <v>0</v>
      </c>
      <c r="I251" s="108">
        <f t="shared" si="250"/>
        <v>0</v>
      </c>
      <c r="J251" s="108">
        <f t="shared" si="250"/>
        <v>0</v>
      </c>
      <c r="K251" s="108">
        <f t="shared" si="250"/>
        <v>0</v>
      </c>
      <c r="L251" s="108">
        <f t="shared" si="250"/>
        <v>0</v>
      </c>
      <c r="M251" s="108" t="s">
        <v>1828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3" t="s">
        <v>1125</v>
      </c>
      <c r="B252" s="108">
        <v>364.0</v>
      </c>
      <c r="C252" s="108">
        <v>3.4</v>
      </c>
      <c r="D252" s="108">
        <v>0.6</v>
      </c>
      <c r="E252" s="108">
        <v>83.2</v>
      </c>
      <c r="F252" s="108">
        <v>1.6</v>
      </c>
      <c r="G252" s="234"/>
      <c r="H252" s="108">
        <f t="shared" ref="H252:L252" si="251">$G252/100*B252</f>
        <v>0</v>
      </c>
      <c r="I252" s="108">
        <f t="shared" si="251"/>
        <v>0</v>
      </c>
      <c r="J252" s="108">
        <f t="shared" si="251"/>
        <v>0</v>
      </c>
      <c r="K252" s="108">
        <f t="shared" si="251"/>
        <v>0</v>
      </c>
      <c r="L252" s="108">
        <f t="shared" si="251"/>
        <v>0</v>
      </c>
      <c r="M252" s="108" t="s">
        <v>1820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3" t="s">
        <v>1954</v>
      </c>
      <c r="B253" s="108">
        <v>365.0</v>
      </c>
      <c r="C253" s="108">
        <v>7.1</v>
      </c>
      <c r="D253" s="108">
        <v>0.7</v>
      </c>
      <c r="E253" s="108">
        <v>80.0</v>
      </c>
      <c r="F253" s="108">
        <v>1.3</v>
      </c>
      <c r="G253" s="234"/>
      <c r="H253" s="108">
        <f t="shared" ref="H253:L253" si="252">$G253/100*B253</f>
        <v>0</v>
      </c>
      <c r="I253" s="108">
        <f t="shared" si="252"/>
        <v>0</v>
      </c>
      <c r="J253" s="108">
        <f t="shared" si="252"/>
        <v>0</v>
      </c>
      <c r="K253" s="108">
        <f t="shared" si="252"/>
        <v>0</v>
      </c>
      <c r="L253" s="108">
        <f t="shared" si="252"/>
        <v>0</v>
      </c>
      <c r="M253" s="108" t="s">
        <v>1820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3" t="s">
        <v>1955</v>
      </c>
      <c r="B254" s="108">
        <v>357.0</v>
      </c>
      <c r="C254" s="108">
        <v>14.7</v>
      </c>
      <c r="D254" s="108">
        <v>1.1</v>
      </c>
      <c r="E254" s="108">
        <v>74.9</v>
      </c>
      <c r="F254" s="108">
        <v>6.2</v>
      </c>
      <c r="G254" s="234"/>
      <c r="H254" s="108">
        <f t="shared" ref="H254:L254" si="253">$G254/100*B254</f>
        <v>0</v>
      </c>
      <c r="I254" s="108">
        <f t="shared" si="253"/>
        <v>0</v>
      </c>
      <c r="J254" s="108">
        <f t="shared" si="253"/>
        <v>0</v>
      </c>
      <c r="K254" s="108">
        <f t="shared" si="253"/>
        <v>0</v>
      </c>
      <c r="L254" s="108">
        <f t="shared" si="253"/>
        <v>0</v>
      </c>
      <c r="M254" s="108" t="s">
        <v>1820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3" t="s">
        <v>1956</v>
      </c>
      <c r="B255" s="108">
        <v>362.0</v>
      </c>
      <c r="C255" s="108">
        <v>7.5</v>
      </c>
      <c r="D255" s="108">
        <v>2.7</v>
      </c>
      <c r="E255" s="108">
        <v>76.2</v>
      </c>
      <c r="F255" s="108">
        <v>3.4</v>
      </c>
      <c r="G255" s="234"/>
      <c r="H255" s="108">
        <f t="shared" ref="H255:L255" si="254">$G255/100*B255</f>
        <v>0</v>
      </c>
      <c r="I255" s="108">
        <f t="shared" si="254"/>
        <v>0</v>
      </c>
      <c r="J255" s="108">
        <f t="shared" si="254"/>
        <v>0</v>
      </c>
      <c r="K255" s="108">
        <f t="shared" si="254"/>
        <v>0</v>
      </c>
      <c r="L255" s="108">
        <f t="shared" si="254"/>
        <v>0</v>
      </c>
      <c r="M255" s="108" t="s">
        <v>1820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3" t="s">
        <v>1957</v>
      </c>
      <c r="B256" s="108">
        <v>377.0</v>
      </c>
      <c r="C256" s="108">
        <v>7.0</v>
      </c>
      <c r="D256" s="108">
        <v>1.6</v>
      </c>
      <c r="E256" s="108">
        <v>79.9</v>
      </c>
      <c r="F256" s="108">
        <v>0.9</v>
      </c>
      <c r="G256" s="234"/>
      <c r="H256" s="108">
        <f t="shared" ref="H256:L256" si="255">$G256/100*B256</f>
        <v>0</v>
      </c>
      <c r="I256" s="108">
        <f t="shared" si="255"/>
        <v>0</v>
      </c>
      <c r="J256" s="108">
        <f t="shared" si="255"/>
        <v>0</v>
      </c>
      <c r="K256" s="108">
        <f t="shared" si="255"/>
        <v>0</v>
      </c>
      <c r="L256" s="108">
        <f t="shared" si="255"/>
        <v>0</v>
      </c>
      <c r="M256" s="108" t="s">
        <v>1820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3" t="s">
        <v>1353</v>
      </c>
      <c r="B257" s="108">
        <v>321.0</v>
      </c>
      <c r="C257" s="108">
        <v>0.0</v>
      </c>
      <c r="D257" s="108">
        <v>0.0</v>
      </c>
      <c r="E257" s="108">
        <v>83.0</v>
      </c>
      <c r="F257" s="108">
        <v>0.0</v>
      </c>
      <c r="G257" s="234"/>
      <c r="H257" s="108">
        <f t="shared" ref="H257:L257" si="256">$G257/100*B257</f>
        <v>0</v>
      </c>
      <c r="I257" s="108">
        <f t="shared" si="256"/>
        <v>0</v>
      </c>
      <c r="J257" s="108">
        <f t="shared" si="256"/>
        <v>0</v>
      </c>
      <c r="K257" s="108">
        <f t="shared" si="256"/>
        <v>0</v>
      </c>
      <c r="L257" s="108">
        <f t="shared" si="256"/>
        <v>0</v>
      </c>
      <c r="M257" s="108" t="s">
        <v>1815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3" t="s">
        <v>1958</v>
      </c>
      <c r="B258" s="108">
        <v>338.0</v>
      </c>
      <c r="C258" s="108">
        <v>10.3</v>
      </c>
      <c r="D258" s="108">
        <v>1.6</v>
      </c>
      <c r="E258" s="108">
        <v>75.9</v>
      </c>
      <c r="F258" s="108">
        <v>15.1</v>
      </c>
      <c r="G258" s="234"/>
      <c r="H258" s="108">
        <f t="shared" ref="H258:L258" si="257">$G258/100*B258</f>
        <v>0</v>
      </c>
      <c r="I258" s="108">
        <f t="shared" si="257"/>
        <v>0</v>
      </c>
      <c r="J258" s="108">
        <f t="shared" si="257"/>
        <v>0</v>
      </c>
      <c r="K258" s="108">
        <f t="shared" si="257"/>
        <v>0</v>
      </c>
      <c r="L258" s="108">
        <f t="shared" si="257"/>
        <v>0</v>
      </c>
      <c r="M258" s="108" t="s">
        <v>1820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3" t="s">
        <v>1219</v>
      </c>
      <c r="B259" s="108">
        <v>25.0</v>
      </c>
      <c r="C259" s="108">
        <v>2.6</v>
      </c>
      <c r="D259" s="108">
        <v>0.7</v>
      </c>
      <c r="E259" s="108">
        <v>3.7</v>
      </c>
      <c r="F259" s="108">
        <v>1.6</v>
      </c>
      <c r="G259" s="234"/>
      <c r="H259" s="108">
        <f t="shared" ref="H259:L259" si="258">$G259/100*B259</f>
        <v>0</v>
      </c>
      <c r="I259" s="108">
        <f t="shared" si="258"/>
        <v>0</v>
      </c>
      <c r="J259" s="108">
        <f t="shared" si="258"/>
        <v>0</v>
      </c>
      <c r="K259" s="108">
        <f t="shared" si="258"/>
        <v>0</v>
      </c>
      <c r="L259" s="108">
        <f t="shared" si="258"/>
        <v>0</v>
      </c>
      <c r="M259" s="108" t="s">
        <v>1828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3" t="s">
        <v>1959</v>
      </c>
      <c r="B260" s="108">
        <v>144.0</v>
      </c>
      <c r="C260" s="108">
        <v>19.7</v>
      </c>
      <c r="D260" s="108">
        <v>6.7</v>
      </c>
      <c r="E260" s="108">
        <v>0.0</v>
      </c>
      <c r="F260" s="108">
        <v>0.0</v>
      </c>
      <c r="G260" s="234"/>
      <c r="H260" s="108">
        <f t="shared" ref="H260:L260" si="259">$G260/100*B260</f>
        <v>0</v>
      </c>
      <c r="I260" s="108">
        <f t="shared" si="259"/>
        <v>0</v>
      </c>
      <c r="J260" s="108">
        <f t="shared" si="259"/>
        <v>0</v>
      </c>
      <c r="K260" s="108">
        <f t="shared" si="259"/>
        <v>0</v>
      </c>
      <c r="L260" s="108">
        <f t="shared" si="259"/>
        <v>0</v>
      </c>
      <c r="M260" s="108" t="s">
        <v>1832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3" t="s">
        <v>1706</v>
      </c>
      <c r="B261" s="108">
        <v>134.0</v>
      </c>
      <c r="C261" s="108">
        <v>0.5</v>
      </c>
      <c r="D261" s="108">
        <v>0.0</v>
      </c>
      <c r="E261" s="108">
        <v>5.0</v>
      </c>
      <c r="F261" s="108">
        <v>0.0</v>
      </c>
      <c r="G261" s="234"/>
      <c r="H261" s="108">
        <f t="shared" ref="H261:L261" si="260">$G261/100*B261</f>
        <v>0</v>
      </c>
      <c r="I261" s="108">
        <f t="shared" si="260"/>
        <v>0</v>
      </c>
      <c r="J261" s="108">
        <f t="shared" si="260"/>
        <v>0</v>
      </c>
      <c r="K261" s="108">
        <f t="shared" si="260"/>
        <v>0</v>
      </c>
      <c r="L261" s="108">
        <f t="shared" si="260"/>
        <v>0</v>
      </c>
      <c r="M261" s="108" t="s">
        <v>1821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3" t="s">
        <v>1960</v>
      </c>
      <c r="B262" s="108">
        <v>14.0</v>
      </c>
      <c r="C262" s="108">
        <v>0.9</v>
      </c>
      <c r="D262" s="108">
        <v>0.1</v>
      </c>
      <c r="E262" s="108">
        <v>3.0</v>
      </c>
      <c r="F262" s="108">
        <v>1.2</v>
      </c>
      <c r="G262" s="234"/>
      <c r="H262" s="108">
        <f t="shared" ref="H262:L262" si="261">$G262/100*B262</f>
        <v>0</v>
      </c>
      <c r="I262" s="108">
        <f t="shared" si="261"/>
        <v>0</v>
      </c>
      <c r="J262" s="108">
        <f t="shared" si="261"/>
        <v>0</v>
      </c>
      <c r="K262" s="108">
        <f t="shared" si="261"/>
        <v>0</v>
      </c>
      <c r="L262" s="108">
        <f t="shared" si="261"/>
        <v>0</v>
      </c>
      <c r="M262" s="108" t="s">
        <v>1828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3" t="s">
        <v>1961</v>
      </c>
      <c r="B263" s="108">
        <v>15.0</v>
      </c>
      <c r="C263" s="108">
        <v>1.4</v>
      </c>
      <c r="D263" s="108">
        <v>0.2</v>
      </c>
      <c r="E263" s="108">
        <v>2.9</v>
      </c>
      <c r="F263" s="108">
        <v>1.3</v>
      </c>
      <c r="G263" s="234"/>
      <c r="H263" s="108">
        <f t="shared" ref="H263:L263" si="262">$G263/100*B263</f>
        <v>0</v>
      </c>
      <c r="I263" s="108">
        <f t="shared" si="262"/>
        <v>0</v>
      </c>
      <c r="J263" s="108">
        <f t="shared" si="262"/>
        <v>0</v>
      </c>
      <c r="K263" s="108">
        <f t="shared" si="262"/>
        <v>0</v>
      </c>
      <c r="L263" s="108">
        <f t="shared" si="262"/>
        <v>0</v>
      </c>
      <c r="M263" s="108" t="s">
        <v>1828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3" t="s">
        <v>1962</v>
      </c>
      <c r="B264" s="108">
        <v>13.0</v>
      </c>
      <c r="C264" s="108">
        <v>1.4</v>
      </c>
      <c r="D264" s="108">
        <v>0.2</v>
      </c>
      <c r="E264" s="108">
        <v>2.2</v>
      </c>
      <c r="F264" s="108">
        <v>1.1</v>
      </c>
      <c r="G264" s="234"/>
      <c r="H264" s="108">
        <f t="shared" ref="H264:L264" si="263">$G264/100*B264</f>
        <v>0</v>
      </c>
      <c r="I264" s="108">
        <f t="shared" si="263"/>
        <v>0</v>
      </c>
      <c r="J264" s="108">
        <f t="shared" si="263"/>
        <v>0</v>
      </c>
      <c r="K264" s="108">
        <f t="shared" si="263"/>
        <v>0</v>
      </c>
      <c r="L264" s="108">
        <f t="shared" si="263"/>
        <v>0</v>
      </c>
      <c r="M264" s="108" t="s">
        <v>1828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3" t="s">
        <v>1963</v>
      </c>
      <c r="B265" s="108">
        <v>17.0</v>
      </c>
      <c r="C265" s="108">
        <v>1.2</v>
      </c>
      <c r="D265" s="108">
        <v>0.3</v>
      </c>
      <c r="E265" s="108">
        <v>3.3</v>
      </c>
      <c r="F265" s="108">
        <v>2.1</v>
      </c>
      <c r="G265" s="234"/>
      <c r="H265" s="108">
        <f t="shared" ref="H265:L265" si="264">$G265/100*B265</f>
        <v>0</v>
      </c>
      <c r="I265" s="108">
        <f t="shared" si="264"/>
        <v>0</v>
      </c>
      <c r="J265" s="108">
        <f t="shared" si="264"/>
        <v>0</v>
      </c>
      <c r="K265" s="108">
        <f t="shared" si="264"/>
        <v>0</v>
      </c>
      <c r="L265" s="108">
        <f t="shared" si="264"/>
        <v>0</v>
      </c>
      <c r="M265" s="108" t="s">
        <v>1828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3" t="s">
        <v>1964</v>
      </c>
      <c r="B266" s="108">
        <v>902.0</v>
      </c>
      <c r="C266" s="108">
        <v>0.0</v>
      </c>
      <c r="D266" s="108">
        <v>100.0</v>
      </c>
      <c r="E266" s="108">
        <v>0.0</v>
      </c>
      <c r="F266" s="108">
        <v>0.0</v>
      </c>
      <c r="G266" s="234"/>
      <c r="H266" s="108">
        <f t="shared" ref="H266:L266" si="265">$G266/100*B266</f>
        <v>0</v>
      </c>
      <c r="I266" s="108">
        <f t="shared" si="265"/>
        <v>0</v>
      </c>
      <c r="J266" s="108">
        <f t="shared" si="265"/>
        <v>0</v>
      </c>
      <c r="K266" s="108">
        <f t="shared" si="265"/>
        <v>0</v>
      </c>
      <c r="L266" s="108">
        <f t="shared" si="265"/>
        <v>0</v>
      </c>
      <c r="M266" s="108" t="s">
        <v>1904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3" t="s">
        <v>1598</v>
      </c>
      <c r="B267" s="108">
        <v>208.0</v>
      </c>
      <c r="C267" s="108">
        <v>24.6</v>
      </c>
      <c r="D267" s="108">
        <v>11.5</v>
      </c>
      <c r="E267" s="108">
        <v>0.0</v>
      </c>
      <c r="F267" s="108">
        <v>0.0</v>
      </c>
      <c r="G267" s="234"/>
      <c r="H267" s="108">
        <f t="shared" ref="H267:L267" si="266">$G267/100*B267</f>
        <v>0</v>
      </c>
      <c r="I267" s="108">
        <f t="shared" si="266"/>
        <v>0</v>
      </c>
      <c r="J267" s="108">
        <f t="shared" si="266"/>
        <v>0</v>
      </c>
      <c r="K267" s="108">
        <f t="shared" si="266"/>
        <v>0</v>
      </c>
      <c r="L267" s="108">
        <f t="shared" si="266"/>
        <v>0</v>
      </c>
      <c r="M267" s="108" t="s">
        <v>1832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3" t="s">
        <v>1965</v>
      </c>
      <c r="B268" s="108">
        <v>387.0</v>
      </c>
      <c r="C268" s="108">
        <v>0.0</v>
      </c>
      <c r="D268" s="108">
        <v>0.0</v>
      </c>
      <c r="E268" s="108">
        <v>99.9</v>
      </c>
      <c r="F268" s="108">
        <v>0.0</v>
      </c>
      <c r="G268" s="234"/>
      <c r="H268" s="108">
        <f t="shared" ref="H268:L268" si="267">$G268/100*B268</f>
        <v>0</v>
      </c>
      <c r="I268" s="108">
        <f t="shared" si="267"/>
        <v>0</v>
      </c>
      <c r="J268" s="108">
        <f t="shared" si="267"/>
        <v>0</v>
      </c>
      <c r="K268" s="108">
        <f t="shared" si="267"/>
        <v>0</v>
      </c>
      <c r="L268" s="108">
        <f t="shared" si="267"/>
        <v>0</v>
      </c>
      <c r="M268" s="108" t="s">
        <v>1815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3" t="s">
        <v>1966</v>
      </c>
      <c r="B269" s="108">
        <v>380.0</v>
      </c>
      <c r="C269" s="108">
        <v>0.1</v>
      </c>
      <c r="D269" s="108">
        <v>0.0</v>
      </c>
      <c r="E269" s="108">
        <v>98.1</v>
      </c>
      <c r="F269" s="108">
        <v>0.0</v>
      </c>
      <c r="G269" s="234"/>
      <c r="H269" s="108">
        <f t="shared" ref="H269:L269" si="268">$G269/100*B269</f>
        <v>0</v>
      </c>
      <c r="I269" s="108">
        <f t="shared" si="268"/>
        <v>0</v>
      </c>
      <c r="J269" s="108">
        <f t="shared" si="268"/>
        <v>0</v>
      </c>
      <c r="K269" s="108">
        <f t="shared" si="268"/>
        <v>0</v>
      </c>
      <c r="L269" s="108">
        <f t="shared" si="268"/>
        <v>0</v>
      </c>
      <c r="M269" s="108" t="s">
        <v>1815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3" t="s">
        <v>1967</v>
      </c>
      <c r="B270" s="108">
        <v>43.0</v>
      </c>
      <c r="C270" s="108">
        <v>1.6</v>
      </c>
      <c r="D270" s="108">
        <v>0.2</v>
      </c>
      <c r="E270" s="108">
        <v>9.6</v>
      </c>
      <c r="F270" s="108">
        <v>2.8</v>
      </c>
      <c r="G270" s="234"/>
      <c r="H270" s="108">
        <f t="shared" ref="H270:L270" si="269">$G270/100*B270</f>
        <v>0</v>
      </c>
      <c r="I270" s="108">
        <f t="shared" si="269"/>
        <v>0</v>
      </c>
      <c r="J270" s="108">
        <f t="shared" si="269"/>
        <v>0</v>
      </c>
      <c r="K270" s="108">
        <f t="shared" si="269"/>
        <v>0</v>
      </c>
      <c r="L270" s="108">
        <f t="shared" si="269"/>
        <v>0</v>
      </c>
      <c r="M270" s="108" t="s">
        <v>1828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3" t="s">
        <v>1227</v>
      </c>
      <c r="B271" s="108">
        <v>22.0</v>
      </c>
      <c r="C271" s="108">
        <v>2.2</v>
      </c>
      <c r="D271" s="108">
        <v>0.1</v>
      </c>
      <c r="E271" s="108">
        <v>4.3</v>
      </c>
      <c r="F271" s="108">
        <v>3.7</v>
      </c>
      <c r="G271" s="234"/>
      <c r="H271" s="108">
        <f t="shared" ref="H271:L271" si="270">$G271/100*B271</f>
        <v>0</v>
      </c>
      <c r="I271" s="108">
        <f t="shared" si="270"/>
        <v>0</v>
      </c>
      <c r="J271" s="108">
        <f t="shared" si="270"/>
        <v>0</v>
      </c>
      <c r="K271" s="108">
        <f t="shared" si="270"/>
        <v>0</v>
      </c>
      <c r="L271" s="108">
        <f t="shared" si="270"/>
        <v>0</v>
      </c>
      <c r="M271" s="108" t="s">
        <v>1828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3" t="s">
        <v>1736</v>
      </c>
      <c r="B272" s="108">
        <v>458.0</v>
      </c>
      <c r="C272" s="108">
        <v>11.6</v>
      </c>
      <c r="D272" s="108">
        <v>45.0</v>
      </c>
      <c r="E272" s="108">
        <v>0.0</v>
      </c>
      <c r="F272" s="108">
        <v>0.0</v>
      </c>
      <c r="G272" s="234"/>
      <c r="H272" s="108">
        <f t="shared" ref="H272:L272" si="271">$G272/100*B272</f>
        <v>0</v>
      </c>
      <c r="I272" s="108">
        <f t="shared" si="271"/>
        <v>0</v>
      </c>
      <c r="J272" s="108">
        <f t="shared" si="271"/>
        <v>0</v>
      </c>
      <c r="K272" s="108">
        <f t="shared" si="271"/>
        <v>0</v>
      </c>
      <c r="L272" s="108">
        <f t="shared" si="271"/>
        <v>0</v>
      </c>
      <c r="M272" s="108" t="s">
        <v>1829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3" t="s">
        <v>1727</v>
      </c>
      <c r="B273" s="108">
        <v>458.0</v>
      </c>
      <c r="C273" s="108">
        <v>11.6</v>
      </c>
      <c r="D273" s="108">
        <v>45.0</v>
      </c>
      <c r="E273" s="108">
        <v>0.7</v>
      </c>
      <c r="F273" s="108">
        <v>0.0</v>
      </c>
      <c r="G273" s="234"/>
      <c r="H273" s="108">
        <f t="shared" ref="H273:L273" si="272">$G273/100*B273</f>
        <v>0</v>
      </c>
      <c r="I273" s="108">
        <f t="shared" si="272"/>
        <v>0</v>
      </c>
      <c r="J273" s="108">
        <f t="shared" si="272"/>
        <v>0</v>
      </c>
      <c r="K273" s="108">
        <f t="shared" si="272"/>
        <v>0</v>
      </c>
      <c r="L273" s="108">
        <f t="shared" si="272"/>
        <v>0</v>
      </c>
      <c r="M273" s="108" t="s">
        <v>1829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3" t="s">
        <v>1968</v>
      </c>
      <c r="B274" s="108">
        <v>464.0</v>
      </c>
      <c r="C274" s="108">
        <v>20.0</v>
      </c>
      <c r="D274" s="108">
        <v>2.0</v>
      </c>
      <c r="E274" s="108">
        <v>1.8</v>
      </c>
      <c r="F274" s="108">
        <v>0.4</v>
      </c>
      <c r="G274" s="234"/>
      <c r="H274" s="108">
        <f t="shared" ref="H274:L274" si="273">$G274/100*B274</f>
        <v>0</v>
      </c>
      <c r="I274" s="108">
        <f t="shared" si="273"/>
        <v>0</v>
      </c>
      <c r="J274" s="108">
        <f t="shared" si="273"/>
        <v>0</v>
      </c>
      <c r="K274" s="108">
        <f t="shared" si="273"/>
        <v>0</v>
      </c>
      <c r="L274" s="108">
        <f t="shared" si="273"/>
        <v>0</v>
      </c>
      <c r="M274" s="108" t="s">
        <v>1820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3" t="s">
        <v>1260</v>
      </c>
      <c r="B275" s="108">
        <v>16.0</v>
      </c>
      <c r="C275" s="108">
        <v>0.7</v>
      </c>
      <c r="D275" s="108">
        <v>0.2</v>
      </c>
      <c r="E275" s="108">
        <v>3.0</v>
      </c>
      <c r="F275" s="108">
        <v>1.6</v>
      </c>
      <c r="G275" s="234"/>
      <c r="H275" s="108">
        <f t="shared" ref="H275:L275" si="274">$G275/100*B275</f>
        <v>0</v>
      </c>
      <c r="I275" s="108">
        <f t="shared" si="274"/>
        <v>0</v>
      </c>
      <c r="J275" s="108">
        <f t="shared" si="274"/>
        <v>0</v>
      </c>
      <c r="K275" s="108">
        <f t="shared" si="274"/>
        <v>0</v>
      </c>
      <c r="L275" s="108">
        <f t="shared" si="274"/>
        <v>0</v>
      </c>
      <c r="M275" s="108" t="s">
        <v>1828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3" t="s">
        <v>1258</v>
      </c>
      <c r="B276" s="108">
        <v>42.0</v>
      </c>
      <c r="C276" s="108">
        <v>1.8</v>
      </c>
      <c r="D276" s="108">
        <v>0.3</v>
      </c>
      <c r="E276" s="108">
        <v>4.3</v>
      </c>
      <c r="F276" s="108">
        <v>3.9</v>
      </c>
      <c r="G276" s="234"/>
      <c r="H276" s="108">
        <f t="shared" ref="H276:L276" si="275">$G276/100*B276</f>
        <v>0</v>
      </c>
      <c r="I276" s="108">
        <f t="shared" si="275"/>
        <v>0</v>
      </c>
      <c r="J276" s="108">
        <f t="shared" si="275"/>
        <v>0</v>
      </c>
      <c r="K276" s="108">
        <f t="shared" si="275"/>
        <v>0</v>
      </c>
      <c r="L276" s="108">
        <f t="shared" si="275"/>
        <v>0</v>
      </c>
      <c r="M276" s="108" t="s">
        <v>1828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3" t="s">
        <v>1586</v>
      </c>
      <c r="B277" s="108">
        <v>158.0</v>
      </c>
      <c r="C277" s="108">
        <v>18.0</v>
      </c>
      <c r="D277" s="108">
        <v>9.0</v>
      </c>
      <c r="E277" s="108">
        <v>0.0</v>
      </c>
      <c r="F277" s="108">
        <v>0.0</v>
      </c>
      <c r="G277" s="234"/>
      <c r="H277" s="108">
        <f t="shared" ref="H277:L277" si="276">$G277/100*B277</f>
        <v>0</v>
      </c>
      <c r="I277" s="108">
        <f t="shared" si="276"/>
        <v>0</v>
      </c>
      <c r="J277" s="108">
        <f t="shared" si="276"/>
        <v>0</v>
      </c>
      <c r="K277" s="108">
        <f t="shared" si="276"/>
        <v>0</v>
      </c>
      <c r="L277" s="108">
        <f t="shared" si="276"/>
        <v>0</v>
      </c>
      <c r="M277" s="108" t="s">
        <v>1832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3" t="s">
        <v>1548</v>
      </c>
      <c r="B278" s="108">
        <v>89.0</v>
      </c>
      <c r="C278" s="108">
        <v>4.1</v>
      </c>
      <c r="D278" s="108">
        <v>0.5</v>
      </c>
      <c r="E278" s="108">
        <v>17.3</v>
      </c>
      <c r="F278" s="108">
        <v>0.0</v>
      </c>
      <c r="G278" s="234"/>
      <c r="H278" s="108">
        <f t="shared" ref="H278:L278" si="277">$G278/100*B278</f>
        <v>0</v>
      </c>
      <c r="I278" s="108">
        <f t="shared" si="277"/>
        <v>0</v>
      </c>
      <c r="J278" s="108">
        <f t="shared" si="277"/>
        <v>0</v>
      </c>
      <c r="K278" s="108">
        <f t="shared" si="277"/>
        <v>0</v>
      </c>
      <c r="L278" s="108">
        <f t="shared" si="277"/>
        <v>0</v>
      </c>
      <c r="M278" s="108" t="s">
        <v>1825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3" t="s">
        <v>1969</v>
      </c>
      <c r="B279" s="108">
        <v>534.0</v>
      </c>
      <c r="C279" s="108">
        <v>18.3</v>
      </c>
      <c r="D279" s="108">
        <v>42.2</v>
      </c>
      <c r="E279" s="108">
        <v>28.9</v>
      </c>
      <c r="F279" s="108">
        <v>27.3</v>
      </c>
      <c r="G279" s="234"/>
      <c r="H279" s="108">
        <f t="shared" ref="H279:L279" si="278">$G279/100*B279</f>
        <v>0</v>
      </c>
      <c r="I279" s="108">
        <f t="shared" si="278"/>
        <v>0</v>
      </c>
      <c r="J279" s="108">
        <f t="shared" si="278"/>
        <v>0</v>
      </c>
      <c r="K279" s="108">
        <f t="shared" si="278"/>
        <v>0</v>
      </c>
      <c r="L279" s="108">
        <f t="shared" si="278"/>
        <v>0</v>
      </c>
      <c r="M279" s="108" t="s">
        <v>1825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3" t="s">
        <v>1970</v>
      </c>
      <c r="B280" s="108">
        <v>490.0</v>
      </c>
      <c r="C280" s="108">
        <v>15.6</v>
      </c>
      <c r="D280" s="108">
        <v>30.8</v>
      </c>
      <c r="E280" s="108">
        <v>43.9</v>
      </c>
      <c r="F280" s="108">
        <v>37.7</v>
      </c>
      <c r="G280" s="234"/>
      <c r="H280" s="108">
        <f t="shared" ref="H280:L280" si="279">$G280/100*B280</f>
        <v>0</v>
      </c>
      <c r="I280" s="108">
        <f t="shared" si="279"/>
        <v>0</v>
      </c>
      <c r="J280" s="108">
        <f t="shared" si="279"/>
        <v>0</v>
      </c>
      <c r="K280" s="108">
        <f t="shared" si="279"/>
        <v>0</v>
      </c>
      <c r="L280" s="108">
        <f t="shared" si="279"/>
        <v>0</v>
      </c>
      <c r="M280" s="108" t="s">
        <v>1825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3" t="s">
        <v>1559</v>
      </c>
      <c r="B281" s="108">
        <v>564.0</v>
      </c>
      <c r="C281" s="108">
        <v>20.8</v>
      </c>
      <c r="D281" s="108">
        <v>51.5</v>
      </c>
      <c r="E281" s="108">
        <v>20.0</v>
      </c>
      <c r="F281" s="108">
        <v>6.6</v>
      </c>
      <c r="G281" s="234"/>
      <c r="H281" s="108">
        <f t="shared" ref="H281:L281" si="280">$G281/100*B281</f>
        <v>0</v>
      </c>
      <c r="I281" s="108">
        <f t="shared" si="280"/>
        <v>0</v>
      </c>
      <c r="J281" s="108">
        <f t="shared" si="280"/>
        <v>0</v>
      </c>
      <c r="K281" s="108">
        <f t="shared" si="280"/>
        <v>0</v>
      </c>
      <c r="L281" s="108">
        <f t="shared" si="280"/>
        <v>0</v>
      </c>
      <c r="M281" s="108" t="s">
        <v>1825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3" t="s">
        <v>1614</v>
      </c>
      <c r="B282" s="108">
        <v>134.0</v>
      </c>
      <c r="C282" s="108">
        <v>19.1</v>
      </c>
      <c r="D282" s="108">
        <v>5.9</v>
      </c>
      <c r="E282" s="108">
        <v>0.0</v>
      </c>
      <c r="F282" s="108">
        <v>0.0</v>
      </c>
      <c r="G282" s="234"/>
      <c r="H282" s="108">
        <f t="shared" ref="H282:L282" si="281">$G282/100*B282</f>
        <v>0</v>
      </c>
      <c r="I282" s="108">
        <f t="shared" si="281"/>
        <v>0</v>
      </c>
      <c r="J282" s="108">
        <f t="shared" si="281"/>
        <v>0</v>
      </c>
      <c r="K282" s="108">
        <f t="shared" si="281"/>
        <v>0</v>
      </c>
      <c r="L282" s="108">
        <f t="shared" si="281"/>
        <v>0</v>
      </c>
      <c r="M282" s="108" t="s">
        <v>1832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3" t="s">
        <v>1971</v>
      </c>
      <c r="B283" s="108">
        <v>83.0</v>
      </c>
      <c r="C283" s="108">
        <v>3.3</v>
      </c>
      <c r="D283" s="108">
        <v>0.2</v>
      </c>
      <c r="E283" s="108">
        <v>18.6</v>
      </c>
      <c r="F283" s="108">
        <v>3.3</v>
      </c>
      <c r="G283" s="234"/>
      <c r="H283" s="108">
        <f t="shared" ref="H283:L283" si="282">$G283/100*B283</f>
        <v>0</v>
      </c>
      <c r="I283" s="108">
        <f t="shared" si="282"/>
        <v>0</v>
      </c>
      <c r="J283" s="108">
        <f t="shared" si="282"/>
        <v>0</v>
      </c>
      <c r="K283" s="108">
        <f t="shared" si="282"/>
        <v>0</v>
      </c>
      <c r="L283" s="108">
        <f t="shared" si="282"/>
        <v>0</v>
      </c>
      <c r="M283" s="108" t="s">
        <v>1828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3" t="s">
        <v>1590</v>
      </c>
      <c r="B284" s="108">
        <v>205.0</v>
      </c>
      <c r="C284" s="108">
        <v>18.6</v>
      </c>
      <c r="D284" s="108">
        <v>13.9</v>
      </c>
      <c r="E284" s="108">
        <v>0.0</v>
      </c>
      <c r="F284" s="108">
        <v>0.0</v>
      </c>
      <c r="G284" s="234"/>
      <c r="H284" s="108">
        <f t="shared" ref="H284:L284" si="283">$G284/100*B284</f>
        <v>0</v>
      </c>
      <c r="I284" s="108">
        <f t="shared" si="283"/>
        <v>0</v>
      </c>
      <c r="J284" s="108">
        <f t="shared" si="283"/>
        <v>0</v>
      </c>
      <c r="K284" s="108">
        <f t="shared" si="283"/>
        <v>0</v>
      </c>
      <c r="L284" s="108">
        <f t="shared" si="283"/>
        <v>0</v>
      </c>
      <c r="M284" s="108" t="s">
        <v>1832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3" t="s">
        <v>1972</v>
      </c>
      <c r="B285" s="108">
        <v>46.0</v>
      </c>
      <c r="C285" s="108">
        <v>0.7</v>
      </c>
      <c r="D285" s="108">
        <v>0.3</v>
      </c>
      <c r="E285" s="108">
        <v>11.4</v>
      </c>
      <c r="F285" s="108">
        <v>1.4</v>
      </c>
      <c r="G285" s="234"/>
      <c r="H285" s="108">
        <f t="shared" ref="H285:L285" si="284">$G285/100*B285</f>
        <v>0</v>
      </c>
      <c r="I285" s="108">
        <f t="shared" si="284"/>
        <v>0</v>
      </c>
      <c r="J285" s="108">
        <f t="shared" si="284"/>
        <v>0</v>
      </c>
      <c r="K285" s="108">
        <f t="shared" si="284"/>
        <v>0</v>
      </c>
      <c r="L285" s="108">
        <f t="shared" si="284"/>
        <v>0</v>
      </c>
      <c r="M285" s="108" t="s">
        <v>1814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3" t="s">
        <v>1973</v>
      </c>
      <c r="B286" s="108">
        <v>257.0</v>
      </c>
      <c r="C286" s="108">
        <v>3.2</v>
      </c>
      <c r="D286" s="108">
        <v>22.2</v>
      </c>
      <c r="E286" s="108">
        <v>12.5</v>
      </c>
      <c r="F286" s="108">
        <v>0.0</v>
      </c>
      <c r="G286" s="234"/>
      <c r="H286" s="108">
        <f t="shared" ref="H286:L286" si="285">$G286/100*B286</f>
        <v>0</v>
      </c>
      <c r="I286" s="108">
        <f t="shared" si="285"/>
        <v>0</v>
      </c>
      <c r="J286" s="108">
        <f t="shared" si="285"/>
        <v>0</v>
      </c>
      <c r="K286" s="108">
        <f t="shared" si="285"/>
        <v>0</v>
      </c>
      <c r="L286" s="108">
        <f t="shared" si="285"/>
        <v>0</v>
      </c>
      <c r="M286" s="108" t="s">
        <v>1868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3" t="s">
        <v>1974</v>
      </c>
      <c r="B287" s="108">
        <v>195.0</v>
      </c>
      <c r="C287" s="108">
        <v>2.7</v>
      </c>
      <c r="D287" s="108">
        <v>19.3</v>
      </c>
      <c r="E287" s="108">
        <v>3.7</v>
      </c>
      <c r="F287" s="108">
        <v>0.0</v>
      </c>
      <c r="G287" s="234"/>
      <c r="H287" s="108">
        <f t="shared" ref="H287:L287" si="286">$G287/100*B287</f>
        <v>0</v>
      </c>
      <c r="I287" s="108">
        <f t="shared" si="286"/>
        <v>0</v>
      </c>
      <c r="J287" s="108">
        <f t="shared" si="286"/>
        <v>0</v>
      </c>
      <c r="K287" s="108">
        <f t="shared" si="286"/>
        <v>0</v>
      </c>
      <c r="L287" s="108">
        <f t="shared" si="286"/>
        <v>0</v>
      </c>
      <c r="M287" s="108" t="s">
        <v>1868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3" t="s">
        <v>1783</v>
      </c>
      <c r="B288" s="108">
        <v>138.0</v>
      </c>
      <c r="C288" s="108">
        <v>3.5</v>
      </c>
      <c r="D288" s="108">
        <v>10.6</v>
      </c>
      <c r="E288" s="108">
        <v>7.1</v>
      </c>
      <c r="F288" s="108">
        <v>0.0</v>
      </c>
      <c r="G288" s="234"/>
      <c r="H288" s="108">
        <f t="shared" ref="H288:L288" si="287">$G288/100*B288</f>
        <v>0</v>
      </c>
      <c r="I288" s="108">
        <f t="shared" si="287"/>
        <v>0</v>
      </c>
      <c r="J288" s="108">
        <f t="shared" si="287"/>
        <v>0</v>
      </c>
      <c r="K288" s="108">
        <f t="shared" si="287"/>
        <v>0</v>
      </c>
      <c r="L288" s="108">
        <f t="shared" si="287"/>
        <v>0</v>
      </c>
      <c r="M288" s="108" t="s">
        <v>1868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3" t="s">
        <v>1467</v>
      </c>
      <c r="B289" s="108">
        <v>56.0</v>
      </c>
      <c r="C289" s="108">
        <v>1.4</v>
      </c>
      <c r="D289" s="108">
        <v>0.2</v>
      </c>
      <c r="E289" s="108">
        <v>13.8</v>
      </c>
      <c r="F289" s="108">
        <v>4.3</v>
      </c>
      <c r="G289" s="234"/>
      <c r="H289" s="108">
        <f t="shared" ref="H289:L289" si="288">$G289/100*B289</f>
        <v>0</v>
      </c>
      <c r="I289" s="108">
        <f t="shared" si="288"/>
        <v>0</v>
      </c>
      <c r="J289" s="108">
        <f t="shared" si="288"/>
        <v>0</v>
      </c>
      <c r="K289" s="108">
        <f t="shared" si="288"/>
        <v>0</v>
      </c>
      <c r="L289" s="108">
        <f t="shared" si="288"/>
        <v>0</v>
      </c>
      <c r="M289" s="108" t="s">
        <v>1814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3" t="s">
        <v>1192</v>
      </c>
      <c r="B290" s="108">
        <v>436.0</v>
      </c>
      <c r="C290" s="108">
        <v>34.5</v>
      </c>
      <c r="D290" s="108">
        <v>20.7</v>
      </c>
      <c r="E290" s="108">
        <v>35.2</v>
      </c>
      <c r="F290" s="108">
        <v>9.6</v>
      </c>
      <c r="G290" s="234"/>
      <c r="H290" s="108">
        <f t="shared" ref="H290:L290" si="289">$G290/100*B290</f>
        <v>0</v>
      </c>
      <c r="I290" s="108">
        <f t="shared" si="289"/>
        <v>0</v>
      </c>
      <c r="J290" s="108">
        <f t="shared" si="289"/>
        <v>0</v>
      </c>
      <c r="K290" s="108">
        <f t="shared" si="289"/>
        <v>0</v>
      </c>
      <c r="L290" s="108">
        <f t="shared" si="289"/>
        <v>0</v>
      </c>
      <c r="M290" s="108" t="s">
        <v>1818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3" t="s">
        <v>1194</v>
      </c>
      <c r="B291" s="108">
        <v>54.0</v>
      </c>
      <c r="C291" s="108">
        <v>3.3</v>
      </c>
      <c r="D291" s="108">
        <v>1.8</v>
      </c>
      <c r="E291" s="108">
        <v>6.3</v>
      </c>
      <c r="F291" s="108">
        <v>0.6</v>
      </c>
      <c r="G291" s="234"/>
      <c r="H291" s="108">
        <f t="shared" ref="H291:L291" si="290">$G291/100*B291</f>
        <v>0</v>
      </c>
      <c r="I291" s="108">
        <f t="shared" si="290"/>
        <v>0</v>
      </c>
      <c r="J291" s="108">
        <f t="shared" si="290"/>
        <v>0</v>
      </c>
      <c r="K291" s="108">
        <f t="shared" si="290"/>
        <v>0</v>
      </c>
      <c r="L291" s="108">
        <f t="shared" si="290"/>
        <v>0</v>
      </c>
      <c r="M291" s="108" t="s">
        <v>1818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3" t="s">
        <v>1184</v>
      </c>
      <c r="B292" s="108">
        <v>446.0</v>
      </c>
      <c r="C292" s="108">
        <v>36.5</v>
      </c>
      <c r="D292" s="108">
        <v>19.9</v>
      </c>
      <c r="E292" s="108">
        <v>30.2</v>
      </c>
      <c r="F292" s="108">
        <v>9.3</v>
      </c>
      <c r="G292" s="234"/>
      <c r="H292" s="108">
        <f t="shared" ref="H292:L292" si="291">$G292/100*B292</f>
        <v>0</v>
      </c>
      <c r="I292" s="108">
        <f t="shared" si="291"/>
        <v>0</v>
      </c>
      <c r="J292" s="108">
        <f t="shared" si="291"/>
        <v>0</v>
      </c>
      <c r="K292" s="108">
        <f t="shared" si="291"/>
        <v>0</v>
      </c>
      <c r="L292" s="108">
        <f t="shared" si="291"/>
        <v>0</v>
      </c>
      <c r="M292" s="108" t="s">
        <v>1818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3" t="s">
        <v>1975</v>
      </c>
      <c r="B293" s="108">
        <v>53.0</v>
      </c>
      <c r="C293" s="108">
        <v>5.2</v>
      </c>
      <c r="D293" s="108">
        <v>0.1</v>
      </c>
      <c r="E293" s="108">
        <v>8.5</v>
      </c>
      <c r="F293" s="108">
        <v>0.8</v>
      </c>
      <c r="G293" s="234"/>
      <c r="H293" s="108">
        <f t="shared" ref="H293:L293" si="292">$G293/100*B293</f>
        <v>0</v>
      </c>
      <c r="I293" s="108">
        <f t="shared" si="292"/>
        <v>0</v>
      </c>
      <c r="J293" s="108">
        <f t="shared" si="292"/>
        <v>0</v>
      </c>
      <c r="K293" s="108">
        <f t="shared" si="292"/>
        <v>0</v>
      </c>
      <c r="L293" s="108">
        <f t="shared" si="292"/>
        <v>0</v>
      </c>
      <c r="M293" s="108" t="s">
        <v>1836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3" t="s">
        <v>1976</v>
      </c>
      <c r="B294" s="108">
        <v>53.0</v>
      </c>
      <c r="C294" s="108">
        <v>6.3</v>
      </c>
      <c r="D294" s="108">
        <v>0.0</v>
      </c>
      <c r="E294" s="108">
        <v>7.6</v>
      </c>
      <c r="F294" s="108">
        <v>0.8</v>
      </c>
      <c r="G294" s="234"/>
      <c r="H294" s="108">
        <f t="shared" ref="H294:L294" si="293">$G294/100*B294</f>
        <v>0</v>
      </c>
      <c r="I294" s="108">
        <f t="shared" si="293"/>
        <v>0</v>
      </c>
      <c r="J294" s="108">
        <f t="shared" si="293"/>
        <v>0</v>
      </c>
      <c r="K294" s="108">
        <f t="shared" si="293"/>
        <v>0</v>
      </c>
      <c r="L294" s="108">
        <f t="shared" si="293"/>
        <v>0</v>
      </c>
      <c r="M294" s="108" t="s">
        <v>1836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3" t="s">
        <v>1977</v>
      </c>
      <c r="B295" s="108">
        <v>48.0</v>
      </c>
      <c r="C295" s="108">
        <v>0.6</v>
      </c>
      <c r="D295" s="108">
        <v>0.0</v>
      </c>
      <c r="E295" s="108">
        <v>12.3</v>
      </c>
      <c r="F295" s="108">
        <v>1.6</v>
      </c>
      <c r="G295" s="234"/>
      <c r="H295" s="108">
        <f t="shared" ref="H295:L295" si="294">$G295/100*B295</f>
        <v>0</v>
      </c>
      <c r="I295" s="108">
        <f t="shared" si="294"/>
        <v>0</v>
      </c>
      <c r="J295" s="108">
        <f t="shared" si="294"/>
        <v>0</v>
      </c>
      <c r="K295" s="108">
        <f t="shared" si="294"/>
        <v>0</v>
      </c>
      <c r="L295" s="108">
        <f t="shared" si="294"/>
        <v>0</v>
      </c>
      <c r="M295" s="108" t="s">
        <v>1821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3" t="s">
        <v>1978</v>
      </c>
      <c r="B296" s="108">
        <v>45.0</v>
      </c>
      <c r="C296" s="108">
        <v>0.7</v>
      </c>
      <c r="D296" s="108">
        <v>0.2</v>
      </c>
      <c r="E296" s="108">
        <v>10.4</v>
      </c>
      <c r="F296" s="108">
        <v>0.2</v>
      </c>
      <c r="G296" s="234"/>
      <c r="H296" s="108">
        <f t="shared" ref="H296:L296" si="295">$G296/100*B296</f>
        <v>0</v>
      </c>
      <c r="I296" s="108">
        <f t="shared" si="295"/>
        <v>0</v>
      </c>
      <c r="J296" s="108">
        <f t="shared" si="295"/>
        <v>0</v>
      </c>
      <c r="K296" s="108">
        <f t="shared" si="295"/>
        <v>0</v>
      </c>
      <c r="L296" s="108">
        <f t="shared" si="295"/>
        <v>0</v>
      </c>
      <c r="M296" s="108" t="s">
        <v>1821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3" t="s">
        <v>1979</v>
      </c>
      <c r="B297" s="108">
        <v>60.0</v>
      </c>
      <c r="C297" s="108">
        <v>0.4</v>
      </c>
      <c r="D297" s="108">
        <v>0.1</v>
      </c>
      <c r="E297" s="108">
        <v>14.8</v>
      </c>
      <c r="F297" s="108">
        <v>0.2</v>
      </c>
      <c r="G297" s="234"/>
      <c r="H297" s="108">
        <f t="shared" ref="H297:L297" si="296">$G297/100*B297</f>
        <v>0</v>
      </c>
      <c r="I297" s="108">
        <f t="shared" si="296"/>
        <v>0</v>
      </c>
      <c r="J297" s="108">
        <f t="shared" si="296"/>
        <v>0</v>
      </c>
      <c r="K297" s="108">
        <f t="shared" si="296"/>
        <v>0</v>
      </c>
      <c r="L297" s="108">
        <f t="shared" si="296"/>
        <v>0</v>
      </c>
      <c r="M297" s="108" t="s">
        <v>1821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3" t="s">
        <v>1980</v>
      </c>
      <c r="B298" s="108">
        <v>54.0</v>
      </c>
      <c r="C298" s="108">
        <v>0.2</v>
      </c>
      <c r="D298" s="108">
        <v>0.3</v>
      </c>
      <c r="E298" s="108">
        <v>13.1</v>
      </c>
      <c r="F298" s="108">
        <v>0.1</v>
      </c>
      <c r="G298" s="234"/>
      <c r="H298" s="108">
        <f t="shared" ref="H298:L298" si="297">$G298/100*B298</f>
        <v>0</v>
      </c>
      <c r="I298" s="108">
        <f t="shared" si="297"/>
        <v>0</v>
      </c>
      <c r="J298" s="108">
        <f t="shared" si="297"/>
        <v>0</v>
      </c>
      <c r="K298" s="108">
        <f t="shared" si="297"/>
        <v>0</v>
      </c>
      <c r="L298" s="108">
        <f t="shared" si="297"/>
        <v>0</v>
      </c>
      <c r="M298" s="108" t="s">
        <v>1821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3" t="s">
        <v>1981</v>
      </c>
      <c r="B299" s="108">
        <v>39.0</v>
      </c>
      <c r="C299" s="108">
        <v>0.5</v>
      </c>
      <c r="D299" s="108">
        <v>0.1</v>
      </c>
      <c r="E299" s="108">
        <v>9.2</v>
      </c>
      <c r="F299" s="108">
        <v>0.0</v>
      </c>
      <c r="G299" s="234"/>
      <c r="H299" s="108">
        <f t="shared" ref="H299:L299" si="298">$G299/100*B299</f>
        <v>0</v>
      </c>
      <c r="I299" s="108">
        <f t="shared" si="298"/>
        <v>0</v>
      </c>
      <c r="J299" s="108">
        <f t="shared" si="298"/>
        <v>0</v>
      </c>
      <c r="K299" s="108">
        <f t="shared" si="298"/>
        <v>0</v>
      </c>
      <c r="L299" s="108">
        <f t="shared" si="298"/>
        <v>0</v>
      </c>
      <c r="M299" s="108" t="s">
        <v>1821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3" t="s">
        <v>1982</v>
      </c>
      <c r="B300" s="108">
        <v>50.0</v>
      </c>
      <c r="C300" s="108">
        <v>0.3</v>
      </c>
      <c r="D300" s="108">
        <v>0.1</v>
      </c>
      <c r="E300" s="108">
        <v>12.9</v>
      </c>
      <c r="F300" s="108">
        <v>1.6</v>
      </c>
      <c r="G300" s="234"/>
      <c r="H300" s="108">
        <f t="shared" ref="H300:L300" si="299">$G300/100*B300</f>
        <v>0</v>
      </c>
      <c r="I300" s="108">
        <f t="shared" si="299"/>
        <v>0</v>
      </c>
      <c r="J300" s="108">
        <f t="shared" si="299"/>
        <v>0</v>
      </c>
      <c r="K300" s="108">
        <f t="shared" si="299"/>
        <v>0</v>
      </c>
      <c r="L300" s="108">
        <f t="shared" si="299"/>
        <v>0</v>
      </c>
      <c r="M300" s="108" t="s">
        <v>1821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3" t="s">
        <v>1983</v>
      </c>
      <c r="B301" s="108">
        <v>46.0</v>
      </c>
      <c r="C301" s="108">
        <v>0.4</v>
      </c>
      <c r="D301" s="108">
        <v>0.1</v>
      </c>
      <c r="E301" s="108">
        <v>12.2</v>
      </c>
      <c r="F301" s="108">
        <v>0.1</v>
      </c>
      <c r="G301" s="234"/>
      <c r="H301" s="108">
        <f t="shared" ref="H301:L301" si="300">$G301/100*B301</f>
        <v>0</v>
      </c>
      <c r="I301" s="108">
        <f t="shared" si="300"/>
        <v>0</v>
      </c>
      <c r="J301" s="108">
        <f t="shared" si="300"/>
        <v>0</v>
      </c>
      <c r="K301" s="108">
        <f t="shared" si="300"/>
        <v>0</v>
      </c>
      <c r="L301" s="108">
        <f t="shared" si="300"/>
        <v>0</v>
      </c>
      <c r="M301" s="108" t="s">
        <v>1821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3" t="s">
        <v>1984</v>
      </c>
      <c r="B302" s="108">
        <v>22.0</v>
      </c>
      <c r="C302" s="108">
        <v>0.4</v>
      </c>
      <c r="D302" s="108">
        <v>0.2</v>
      </c>
      <c r="E302" s="108">
        <v>6.9</v>
      </c>
      <c r="F302" s="108">
        <v>0.3</v>
      </c>
      <c r="G302" s="234"/>
      <c r="H302" s="108">
        <f t="shared" ref="H302:L302" si="301">$G302/100*B302</f>
        <v>0</v>
      </c>
      <c r="I302" s="108">
        <f t="shared" si="301"/>
        <v>0</v>
      </c>
      <c r="J302" s="108">
        <f t="shared" si="301"/>
        <v>0</v>
      </c>
      <c r="K302" s="108">
        <f t="shared" si="301"/>
        <v>0</v>
      </c>
      <c r="L302" s="108">
        <f t="shared" si="301"/>
        <v>0</v>
      </c>
      <c r="M302" s="108" t="s">
        <v>1821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3" t="s">
        <v>1673</v>
      </c>
      <c r="B303" s="108">
        <v>51.0</v>
      </c>
      <c r="C303" s="108">
        <v>0.4</v>
      </c>
      <c r="D303" s="108">
        <v>0.1</v>
      </c>
      <c r="E303" s="108">
        <v>13.6</v>
      </c>
      <c r="F303" s="108">
        <v>0.2</v>
      </c>
      <c r="G303" s="234"/>
      <c r="H303" s="108">
        <f t="shared" ref="H303:L303" si="302">$G303/100*B303</f>
        <v>0</v>
      </c>
      <c r="I303" s="108">
        <f t="shared" si="302"/>
        <v>0</v>
      </c>
      <c r="J303" s="108">
        <f t="shared" si="302"/>
        <v>0</v>
      </c>
      <c r="K303" s="108">
        <f t="shared" si="302"/>
        <v>0</v>
      </c>
      <c r="L303" s="108">
        <f t="shared" si="302"/>
        <v>0</v>
      </c>
      <c r="M303" s="108" t="s">
        <v>1821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3" t="s">
        <v>1985</v>
      </c>
      <c r="B304" s="108">
        <v>40.0</v>
      </c>
      <c r="C304" s="108">
        <v>1.0</v>
      </c>
      <c r="D304" s="108">
        <v>0.2</v>
      </c>
      <c r="E304" s="108">
        <v>9.3</v>
      </c>
      <c r="F304" s="108">
        <v>0.8</v>
      </c>
      <c r="G304" s="234"/>
      <c r="H304" s="108">
        <f t="shared" ref="H304:L304" si="303">$G304/100*B304</f>
        <v>0</v>
      </c>
      <c r="I304" s="108">
        <f t="shared" si="303"/>
        <v>0</v>
      </c>
      <c r="J304" s="108">
        <f t="shared" si="303"/>
        <v>0</v>
      </c>
      <c r="K304" s="108">
        <f t="shared" si="303"/>
        <v>0</v>
      </c>
      <c r="L304" s="108">
        <f t="shared" si="303"/>
        <v>0</v>
      </c>
      <c r="M304" s="108" t="s">
        <v>1821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3" t="s">
        <v>1986</v>
      </c>
      <c r="B305" s="108">
        <v>44.0</v>
      </c>
      <c r="C305" s="108">
        <v>0.6</v>
      </c>
      <c r="D305" s="108">
        <v>0.3</v>
      </c>
      <c r="E305" s="108">
        <v>11.6</v>
      </c>
      <c r="F305" s="108">
        <v>1.3</v>
      </c>
      <c r="G305" s="234"/>
      <c r="H305" s="108">
        <f t="shared" ref="H305:L305" si="304">$G305/100*B305</f>
        <v>0</v>
      </c>
      <c r="I305" s="108">
        <f t="shared" si="304"/>
        <v>0</v>
      </c>
      <c r="J305" s="108">
        <f t="shared" si="304"/>
        <v>0</v>
      </c>
      <c r="K305" s="108">
        <f t="shared" si="304"/>
        <v>0</v>
      </c>
      <c r="L305" s="108">
        <f t="shared" si="304"/>
        <v>0</v>
      </c>
      <c r="M305" s="108" t="s">
        <v>1821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3" t="s">
        <v>1987</v>
      </c>
      <c r="B306" s="108">
        <v>18.0</v>
      </c>
      <c r="C306" s="108">
        <v>0.8</v>
      </c>
      <c r="D306" s="108">
        <v>0.2</v>
      </c>
      <c r="E306" s="108">
        <v>4.0</v>
      </c>
      <c r="F306" s="108">
        <v>1.6</v>
      </c>
      <c r="G306" s="234"/>
      <c r="H306" s="108">
        <f t="shared" ref="H306:L306" si="305">$G306/100*B306</f>
        <v>0</v>
      </c>
      <c r="I306" s="108">
        <f t="shared" si="305"/>
        <v>0</v>
      </c>
      <c r="J306" s="108">
        <f t="shared" si="305"/>
        <v>0</v>
      </c>
      <c r="K306" s="108">
        <f t="shared" si="305"/>
        <v>0</v>
      </c>
      <c r="L306" s="108">
        <f t="shared" si="305"/>
        <v>0</v>
      </c>
      <c r="M306" s="108" t="s">
        <v>1821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3" t="s">
        <v>1988</v>
      </c>
      <c r="B307" s="108">
        <v>71.0</v>
      </c>
      <c r="C307" s="108">
        <v>0.6</v>
      </c>
      <c r="D307" s="108">
        <v>0.3</v>
      </c>
      <c r="E307" s="108">
        <v>17.5</v>
      </c>
      <c r="F307" s="108">
        <v>1.0</v>
      </c>
      <c r="G307" s="234"/>
      <c r="H307" s="108">
        <f t="shared" ref="H307:L307" si="306">$G307/100*B307</f>
        <v>0</v>
      </c>
      <c r="I307" s="108">
        <f t="shared" si="306"/>
        <v>0</v>
      </c>
      <c r="J307" s="108">
        <f t="shared" si="306"/>
        <v>0</v>
      </c>
      <c r="K307" s="108">
        <f t="shared" si="306"/>
        <v>0</v>
      </c>
      <c r="L307" s="108">
        <f t="shared" si="306"/>
        <v>0</v>
      </c>
      <c r="M307" s="108" t="s">
        <v>1821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3" t="s">
        <v>1989</v>
      </c>
      <c r="B308" s="108">
        <v>46.0</v>
      </c>
      <c r="C308" s="108">
        <v>0.1</v>
      </c>
      <c r="D308" s="108">
        <v>0.1</v>
      </c>
      <c r="E308" s="108">
        <v>11.3</v>
      </c>
      <c r="F308" s="108">
        <v>0.2</v>
      </c>
      <c r="G308" s="234"/>
      <c r="H308" s="108">
        <f t="shared" ref="H308:L308" si="307">$G308/100*B308</f>
        <v>0</v>
      </c>
      <c r="I308" s="108">
        <f t="shared" si="307"/>
        <v>0</v>
      </c>
      <c r="J308" s="108">
        <f t="shared" si="307"/>
        <v>0</v>
      </c>
      <c r="K308" s="108">
        <f t="shared" si="307"/>
        <v>0</v>
      </c>
      <c r="L308" s="108">
        <f t="shared" si="307"/>
        <v>0</v>
      </c>
      <c r="M308" s="108" t="s">
        <v>1821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3" t="s">
        <v>1990</v>
      </c>
      <c r="B309" s="108">
        <v>0.0</v>
      </c>
      <c r="C309" s="108">
        <v>0.0</v>
      </c>
      <c r="D309" s="108">
        <v>0.0</v>
      </c>
      <c r="E309" s="108">
        <v>0.0</v>
      </c>
      <c r="F309" s="108">
        <v>0.0</v>
      </c>
      <c r="G309" s="234"/>
      <c r="H309" s="108">
        <f t="shared" ref="H309:L309" si="308">$G309/100*B309</f>
        <v>0</v>
      </c>
      <c r="I309" s="108">
        <f t="shared" si="308"/>
        <v>0</v>
      </c>
      <c r="J309" s="108">
        <f t="shared" si="308"/>
        <v>0</v>
      </c>
      <c r="K309" s="108">
        <f t="shared" si="308"/>
        <v>0</v>
      </c>
      <c r="L309" s="108">
        <f t="shared" si="308"/>
        <v>0</v>
      </c>
      <c r="M309" s="108" t="s">
        <v>1836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3" t="s">
        <v>1991</v>
      </c>
      <c r="B310" s="108">
        <v>0.0</v>
      </c>
      <c r="C310" s="108">
        <v>0.0</v>
      </c>
      <c r="D310" s="108">
        <v>0.0</v>
      </c>
      <c r="E310" s="108">
        <v>0.0</v>
      </c>
      <c r="F310" s="108">
        <v>0.0</v>
      </c>
      <c r="G310" s="234"/>
      <c r="H310" s="108">
        <f t="shared" ref="H310:L310" si="309">$G310/100*B310</f>
        <v>0</v>
      </c>
      <c r="I310" s="108">
        <f t="shared" si="309"/>
        <v>0</v>
      </c>
      <c r="J310" s="108">
        <f t="shared" si="309"/>
        <v>0</v>
      </c>
      <c r="K310" s="108">
        <f t="shared" si="309"/>
        <v>0</v>
      </c>
      <c r="L310" s="108">
        <f t="shared" si="309"/>
        <v>0</v>
      </c>
      <c r="M310" s="108" t="s">
        <v>1836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3" t="s">
        <v>1992</v>
      </c>
      <c r="B311" s="108">
        <v>0.0</v>
      </c>
      <c r="C311" s="108">
        <v>0.0</v>
      </c>
      <c r="D311" s="108">
        <v>0.0</v>
      </c>
      <c r="E311" s="108">
        <v>0.0</v>
      </c>
      <c r="F311" s="108">
        <v>0.0</v>
      </c>
      <c r="G311" s="234"/>
      <c r="H311" s="108">
        <f t="shared" ref="H311:L311" si="310">$G311/100*B311</f>
        <v>0</v>
      </c>
      <c r="I311" s="108">
        <f t="shared" si="310"/>
        <v>0</v>
      </c>
      <c r="J311" s="108">
        <f t="shared" si="310"/>
        <v>0</v>
      </c>
      <c r="K311" s="108">
        <f t="shared" si="310"/>
        <v>0</v>
      </c>
      <c r="L311" s="108">
        <f t="shared" si="310"/>
        <v>0</v>
      </c>
      <c r="M311" s="108" t="s">
        <v>1836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3" t="s">
        <v>1574</v>
      </c>
      <c r="B312" s="108">
        <v>95.0</v>
      </c>
      <c r="C312" s="108">
        <v>16.4</v>
      </c>
      <c r="D312" s="108">
        <v>2.8</v>
      </c>
      <c r="E312" s="108">
        <v>0.0</v>
      </c>
      <c r="F312" s="108">
        <v>0.0</v>
      </c>
      <c r="G312" s="234"/>
      <c r="H312" s="108">
        <f t="shared" ref="H312:L312" si="311">$G312/100*B312</f>
        <v>0</v>
      </c>
      <c r="I312" s="108">
        <f t="shared" si="311"/>
        <v>0</v>
      </c>
      <c r="J312" s="108">
        <f t="shared" si="311"/>
        <v>0</v>
      </c>
      <c r="K312" s="108">
        <f t="shared" si="311"/>
        <v>0</v>
      </c>
      <c r="L312" s="108">
        <f t="shared" si="311"/>
        <v>0</v>
      </c>
      <c r="M312" s="108" t="s">
        <v>1832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3" t="s">
        <v>1993</v>
      </c>
      <c r="B313" s="108">
        <v>339.0</v>
      </c>
      <c r="C313" s="108">
        <v>11.3</v>
      </c>
      <c r="D313" s="108">
        <v>3.3</v>
      </c>
      <c r="E313" s="108">
        <v>74.6</v>
      </c>
      <c r="F313" s="108">
        <v>6.3</v>
      </c>
      <c r="G313" s="234"/>
      <c r="H313" s="108">
        <f t="shared" ref="H313:L313" si="312">$G313/100*B313</f>
        <v>0</v>
      </c>
      <c r="I313" s="108">
        <f t="shared" si="312"/>
        <v>0</v>
      </c>
      <c r="J313" s="108">
        <f t="shared" si="312"/>
        <v>0</v>
      </c>
      <c r="K313" s="108">
        <f t="shared" si="312"/>
        <v>0</v>
      </c>
      <c r="L313" s="108">
        <f t="shared" si="312"/>
        <v>0</v>
      </c>
      <c r="M313" s="108" t="s">
        <v>1820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3" t="s">
        <v>1127</v>
      </c>
      <c r="B314" s="108">
        <v>348.0</v>
      </c>
      <c r="C314" s="108">
        <v>14.6</v>
      </c>
      <c r="D314" s="108">
        <v>1.4</v>
      </c>
      <c r="E314" s="108">
        <v>75.0</v>
      </c>
      <c r="F314" s="108">
        <v>1.6</v>
      </c>
      <c r="G314" s="234"/>
      <c r="H314" s="108">
        <f t="shared" ref="H314:L314" si="313">$G314/100*B314</f>
        <v>0</v>
      </c>
      <c r="I314" s="108">
        <f t="shared" si="313"/>
        <v>0</v>
      </c>
      <c r="J314" s="108">
        <f t="shared" si="313"/>
        <v>0</v>
      </c>
      <c r="K314" s="108">
        <f t="shared" si="313"/>
        <v>0</v>
      </c>
      <c r="L314" s="108">
        <f t="shared" si="313"/>
        <v>0</v>
      </c>
      <c r="M314" s="108" t="s">
        <v>1820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3" t="s">
        <v>1994</v>
      </c>
      <c r="B315" s="108">
        <v>31.0</v>
      </c>
      <c r="C315" s="108">
        <v>0.6</v>
      </c>
      <c r="D315" s="108">
        <v>0.6</v>
      </c>
      <c r="E315" s="108">
        <v>6.9</v>
      </c>
      <c r="F315" s="108">
        <v>0.0</v>
      </c>
      <c r="G315" s="234"/>
      <c r="H315" s="108">
        <f t="shared" ref="H315:L315" si="314">$G315/100*B315</f>
        <v>0</v>
      </c>
      <c r="I315" s="108">
        <f t="shared" si="314"/>
        <v>0</v>
      </c>
      <c r="J315" s="108">
        <f t="shared" si="314"/>
        <v>0</v>
      </c>
      <c r="K315" s="108">
        <f t="shared" si="314"/>
        <v>0</v>
      </c>
      <c r="L315" s="108">
        <f t="shared" si="314"/>
        <v>0</v>
      </c>
      <c r="M315" s="108" t="s">
        <v>1828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3" t="s">
        <v>1221</v>
      </c>
      <c r="B316" s="108">
        <v>20.0</v>
      </c>
      <c r="C316" s="108">
        <v>2.2</v>
      </c>
      <c r="D316" s="108">
        <v>0.1</v>
      </c>
      <c r="E316" s="108">
        <v>3.9</v>
      </c>
      <c r="F316" s="108">
        <v>2.1</v>
      </c>
      <c r="G316" s="234"/>
      <c r="H316" s="108">
        <f t="shared" ref="H316:L316" si="315">$G316/100*B316</f>
        <v>0</v>
      </c>
      <c r="I316" s="108">
        <f t="shared" si="315"/>
        <v>0</v>
      </c>
      <c r="J316" s="108">
        <f t="shared" si="315"/>
        <v>0</v>
      </c>
      <c r="K316" s="108">
        <f t="shared" si="315"/>
        <v>0</v>
      </c>
      <c r="L316" s="108">
        <f t="shared" si="315"/>
        <v>0</v>
      </c>
      <c r="M316" s="108" t="s">
        <v>1828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3" t="s">
        <v>1301</v>
      </c>
      <c r="B317" s="108">
        <v>26.0</v>
      </c>
      <c r="C317" s="108">
        <v>5.9</v>
      </c>
      <c r="D317" s="108">
        <v>0.4</v>
      </c>
      <c r="E317" s="108">
        <v>2.4</v>
      </c>
      <c r="F317" s="108">
        <v>0.0</v>
      </c>
      <c r="G317" s="234"/>
      <c r="H317" s="108">
        <f t="shared" ref="H317:L317" si="316">$G317/100*B317</f>
        <v>0</v>
      </c>
      <c r="I317" s="108">
        <f t="shared" si="316"/>
        <v>0</v>
      </c>
      <c r="J317" s="108">
        <f t="shared" si="316"/>
        <v>0</v>
      </c>
      <c r="K317" s="108">
        <f t="shared" si="316"/>
        <v>0</v>
      </c>
      <c r="L317" s="108">
        <f t="shared" si="316"/>
        <v>0</v>
      </c>
      <c r="M317" s="108" t="s">
        <v>1816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3" t="s">
        <v>1363</v>
      </c>
      <c r="B318" s="108">
        <v>337.0</v>
      </c>
      <c r="C318" s="108">
        <v>0.0</v>
      </c>
      <c r="D318" s="108">
        <v>36.4</v>
      </c>
      <c r="E318" s="108">
        <v>2.0</v>
      </c>
      <c r="F318" s="108">
        <v>0.0</v>
      </c>
      <c r="G318" s="234"/>
      <c r="H318" s="108">
        <f t="shared" ref="H318:L318" si="317">$G318/100*B318</f>
        <v>0</v>
      </c>
      <c r="I318" s="108">
        <f t="shared" si="317"/>
        <v>0</v>
      </c>
      <c r="J318" s="108">
        <f t="shared" si="317"/>
        <v>0</v>
      </c>
      <c r="K318" s="108">
        <f t="shared" si="317"/>
        <v>0</v>
      </c>
      <c r="L318" s="108">
        <f t="shared" si="317"/>
        <v>0</v>
      </c>
      <c r="M318" s="108" t="s">
        <v>1904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3" t="s">
        <v>1355</v>
      </c>
      <c r="B319" s="108">
        <v>100.0</v>
      </c>
      <c r="C319" s="108">
        <v>0.0</v>
      </c>
      <c r="D319" s="108">
        <v>0.0</v>
      </c>
      <c r="E319" s="108">
        <v>46.0</v>
      </c>
      <c r="F319" s="108">
        <v>0.0</v>
      </c>
      <c r="G319" s="234"/>
      <c r="H319" s="108">
        <f t="shared" ref="H319:L319" si="318">$G319/100*B319</f>
        <v>0</v>
      </c>
      <c r="I319" s="108">
        <f t="shared" si="318"/>
        <v>0</v>
      </c>
      <c r="J319" s="108">
        <f t="shared" si="318"/>
        <v>0</v>
      </c>
      <c r="K319" s="108">
        <f t="shared" si="318"/>
        <v>0</v>
      </c>
      <c r="L319" s="108">
        <f t="shared" si="318"/>
        <v>0</v>
      </c>
      <c r="M319" s="108" t="s">
        <v>1815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3" t="s">
        <v>1995</v>
      </c>
      <c r="B320" s="108">
        <v>300.0</v>
      </c>
      <c r="C320" s="108">
        <v>22.2</v>
      </c>
      <c r="D320" s="108">
        <v>22.4</v>
      </c>
      <c r="E320" s="108">
        <v>2.2</v>
      </c>
      <c r="F320" s="108">
        <v>0.0</v>
      </c>
      <c r="G320" s="234"/>
      <c r="H320" s="108">
        <f t="shared" ref="H320:L320" si="319">$G320/100*B320</f>
        <v>0</v>
      </c>
      <c r="I320" s="108">
        <f t="shared" si="319"/>
        <v>0</v>
      </c>
      <c r="J320" s="108">
        <f t="shared" si="319"/>
        <v>0</v>
      </c>
      <c r="K320" s="108">
        <f t="shared" si="319"/>
        <v>0</v>
      </c>
      <c r="L320" s="108">
        <f t="shared" si="319"/>
        <v>0</v>
      </c>
      <c r="M320" s="108" t="s">
        <v>1868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3" t="s">
        <v>1996</v>
      </c>
      <c r="B321" s="108">
        <v>326.0</v>
      </c>
      <c r="C321" s="108">
        <v>19.6</v>
      </c>
      <c r="D321" s="108">
        <v>24.6</v>
      </c>
      <c r="E321" s="108">
        <v>7.3</v>
      </c>
      <c r="F321" s="108">
        <v>0.0</v>
      </c>
      <c r="G321" s="234"/>
      <c r="H321" s="108">
        <f t="shared" ref="H321:L321" si="320">$G321/100*B321</f>
        <v>0</v>
      </c>
      <c r="I321" s="108">
        <f t="shared" si="320"/>
        <v>0</v>
      </c>
      <c r="J321" s="108">
        <f t="shared" si="320"/>
        <v>0</v>
      </c>
      <c r="K321" s="108">
        <f t="shared" si="320"/>
        <v>0</v>
      </c>
      <c r="L321" s="108">
        <f t="shared" si="320"/>
        <v>0</v>
      </c>
      <c r="M321" s="108" t="s">
        <v>1868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3" t="s">
        <v>1997</v>
      </c>
      <c r="B322" s="108">
        <v>96.0</v>
      </c>
      <c r="C322" s="108">
        <v>11.1</v>
      </c>
      <c r="D322" s="108">
        <v>4.3</v>
      </c>
      <c r="E322" s="108">
        <v>3.4</v>
      </c>
      <c r="F322" s="108">
        <v>0.0</v>
      </c>
      <c r="G322" s="234"/>
      <c r="H322" s="108">
        <f t="shared" ref="H322:L322" si="321">$G322/100*B322</f>
        <v>0</v>
      </c>
      <c r="I322" s="108">
        <f t="shared" si="321"/>
        <v>0</v>
      </c>
      <c r="J322" s="108">
        <f t="shared" si="321"/>
        <v>0</v>
      </c>
      <c r="K322" s="108">
        <f t="shared" si="321"/>
        <v>0</v>
      </c>
      <c r="L322" s="108">
        <f t="shared" si="321"/>
        <v>0</v>
      </c>
      <c r="M322" s="108" t="s">
        <v>1868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3" t="s">
        <v>1998</v>
      </c>
      <c r="B323" s="108">
        <v>264.0</v>
      </c>
      <c r="C323" s="108">
        <v>14.2</v>
      </c>
      <c r="D323" s="108">
        <v>21.3</v>
      </c>
      <c r="E323" s="108">
        <v>4.1</v>
      </c>
      <c r="F323" s="108">
        <v>0.0</v>
      </c>
      <c r="G323" s="234"/>
      <c r="H323" s="108">
        <f t="shared" ref="H323:L323" si="322">$G323/100*B323</f>
        <v>0</v>
      </c>
      <c r="I323" s="108">
        <f t="shared" si="322"/>
        <v>0</v>
      </c>
      <c r="J323" s="108">
        <f t="shared" si="322"/>
        <v>0</v>
      </c>
      <c r="K323" s="108">
        <f t="shared" si="322"/>
        <v>0</v>
      </c>
      <c r="L323" s="108">
        <f t="shared" si="322"/>
        <v>0</v>
      </c>
      <c r="M323" s="108" t="s">
        <v>1868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3" t="s">
        <v>1999</v>
      </c>
      <c r="B324" s="108">
        <v>403.0</v>
      </c>
      <c r="C324" s="108">
        <v>24.9</v>
      </c>
      <c r="D324" s="108">
        <v>33.1</v>
      </c>
      <c r="E324" s="108">
        <v>1.3</v>
      </c>
      <c r="F324" s="108">
        <v>0.0</v>
      </c>
      <c r="G324" s="234"/>
      <c r="H324" s="108">
        <f t="shared" ref="H324:L324" si="323">$G324/100*B324</f>
        <v>0</v>
      </c>
      <c r="I324" s="108">
        <f t="shared" si="323"/>
        <v>0</v>
      </c>
      <c r="J324" s="108">
        <f t="shared" si="323"/>
        <v>0</v>
      </c>
      <c r="K324" s="108">
        <f t="shared" si="323"/>
        <v>0</v>
      </c>
      <c r="L324" s="108">
        <f t="shared" si="323"/>
        <v>0</v>
      </c>
      <c r="M324" s="108" t="s">
        <v>1868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3" t="s">
        <v>2000</v>
      </c>
      <c r="B325" s="108">
        <v>380.0</v>
      </c>
      <c r="C325" s="108">
        <v>26.9</v>
      </c>
      <c r="D325" s="108">
        <v>27.8</v>
      </c>
      <c r="E325" s="108">
        <v>5.4</v>
      </c>
      <c r="F325" s="108">
        <v>0.0</v>
      </c>
      <c r="G325" s="234"/>
      <c r="H325" s="108">
        <f t="shared" ref="H325:L325" si="324">$G325/100*B325</f>
        <v>0</v>
      </c>
      <c r="I325" s="108">
        <f t="shared" si="324"/>
        <v>0</v>
      </c>
      <c r="J325" s="108">
        <f t="shared" si="324"/>
        <v>0</v>
      </c>
      <c r="K325" s="108">
        <f t="shared" si="324"/>
        <v>0</v>
      </c>
      <c r="L325" s="108">
        <f t="shared" si="324"/>
        <v>0</v>
      </c>
      <c r="M325" s="108" t="s">
        <v>1868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3" t="s">
        <v>2001</v>
      </c>
      <c r="B326" s="108">
        <v>33.0</v>
      </c>
      <c r="C326" s="108">
        <v>2.8</v>
      </c>
      <c r="D326" s="108">
        <v>0.2</v>
      </c>
      <c r="E326" s="108">
        <v>7.0</v>
      </c>
      <c r="F326" s="108">
        <v>4.4</v>
      </c>
      <c r="G326" s="234"/>
      <c r="H326" s="108">
        <f t="shared" ref="H326:L326" si="325">$G326/100*B326</f>
        <v>0</v>
      </c>
      <c r="I326" s="108">
        <f t="shared" si="325"/>
        <v>0</v>
      </c>
      <c r="J326" s="108">
        <f t="shared" si="325"/>
        <v>0</v>
      </c>
      <c r="K326" s="108">
        <f t="shared" si="325"/>
        <v>0</v>
      </c>
      <c r="L326" s="108">
        <f t="shared" si="325"/>
        <v>0</v>
      </c>
      <c r="M326" s="108" t="s">
        <v>1828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3" t="s">
        <v>1426</v>
      </c>
      <c r="B327" s="108">
        <v>60.0</v>
      </c>
      <c r="C327" s="108">
        <v>10.5</v>
      </c>
      <c r="D327" s="108">
        <v>0.1</v>
      </c>
      <c r="E327" s="108">
        <v>5.6</v>
      </c>
      <c r="F327" s="108">
        <v>0.8</v>
      </c>
      <c r="G327" s="234"/>
      <c r="H327" s="108">
        <f t="shared" ref="H327:L327" si="326">$G327/100*B327</f>
        <v>0</v>
      </c>
      <c r="I327" s="108">
        <f t="shared" si="326"/>
        <v>0</v>
      </c>
      <c r="J327" s="108">
        <f t="shared" si="326"/>
        <v>0</v>
      </c>
      <c r="K327" s="108">
        <f t="shared" si="326"/>
        <v>0</v>
      </c>
      <c r="L327" s="108">
        <f t="shared" si="326"/>
        <v>0</v>
      </c>
      <c r="M327" s="108" t="s">
        <v>1836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3" t="s">
        <v>1330</v>
      </c>
      <c r="B328" s="108">
        <v>67.0</v>
      </c>
      <c r="C328" s="108">
        <v>1.3</v>
      </c>
      <c r="D328" s="108">
        <v>0.1</v>
      </c>
      <c r="E328" s="108">
        <v>16.3</v>
      </c>
      <c r="F328" s="108">
        <v>0.0</v>
      </c>
      <c r="G328" s="234"/>
      <c r="H328" s="108">
        <f t="shared" ref="H328:L328" si="327">$G328/100*B328</f>
        <v>0</v>
      </c>
      <c r="I328" s="108">
        <f t="shared" si="327"/>
        <v>0</v>
      </c>
      <c r="J328" s="108">
        <f t="shared" si="327"/>
        <v>0</v>
      </c>
      <c r="K328" s="108">
        <f t="shared" si="327"/>
        <v>0</v>
      </c>
      <c r="L328" s="108">
        <f t="shared" si="327"/>
        <v>0</v>
      </c>
      <c r="M328" s="108" t="s">
        <v>1826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3" t="s">
        <v>1557</v>
      </c>
      <c r="B329" s="108">
        <v>595.0</v>
      </c>
      <c r="C329" s="108">
        <v>17.0</v>
      </c>
      <c r="D329" s="108">
        <v>53.7</v>
      </c>
      <c r="E329" s="108">
        <v>21.2</v>
      </c>
      <c r="F329" s="108">
        <v>9.3</v>
      </c>
      <c r="G329" s="234"/>
      <c r="H329" s="108">
        <f t="shared" ref="H329:L329" si="328">$G329/100*B329</f>
        <v>0</v>
      </c>
      <c r="I329" s="108">
        <f t="shared" si="328"/>
        <v>0</v>
      </c>
      <c r="J329" s="108">
        <f t="shared" si="328"/>
        <v>0</v>
      </c>
      <c r="K329" s="108">
        <f t="shared" si="328"/>
        <v>0</v>
      </c>
      <c r="L329" s="108">
        <f t="shared" si="328"/>
        <v>0</v>
      </c>
      <c r="M329" s="108" t="s">
        <v>1825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3" t="s">
        <v>1738</v>
      </c>
      <c r="B330" s="108">
        <v>144.0</v>
      </c>
      <c r="C330" s="108">
        <v>19.4</v>
      </c>
      <c r="D330" s="108">
        <v>6.8</v>
      </c>
      <c r="E330" s="108">
        <v>0.0</v>
      </c>
      <c r="F330" s="108">
        <v>0.0</v>
      </c>
      <c r="G330" s="234"/>
      <c r="H330" s="108">
        <f t="shared" ref="H330:L330" si="329">$G330/100*B330</f>
        <v>0</v>
      </c>
      <c r="I330" s="108">
        <f t="shared" si="329"/>
        <v>0</v>
      </c>
      <c r="J330" s="108">
        <f t="shared" si="329"/>
        <v>0</v>
      </c>
      <c r="K330" s="108">
        <f t="shared" si="329"/>
        <v>0</v>
      </c>
      <c r="L330" s="108">
        <f t="shared" si="329"/>
        <v>0</v>
      </c>
      <c r="M330" s="108" t="s">
        <v>1829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3" t="s">
        <v>1196</v>
      </c>
      <c r="B331" s="108">
        <v>193.0</v>
      </c>
      <c r="C331" s="108">
        <v>18.5</v>
      </c>
      <c r="D331" s="108">
        <v>10.8</v>
      </c>
      <c r="E331" s="108">
        <v>9.4</v>
      </c>
      <c r="F331" s="108">
        <v>0.0</v>
      </c>
      <c r="G331" s="234"/>
      <c r="H331" s="108">
        <f t="shared" ref="H331:L331" si="330">$G331/100*B331</f>
        <v>0</v>
      </c>
      <c r="I331" s="108">
        <f t="shared" si="330"/>
        <v>0</v>
      </c>
      <c r="J331" s="108">
        <f t="shared" si="330"/>
        <v>0</v>
      </c>
      <c r="K331" s="108">
        <f t="shared" si="330"/>
        <v>0</v>
      </c>
      <c r="L331" s="108">
        <f t="shared" si="330"/>
        <v>0</v>
      </c>
      <c r="M331" s="108" t="s">
        <v>1818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3" t="s">
        <v>2002</v>
      </c>
      <c r="B332" s="108">
        <v>367.0</v>
      </c>
      <c r="C332" s="108">
        <v>13.3</v>
      </c>
      <c r="D332" s="108">
        <v>2.4</v>
      </c>
      <c r="E332" s="108">
        <v>73.1</v>
      </c>
      <c r="F332" s="108">
        <v>8.0</v>
      </c>
      <c r="G332" s="233"/>
      <c r="H332" s="108">
        <f t="shared" ref="H332:L332" si="331">$G332/100*B332</f>
        <v>0</v>
      </c>
      <c r="I332" s="108">
        <f t="shared" si="331"/>
        <v>0</v>
      </c>
      <c r="J332" s="108">
        <f t="shared" si="331"/>
        <v>0</v>
      </c>
      <c r="K332" s="108">
        <f t="shared" si="331"/>
        <v>0</v>
      </c>
      <c r="L332" s="108">
        <f t="shared" si="331"/>
        <v>0</v>
      </c>
      <c r="M332" s="108" t="s">
        <v>1820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3" t="s">
        <v>1608</v>
      </c>
      <c r="B333" s="108">
        <v>96.0</v>
      </c>
      <c r="C333" s="108">
        <v>20.1</v>
      </c>
      <c r="D333" s="108">
        <v>1.7</v>
      </c>
      <c r="E333" s="108">
        <v>0.0</v>
      </c>
      <c r="F333" s="108">
        <v>0.0</v>
      </c>
      <c r="G333" s="234"/>
      <c r="H333" s="108">
        <f t="shared" ref="H333:L333" si="332">$G333/100*B333</f>
        <v>0</v>
      </c>
      <c r="I333" s="108">
        <f t="shared" si="332"/>
        <v>0</v>
      </c>
      <c r="J333" s="108">
        <f t="shared" si="332"/>
        <v>0</v>
      </c>
      <c r="K333" s="108">
        <f t="shared" si="332"/>
        <v>0</v>
      </c>
      <c r="L333" s="108">
        <f t="shared" si="332"/>
        <v>0</v>
      </c>
      <c r="M333" s="108" t="s">
        <v>1832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3" t="s">
        <v>2003</v>
      </c>
      <c r="B334" s="108">
        <v>0.0</v>
      </c>
      <c r="C334" s="108">
        <v>2.1</v>
      </c>
      <c r="D334" s="108">
        <v>0.6</v>
      </c>
      <c r="E334" s="108">
        <v>11.5</v>
      </c>
      <c r="F334" s="108">
        <v>2.6</v>
      </c>
      <c r="G334" s="234"/>
      <c r="H334" s="108">
        <f t="shared" ref="H334:L334" si="333">$G334/100*B334</f>
        <v>0</v>
      </c>
      <c r="I334" s="108">
        <f t="shared" si="333"/>
        <v>0</v>
      </c>
      <c r="J334" s="108">
        <f t="shared" si="333"/>
        <v>0</v>
      </c>
      <c r="K334" s="108">
        <f t="shared" si="333"/>
        <v>0</v>
      </c>
      <c r="L334" s="108">
        <f t="shared" si="333"/>
        <v>0</v>
      </c>
      <c r="M334" s="108" t="s">
        <v>1828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3" t="s">
        <v>2004</v>
      </c>
      <c r="B335" s="108">
        <v>146.0</v>
      </c>
      <c r="C335" s="108">
        <v>12.7</v>
      </c>
      <c r="D335" s="108">
        <v>10.0</v>
      </c>
      <c r="E335" s="108">
        <v>4.4</v>
      </c>
      <c r="F335" s="108">
        <v>0.6</v>
      </c>
      <c r="G335" s="234"/>
      <c r="H335" s="108">
        <f t="shared" ref="H335:L335" si="334">$G335/100*B335</f>
        <v>0</v>
      </c>
      <c r="I335" s="108">
        <f t="shared" si="334"/>
        <v>0</v>
      </c>
      <c r="J335" s="108">
        <f t="shared" si="334"/>
        <v>0</v>
      </c>
      <c r="K335" s="108">
        <f t="shared" si="334"/>
        <v>0</v>
      </c>
      <c r="L335" s="108">
        <f t="shared" si="334"/>
        <v>0</v>
      </c>
      <c r="M335" s="108" t="s">
        <v>1818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3" t="s">
        <v>2005</v>
      </c>
      <c r="B336" s="108">
        <v>436.0</v>
      </c>
      <c r="C336" s="108">
        <v>53.4</v>
      </c>
      <c r="D336" s="108">
        <v>26.4</v>
      </c>
      <c r="E336" s="108">
        <v>7.2</v>
      </c>
      <c r="F336" s="108">
        <v>0.2</v>
      </c>
      <c r="G336" s="234"/>
      <c r="H336" s="108">
        <f t="shared" ref="H336:L336" si="335">$G336/100*B336</f>
        <v>0</v>
      </c>
      <c r="I336" s="108">
        <f t="shared" si="335"/>
        <v>0</v>
      </c>
      <c r="J336" s="108">
        <f t="shared" si="335"/>
        <v>0</v>
      </c>
      <c r="K336" s="108">
        <f t="shared" si="335"/>
        <v>0</v>
      </c>
      <c r="L336" s="108">
        <f t="shared" si="335"/>
        <v>0</v>
      </c>
      <c r="M336" s="108" t="s">
        <v>1818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3" t="s">
        <v>2006</v>
      </c>
      <c r="B337" s="108">
        <v>116.0</v>
      </c>
      <c r="C337" s="108">
        <v>8.2</v>
      </c>
      <c r="D337" s="108">
        <v>8.0</v>
      </c>
      <c r="E337" s="108">
        <v>5.2</v>
      </c>
      <c r="F337" s="108">
        <v>0.0</v>
      </c>
      <c r="G337" s="234"/>
      <c r="H337" s="108">
        <f t="shared" ref="H337:L337" si="336">$G337/100*B337</f>
        <v>0</v>
      </c>
      <c r="I337" s="108">
        <f t="shared" si="336"/>
        <v>0</v>
      </c>
      <c r="J337" s="108">
        <f t="shared" si="336"/>
        <v>0</v>
      </c>
      <c r="K337" s="108">
        <f t="shared" si="336"/>
        <v>0</v>
      </c>
      <c r="L337" s="108">
        <f t="shared" si="336"/>
        <v>0</v>
      </c>
      <c r="M337" s="108" t="s">
        <v>1818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3" t="s">
        <v>1576</v>
      </c>
      <c r="B338" s="108">
        <v>82.0</v>
      </c>
      <c r="C338" s="108">
        <v>17.8</v>
      </c>
      <c r="D338" s="108">
        <v>0.7</v>
      </c>
      <c r="E338" s="108">
        <v>0.0</v>
      </c>
      <c r="F338" s="108">
        <v>0.0</v>
      </c>
      <c r="G338" s="234"/>
      <c r="H338" s="108">
        <f t="shared" ref="H338:L338" si="337">$G338/100*B338</f>
        <v>0</v>
      </c>
      <c r="I338" s="108">
        <f t="shared" si="337"/>
        <v>0</v>
      </c>
      <c r="J338" s="108">
        <f t="shared" si="337"/>
        <v>0</v>
      </c>
      <c r="K338" s="108">
        <f t="shared" si="337"/>
        <v>0</v>
      </c>
      <c r="L338" s="108">
        <f t="shared" si="337"/>
        <v>0</v>
      </c>
      <c r="M338" s="108" t="s">
        <v>1832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3" t="s">
        <v>1612</v>
      </c>
      <c r="B339" s="108">
        <v>109.0</v>
      </c>
      <c r="C339" s="108">
        <v>24.4</v>
      </c>
      <c r="D339" s="108">
        <v>0.5</v>
      </c>
      <c r="E339" s="108">
        <v>0.0</v>
      </c>
      <c r="F339" s="108">
        <v>0.0</v>
      </c>
      <c r="G339" s="234"/>
      <c r="H339" s="108">
        <f t="shared" ref="H339:L339" si="338">$G339/100*B339</f>
        <v>0</v>
      </c>
      <c r="I339" s="108">
        <f t="shared" si="338"/>
        <v>0</v>
      </c>
      <c r="J339" s="108">
        <f t="shared" si="338"/>
        <v>0</v>
      </c>
      <c r="K339" s="108">
        <f t="shared" si="338"/>
        <v>0</v>
      </c>
      <c r="L339" s="108">
        <f t="shared" si="338"/>
        <v>0</v>
      </c>
      <c r="M339" s="108" t="s">
        <v>1832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3" t="s">
        <v>2007</v>
      </c>
      <c r="B340" s="108">
        <v>26.0</v>
      </c>
      <c r="C340" s="108">
        <v>1.0</v>
      </c>
      <c r="D340" s="108">
        <v>0.1</v>
      </c>
      <c r="E340" s="108">
        <v>6.5</v>
      </c>
      <c r="F340" s="108">
        <v>0.5</v>
      </c>
      <c r="G340" s="234"/>
      <c r="H340" s="108">
        <f t="shared" ref="H340:L340" si="339">$G340/100*B340</f>
        <v>0</v>
      </c>
      <c r="I340" s="108">
        <f t="shared" si="339"/>
        <v>0</v>
      </c>
      <c r="J340" s="108">
        <f t="shared" si="339"/>
        <v>0</v>
      </c>
      <c r="K340" s="108">
        <f t="shared" si="339"/>
        <v>0</v>
      </c>
      <c r="L340" s="108">
        <f t="shared" si="339"/>
        <v>0</v>
      </c>
      <c r="M340" s="108" t="s">
        <v>1828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3" t="s">
        <v>2008</v>
      </c>
      <c r="B341" s="108">
        <v>40.0</v>
      </c>
      <c r="C341" s="108">
        <v>0.8</v>
      </c>
      <c r="D341" s="108">
        <v>0.1</v>
      </c>
      <c r="E341" s="108">
        <v>10.4</v>
      </c>
      <c r="F341" s="108">
        <v>1.5</v>
      </c>
      <c r="G341" s="233"/>
      <c r="H341" s="108">
        <f t="shared" ref="H341:L341" si="340">$G341/100*B341</f>
        <v>0</v>
      </c>
      <c r="I341" s="108">
        <f t="shared" si="340"/>
        <v>0</v>
      </c>
      <c r="J341" s="108">
        <f t="shared" si="340"/>
        <v>0</v>
      </c>
      <c r="K341" s="108">
        <f t="shared" si="340"/>
        <v>0</v>
      </c>
      <c r="L341" s="108">
        <f t="shared" si="340"/>
        <v>0</v>
      </c>
      <c r="M341" s="108" t="s">
        <v>1828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3" t="s">
        <v>2009</v>
      </c>
      <c r="B342" s="108">
        <v>45.0</v>
      </c>
      <c r="C342" s="108">
        <v>1.0</v>
      </c>
      <c r="D342" s="108">
        <v>0.1</v>
      </c>
      <c r="E342" s="108">
        <v>11.7</v>
      </c>
      <c r="F342" s="108">
        <v>2.0</v>
      </c>
      <c r="G342" s="234"/>
      <c r="H342" s="108">
        <f t="shared" ref="H342:L342" si="341">$G342/100*B342</f>
        <v>0</v>
      </c>
      <c r="I342" s="108">
        <f t="shared" si="341"/>
        <v>0</v>
      </c>
      <c r="J342" s="108">
        <f t="shared" si="341"/>
        <v>0</v>
      </c>
      <c r="K342" s="108">
        <f t="shared" si="341"/>
        <v>0</v>
      </c>
      <c r="L342" s="108">
        <f t="shared" si="341"/>
        <v>0</v>
      </c>
      <c r="M342" s="108" t="s">
        <v>1828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3" t="s">
        <v>2010</v>
      </c>
      <c r="B343" s="108">
        <v>40.0</v>
      </c>
      <c r="C343" s="108">
        <v>2.0</v>
      </c>
      <c r="D343" s="108">
        <v>0.5</v>
      </c>
      <c r="E343" s="108">
        <v>8.7</v>
      </c>
      <c r="F343" s="108">
        <v>0.0</v>
      </c>
      <c r="G343" s="234"/>
      <c r="H343" s="108">
        <f t="shared" ref="H343:L343" si="342">$G343/100*B343</f>
        <v>0</v>
      </c>
      <c r="I343" s="108">
        <f t="shared" si="342"/>
        <v>0</v>
      </c>
      <c r="J343" s="108">
        <f t="shared" si="342"/>
        <v>0</v>
      </c>
      <c r="K343" s="108">
        <f t="shared" si="342"/>
        <v>0</v>
      </c>
      <c r="L343" s="108">
        <f t="shared" si="342"/>
        <v>0</v>
      </c>
      <c r="M343" s="108" t="s">
        <v>1828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3" t="s">
        <v>2011</v>
      </c>
      <c r="B344" s="108">
        <v>381.0</v>
      </c>
      <c r="C344" s="108">
        <v>1.9</v>
      </c>
      <c r="D344" s="108">
        <v>0.3</v>
      </c>
      <c r="E344" s="108">
        <v>20.6</v>
      </c>
      <c r="F344" s="108">
        <v>3.5</v>
      </c>
      <c r="G344" s="233"/>
      <c r="H344" s="108">
        <f t="shared" ref="H344:L344" si="343">$G344/100*B344</f>
        <v>0</v>
      </c>
      <c r="I344" s="108">
        <f t="shared" si="343"/>
        <v>0</v>
      </c>
      <c r="J344" s="108">
        <f t="shared" si="343"/>
        <v>0</v>
      </c>
      <c r="K344" s="108">
        <f t="shared" si="343"/>
        <v>0</v>
      </c>
      <c r="L344" s="108">
        <f t="shared" si="343"/>
        <v>0</v>
      </c>
      <c r="M344" s="108" t="s">
        <v>1828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3" t="s">
        <v>1552</v>
      </c>
      <c r="B345" s="108">
        <v>559.0</v>
      </c>
      <c r="C345" s="108">
        <v>30.2</v>
      </c>
      <c r="D345" s="108">
        <v>49.1</v>
      </c>
      <c r="E345" s="108">
        <v>10.7</v>
      </c>
      <c r="F345" s="108">
        <v>6.0</v>
      </c>
      <c r="G345" s="234"/>
      <c r="H345" s="108">
        <f t="shared" ref="H345:L345" si="344">$G345/100*B345</f>
        <v>0</v>
      </c>
      <c r="I345" s="108">
        <f t="shared" si="344"/>
        <v>0</v>
      </c>
      <c r="J345" s="108">
        <f t="shared" si="344"/>
        <v>0</v>
      </c>
      <c r="K345" s="108">
        <f t="shared" si="344"/>
        <v>0</v>
      </c>
      <c r="L345" s="108">
        <f t="shared" si="344"/>
        <v>0</v>
      </c>
      <c r="M345" s="108" t="s">
        <v>1825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3" t="s">
        <v>1428</v>
      </c>
      <c r="B346" s="108">
        <v>249.0</v>
      </c>
      <c r="C346" s="108">
        <v>9.0</v>
      </c>
      <c r="D346" s="108">
        <v>5.2</v>
      </c>
      <c r="E346" s="108">
        <v>42.8</v>
      </c>
      <c r="F346" s="108">
        <v>2.0</v>
      </c>
      <c r="G346" s="234"/>
      <c r="H346" s="108">
        <f t="shared" ref="H346:L346" si="345">$G346/100*B346</f>
        <v>0</v>
      </c>
      <c r="I346" s="108">
        <f t="shared" si="345"/>
        <v>0</v>
      </c>
      <c r="J346" s="108">
        <f t="shared" si="345"/>
        <v>0</v>
      </c>
      <c r="K346" s="108">
        <f t="shared" si="345"/>
        <v>0</v>
      </c>
      <c r="L346" s="108">
        <f t="shared" si="345"/>
        <v>0</v>
      </c>
      <c r="M346" s="108" t="s">
        <v>1836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3" t="s">
        <v>1578</v>
      </c>
      <c r="B347" s="108">
        <v>184.0</v>
      </c>
      <c r="C347" s="108">
        <v>18.4</v>
      </c>
      <c r="D347" s="108">
        <v>11.7</v>
      </c>
      <c r="E347" s="108">
        <v>0.0</v>
      </c>
      <c r="F347" s="108">
        <v>0.0</v>
      </c>
      <c r="G347" s="234"/>
      <c r="H347" s="108">
        <f t="shared" ref="H347:L347" si="346">$G347/100*B347</f>
        <v>0</v>
      </c>
      <c r="I347" s="108">
        <f t="shared" si="346"/>
        <v>0</v>
      </c>
      <c r="J347" s="108">
        <f t="shared" si="346"/>
        <v>0</v>
      </c>
      <c r="K347" s="108">
        <f t="shared" si="346"/>
        <v>0</v>
      </c>
      <c r="L347" s="108">
        <f t="shared" si="346"/>
        <v>0</v>
      </c>
      <c r="M347" s="108" t="s">
        <v>1832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3" t="s">
        <v>1276</v>
      </c>
      <c r="B348" s="108">
        <v>43.0</v>
      </c>
      <c r="C348" s="108">
        <v>3.5</v>
      </c>
      <c r="D348" s="108">
        <v>1.1</v>
      </c>
      <c r="E348" s="108">
        <v>4.9</v>
      </c>
      <c r="F348" s="108">
        <v>2.1</v>
      </c>
      <c r="G348" s="234"/>
      <c r="H348" s="108">
        <f t="shared" ref="H348:L348" si="347">$G348/100*B348</f>
        <v>0</v>
      </c>
      <c r="I348" s="108">
        <f t="shared" si="347"/>
        <v>0</v>
      </c>
      <c r="J348" s="108">
        <f t="shared" si="347"/>
        <v>0</v>
      </c>
      <c r="K348" s="108">
        <f t="shared" si="347"/>
        <v>0</v>
      </c>
      <c r="L348" s="108">
        <f t="shared" si="347"/>
        <v>0</v>
      </c>
      <c r="M348" s="108" t="s">
        <v>1828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3" t="s">
        <v>2012</v>
      </c>
      <c r="B349" s="108">
        <v>88.0</v>
      </c>
      <c r="C349" s="108">
        <v>0.5</v>
      </c>
      <c r="D349" s="108">
        <v>0.0</v>
      </c>
      <c r="E349" s="108">
        <v>17.0</v>
      </c>
      <c r="F349" s="108">
        <v>0.0</v>
      </c>
      <c r="G349" s="234"/>
      <c r="H349" s="108">
        <f t="shared" ref="H349:L349" si="348">$G349/100*B349</f>
        <v>0</v>
      </c>
      <c r="I349" s="108">
        <f t="shared" si="348"/>
        <v>0</v>
      </c>
      <c r="J349" s="108">
        <f t="shared" si="348"/>
        <v>0</v>
      </c>
      <c r="K349" s="108">
        <f t="shared" si="348"/>
        <v>0</v>
      </c>
      <c r="L349" s="108">
        <f t="shared" si="348"/>
        <v>0</v>
      </c>
      <c r="M349" s="108" t="s">
        <v>1836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3" t="s">
        <v>2013</v>
      </c>
      <c r="B350" s="108">
        <v>19.0</v>
      </c>
      <c r="C350" s="108">
        <v>0.0</v>
      </c>
      <c r="D350" s="108">
        <v>0.0</v>
      </c>
      <c r="E350" s="108">
        <v>0.3</v>
      </c>
      <c r="F350" s="108">
        <v>0.0</v>
      </c>
      <c r="G350" s="234"/>
      <c r="H350" s="108">
        <f t="shared" ref="H350:L350" si="349">$G350/100*B350</f>
        <v>0</v>
      </c>
      <c r="I350" s="108">
        <f t="shared" si="349"/>
        <v>0</v>
      </c>
      <c r="J350" s="108">
        <f t="shared" si="349"/>
        <v>0</v>
      </c>
      <c r="K350" s="108">
        <f t="shared" si="349"/>
        <v>0</v>
      </c>
      <c r="L350" s="108">
        <f t="shared" si="349"/>
        <v>0</v>
      </c>
      <c r="M350" s="108" t="s">
        <v>1836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3" t="s">
        <v>2014</v>
      </c>
      <c r="B351" s="108">
        <v>21.0</v>
      </c>
      <c r="C351" s="108">
        <v>0.0</v>
      </c>
      <c r="D351" s="108">
        <v>0.0</v>
      </c>
      <c r="E351" s="108">
        <v>0.2</v>
      </c>
      <c r="F351" s="108">
        <v>0.0</v>
      </c>
      <c r="G351" s="234"/>
      <c r="H351" s="108">
        <f t="shared" ref="H351:L351" si="350">$G351/100*B351</f>
        <v>0</v>
      </c>
      <c r="I351" s="108">
        <f t="shared" si="350"/>
        <v>0</v>
      </c>
      <c r="J351" s="108">
        <f t="shared" si="350"/>
        <v>0</v>
      </c>
      <c r="K351" s="108">
        <f t="shared" si="350"/>
        <v>0</v>
      </c>
      <c r="L351" s="108">
        <f t="shared" si="350"/>
        <v>0</v>
      </c>
      <c r="M351" s="108" t="s">
        <v>1836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3" t="s">
        <v>1430</v>
      </c>
      <c r="B352" s="108">
        <v>138.0</v>
      </c>
      <c r="C352" s="108">
        <v>0.9</v>
      </c>
      <c r="D352" s="108">
        <v>0.2</v>
      </c>
      <c r="E352" s="108">
        <v>10.5</v>
      </c>
      <c r="F352" s="108">
        <v>3.6</v>
      </c>
      <c r="G352" s="234"/>
      <c r="H352" s="108">
        <f t="shared" ref="H352:L352" si="351">$G352/100*B352</f>
        <v>0</v>
      </c>
      <c r="I352" s="108">
        <f t="shared" si="351"/>
        <v>0</v>
      </c>
      <c r="J352" s="108">
        <f t="shared" si="351"/>
        <v>0</v>
      </c>
      <c r="K352" s="108">
        <f t="shared" si="351"/>
        <v>0</v>
      </c>
      <c r="L352" s="108">
        <f t="shared" si="351"/>
        <v>0</v>
      </c>
      <c r="M352" s="108" t="s">
        <v>1836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3" t="s">
        <v>1627</v>
      </c>
      <c r="B353" s="108">
        <v>51.0</v>
      </c>
      <c r="C353" s="108">
        <v>5.7</v>
      </c>
      <c r="D353" s="108">
        <v>1.7</v>
      </c>
      <c r="E353" s="108">
        <v>2.7</v>
      </c>
      <c r="F353" s="108">
        <v>0.0</v>
      </c>
      <c r="G353" s="234"/>
      <c r="H353" s="108">
        <f t="shared" ref="H353:L353" si="352">$G353/100*B353</f>
        <v>0</v>
      </c>
      <c r="I353" s="108">
        <f t="shared" si="352"/>
        <v>0</v>
      </c>
      <c r="J353" s="108">
        <f t="shared" si="352"/>
        <v>0</v>
      </c>
      <c r="K353" s="108">
        <f t="shared" si="352"/>
        <v>0</v>
      </c>
      <c r="L353" s="108">
        <f t="shared" si="352"/>
        <v>0</v>
      </c>
      <c r="M353" s="108" t="s">
        <v>1847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3" t="s">
        <v>1743</v>
      </c>
      <c r="B354" s="108">
        <v>211.0</v>
      </c>
      <c r="C354" s="108">
        <v>17.4</v>
      </c>
      <c r="D354" s="108">
        <v>15.2</v>
      </c>
      <c r="E354" s="108">
        <v>0.0</v>
      </c>
      <c r="F354" s="108">
        <v>0.0</v>
      </c>
      <c r="G354" s="234"/>
      <c r="H354" s="108">
        <f t="shared" ref="H354:L354" si="353">$G354/100*B354</f>
        <v>0</v>
      </c>
      <c r="I354" s="108">
        <f t="shared" si="353"/>
        <v>0</v>
      </c>
      <c r="J354" s="108">
        <f t="shared" si="353"/>
        <v>0</v>
      </c>
      <c r="K354" s="108">
        <f t="shared" si="353"/>
        <v>0</v>
      </c>
      <c r="L354" s="108">
        <f t="shared" si="353"/>
        <v>0</v>
      </c>
      <c r="M354" s="108" t="s">
        <v>1859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3" t="s">
        <v>1152</v>
      </c>
      <c r="B355" s="108">
        <v>333.0</v>
      </c>
      <c r="C355" s="108">
        <v>13.3</v>
      </c>
      <c r="D355" s="108">
        <v>17.8</v>
      </c>
      <c r="E355" s="108">
        <v>31.8</v>
      </c>
      <c r="F355" s="108">
        <v>0.0</v>
      </c>
      <c r="G355" s="234"/>
      <c r="H355" s="108">
        <f t="shared" ref="H355:L355" si="354">$G355/100*B355</f>
        <v>0</v>
      </c>
      <c r="I355" s="108">
        <f t="shared" si="354"/>
        <v>0</v>
      </c>
      <c r="J355" s="108">
        <f t="shared" si="354"/>
        <v>0</v>
      </c>
      <c r="K355" s="108">
        <f t="shared" si="354"/>
        <v>0</v>
      </c>
      <c r="L355" s="108">
        <f t="shared" si="354"/>
        <v>0</v>
      </c>
      <c r="M355" s="108" t="s">
        <v>1818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3" t="s">
        <v>2015</v>
      </c>
      <c r="B356" s="108">
        <v>337.0</v>
      </c>
      <c r="C356" s="108">
        <v>22.3</v>
      </c>
      <c r="D356" s="108">
        <v>1.5</v>
      </c>
      <c r="E356" s="108">
        <v>60.8</v>
      </c>
      <c r="F356" s="108">
        <v>24.4</v>
      </c>
      <c r="G356" s="234"/>
      <c r="H356" s="108">
        <f t="shared" ref="H356:L356" si="355">$G356/100*B356</f>
        <v>0</v>
      </c>
      <c r="I356" s="108">
        <f t="shared" si="355"/>
        <v>0</v>
      </c>
      <c r="J356" s="108">
        <f t="shared" si="355"/>
        <v>0</v>
      </c>
      <c r="K356" s="108">
        <f t="shared" si="355"/>
        <v>0</v>
      </c>
      <c r="L356" s="108">
        <f t="shared" si="355"/>
        <v>0</v>
      </c>
      <c r="M356" s="108" t="s">
        <v>1818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3" t="s">
        <v>2016</v>
      </c>
      <c r="B357" s="108">
        <v>31.0</v>
      </c>
      <c r="C357" s="108">
        <v>1.8</v>
      </c>
      <c r="D357" s="108">
        <v>0.1</v>
      </c>
      <c r="E357" s="108">
        <v>7.1</v>
      </c>
      <c r="F357" s="108">
        <v>3.4</v>
      </c>
      <c r="G357" s="234"/>
      <c r="H357" s="108">
        <f t="shared" ref="H357:L357" si="356">$G357/100*B357</f>
        <v>0</v>
      </c>
      <c r="I357" s="108">
        <f t="shared" si="356"/>
        <v>0</v>
      </c>
      <c r="J357" s="108">
        <f t="shared" si="356"/>
        <v>0</v>
      </c>
      <c r="K357" s="108">
        <f t="shared" si="356"/>
        <v>0</v>
      </c>
      <c r="L357" s="108">
        <f t="shared" si="356"/>
        <v>0</v>
      </c>
      <c r="M357" s="108" t="s">
        <v>1828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3" t="s">
        <v>1156</v>
      </c>
      <c r="B358" s="108">
        <v>333.0</v>
      </c>
      <c r="C358" s="108">
        <v>23.6</v>
      </c>
      <c r="D358" s="108">
        <v>0.8</v>
      </c>
      <c r="E358" s="108">
        <v>60.1</v>
      </c>
      <c r="F358" s="108">
        <v>24.9</v>
      </c>
      <c r="G358" s="234"/>
      <c r="H358" s="108">
        <f t="shared" ref="H358:L358" si="357">$G358/100*B358</f>
        <v>0</v>
      </c>
      <c r="I358" s="108">
        <f t="shared" si="357"/>
        <v>0</v>
      </c>
      <c r="J358" s="108">
        <f t="shared" si="357"/>
        <v>0</v>
      </c>
      <c r="K358" s="108">
        <f t="shared" si="357"/>
        <v>0</v>
      </c>
      <c r="L358" s="108">
        <f t="shared" si="357"/>
        <v>0</v>
      </c>
      <c r="M358" s="108" t="s">
        <v>1818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3" t="s">
        <v>2017</v>
      </c>
      <c r="B359" s="108">
        <v>338.0</v>
      </c>
      <c r="C359" s="108">
        <v>21.5</v>
      </c>
      <c r="D359" s="108">
        <v>0.7</v>
      </c>
      <c r="E359" s="108">
        <v>63.4</v>
      </c>
      <c r="F359" s="108">
        <v>19.0</v>
      </c>
      <c r="G359" s="234"/>
      <c r="H359" s="108">
        <f t="shared" ref="H359:L359" si="358">$G359/100*B359</f>
        <v>0</v>
      </c>
      <c r="I359" s="108">
        <f t="shared" si="358"/>
        <v>0</v>
      </c>
      <c r="J359" s="108">
        <f t="shared" si="358"/>
        <v>0</v>
      </c>
      <c r="K359" s="108">
        <f t="shared" si="358"/>
        <v>0</v>
      </c>
      <c r="L359" s="108">
        <f t="shared" si="358"/>
        <v>0</v>
      </c>
      <c r="M359" s="108" t="s">
        <v>1818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3" t="s">
        <v>2018</v>
      </c>
      <c r="B360" s="108">
        <v>347.0</v>
      </c>
      <c r="C360" s="108">
        <v>21.4</v>
      </c>
      <c r="D360" s="108">
        <v>1.2</v>
      </c>
      <c r="E360" s="108">
        <v>62.6</v>
      </c>
      <c r="F360" s="108">
        <v>15.5</v>
      </c>
      <c r="G360" s="234"/>
      <c r="H360" s="108">
        <f t="shared" ref="H360:L360" si="359">$G360/100*B360</f>
        <v>0</v>
      </c>
      <c r="I360" s="108">
        <f t="shared" si="359"/>
        <v>0</v>
      </c>
      <c r="J360" s="108">
        <f t="shared" si="359"/>
        <v>0</v>
      </c>
      <c r="K360" s="108">
        <f t="shared" si="359"/>
        <v>0</v>
      </c>
      <c r="L360" s="108">
        <f t="shared" si="359"/>
        <v>0</v>
      </c>
      <c r="M360" s="108" t="s">
        <v>1818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3" t="s">
        <v>2019</v>
      </c>
      <c r="B361" s="108">
        <v>341.0</v>
      </c>
      <c r="C361" s="108">
        <v>21.6</v>
      </c>
      <c r="D361" s="108">
        <v>1.4</v>
      </c>
      <c r="E361" s="108">
        <v>62.3</v>
      </c>
      <c r="F361" s="108">
        <v>15.2</v>
      </c>
      <c r="G361" s="234"/>
      <c r="H361" s="108">
        <f t="shared" ref="H361:L361" si="360">$G361/100*B361</f>
        <v>0</v>
      </c>
      <c r="I361" s="108">
        <f t="shared" si="360"/>
        <v>0</v>
      </c>
      <c r="J361" s="108">
        <f t="shared" si="360"/>
        <v>0</v>
      </c>
      <c r="K361" s="108">
        <f t="shared" si="360"/>
        <v>0</v>
      </c>
      <c r="L361" s="108">
        <f t="shared" si="360"/>
        <v>0</v>
      </c>
      <c r="M361" s="108" t="s">
        <v>1818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3" t="s">
        <v>2020</v>
      </c>
      <c r="B362" s="108">
        <v>31.0</v>
      </c>
      <c r="C362" s="108">
        <v>1.2</v>
      </c>
      <c r="D362" s="108">
        <v>0.2</v>
      </c>
      <c r="E362" s="108">
        <v>7.3</v>
      </c>
      <c r="F362" s="108">
        <v>3.1</v>
      </c>
      <c r="G362" s="234"/>
      <c r="H362" s="108">
        <f t="shared" ref="H362:L362" si="361">$G362/100*B362</f>
        <v>0</v>
      </c>
      <c r="I362" s="108">
        <f t="shared" si="361"/>
        <v>0</v>
      </c>
      <c r="J362" s="108">
        <f t="shared" si="361"/>
        <v>0</v>
      </c>
      <c r="K362" s="108">
        <f t="shared" si="361"/>
        <v>0</v>
      </c>
      <c r="L362" s="108">
        <f t="shared" si="361"/>
        <v>0</v>
      </c>
      <c r="M362" s="108" t="s">
        <v>1828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3" t="s">
        <v>1469</v>
      </c>
      <c r="B363" s="108">
        <v>277.0</v>
      </c>
      <c r="C363" s="108">
        <v>1.8</v>
      </c>
      <c r="D363" s="108">
        <v>0.2</v>
      </c>
      <c r="E363" s="108">
        <v>75.0</v>
      </c>
      <c r="F363" s="108">
        <v>6.7</v>
      </c>
      <c r="G363" s="234"/>
      <c r="H363" s="108">
        <f t="shared" ref="H363:L363" si="362">$G363/100*B363</f>
        <v>0</v>
      </c>
      <c r="I363" s="108">
        <f t="shared" si="362"/>
        <v>0</v>
      </c>
      <c r="J363" s="108">
        <f t="shared" si="362"/>
        <v>0</v>
      </c>
      <c r="K363" s="108">
        <f t="shared" si="362"/>
        <v>0</v>
      </c>
      <c r="L363" s="108">
        <f t="shared" si="362"/>
        <v>0</v>
      </c>
      <c r="M363" s="108" t="s">
        <v>1814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3" t="s">
        <v>2021</v>
      </c>
      <c r="B364" s="108">
        <v>562.0</v>
      </c>
      <c r="C364" s="108">
        <v>20.3</v>
      </c>
      <c r="D364" s="108">
        <v>45.4</v>
      </c>
      <c r="E364" s="108">
        <v>27.5</v>
      </c>
      <c r="F364" s="108">
        <v>10.3</v>
      </c>
      <c r="G364" s="234"/>
      <c r="H364" s="108">
        <f t="shared" ref="H364:L364" si="363">$G364/100*B364</f>
        <v>0</v>
      </c>
      <c r="I364" s="108">
        <f t="shared" si="363"/>
        <v>0</v>
      </c>
      <c r="J364" s="108">
        <f t="shared" si="363"/>
        <v>0</v>
      </c>
      <c r="K364" s="108">
        <f t="shared" si="363"/>
        <v>0</v>
      </c>
      <c r="L364" s="108">
        <f t="shared" si="363"/>
        <v>0</v>
      </c>
      <c r="M364" s="108" t="s">
        <v>1823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3" t="s">
        <v>1610</v>
      </c>
      <c r="B365" s="108">
        <v>119.0</v>
      </c>
      <c r="C365" s="108">
        <v>20.5</v>
      </c>
      <c r="D365" s="108">
        <v>3.5</v>
      </c>
      <c r="E365" s="108">
        <v>0.0</v>
      </c>
      <c r="F365" s="108">
        <v>0.0</v>
      </c>
      <c r="G365" s="234"/>
      <c r="H365" s="108">
        <f t="shared" ref="H365:L365" si="364">$G365/100*B365</f>
        <v>0</v>
      </c>
      <c r="I365" s="108">
        <f t="shared" si="364"/>
        <v>0</v>
      </c>
      <c r="J365" s="108">
        <f t="shared" si="364"/>
        <v>0</v>
      </c>
      <c r="K365" s="108">
        <f t="shared" si="364"/>
        <v>0</v>
      </c>
      <c r="L365" s="108">
        <f t="shared" si="364"/>
        <v>0</v>
      </c>
      <c r="M365" s="108" t="s">
        <v>1832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3" t="s">
        <v>1345</v>
      </c>
      <c r="B366" s="108">
        <v>279.0</v>
      </c>
      <c r="C366" s="108">
        <v>0.0</v>
      </c>
      <c r="D366" s="108">
        <v>0.0</v>
      </c>
      <c r="E366" s="108">
        <v>76.1</v>
      </c>
      <c r="F366" s="108">
        <v>0.1</v>
      </c>
      <c r="G366" s="234"/>
      <c r="H366" s="108">
        <f t="shared" ref="H366:L366" si="365">$G366/100*B366</f>
        <v>0</v>
      </c>
      <c r="I366" s="108">
        <f t="shared" si="365"/>
        <v>0</v>
      </c>
      <c r="J366" s="108">
        <f t="shared" si="365"/>
        <v>0</v>
      </c>
      <c r="K366" s="108">
        <f t="shared" si="365"/>
        <v>0</v>
      </c>
      <c r="L366" s="108">
        <f t="shared" si="365"/>
        <v>0</v>
      </c>
      <c r="M366" s="108" t="s">
        <v>1815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3" t="s">
        <v>2022</v>
      </c>
      <c r="B367" s="108">
        <v>163.0</v>
      </c>
      <c r="C367" s="108">
        <v>12.7</v>
      </c>
      <c r="D367" s="108">
        <v>0.2</v>
      </c>
      <c r="E367" s="108">
        <v>26.2</v>
      </c>
      <c r="F367" s="108">
        <v>0.5</v>
      </c>
      <c r="G367" s="234"/>
      <c r="H367" s="108">
        <f t="shared" ref="H367:L367" si="366">$G367/100*B367</f>
        <v>0</v>
      </c>
      <c r="I367" s="108">
        <f t="shared" si="366"/>
        <v>0</v>
      </c>
      <c r="J367" s="108">
        <f t="shared" si="366"/>
        <v>0</v>
      </c>
      <c r="K367" s="108">
        <f t="shared" si="366"/>
        <v>0</v>
      </c>
      <c r="L367" s="108">
        <f t="shared" si="366"/>
        <v>0</v>
      </c>
      <c r="M367" s="108" t="s">
        <v>1820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3" t="s">
        <v>1527</v>
      </c>
      <c r="B368" s="108">
        <v>628.0</v>
      </c>
      <c r="C368" s="108">
        <v>15.0</v>
      </c>
      <c r="D368" s="108">
        <v>60.8</v>
      </c>
      <c r="E368" s="108">
        <v>16.7</v>
      </c>
      <c r="F368" s="108">
        <v>9.7</v>
      </c>
      <c r="G368" s="234"/>
      <c r="H368" s="108">
        <f t="shared" ref="H368:L368" si="367">$G368/100*B368</f>
        <v>0</v>
      </c>
      <c r="I368" s="108">
        <f t="shared" si="367"/>
        <v>0</v>
      </c>
      <c r="J368" s="108">
        <f t="shared" si="367"/>
        <v>0</v>
      </c>
      <c r="K368" s="108">
        <f t="shared" si="367"/>
        <v>0</v>
      </c>
      <c r="L368" s="108">
        <f t="shared" si="367"/>
        <v>0</v>
      </c>
      <c r="M368" s="108" t="s">
        <v>1823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3" t="s">
        <v>2023</v>
      </c>
      <c r="B369" s="108">
        <v>380.0</v>
      </c>
      <c r="C369" s="108">
        <v>13.3</v>
      </c>
      <c r="D369" s="108">
        <v>1.3</v>
      </c>
      <c r="E369" s="108">
        <v>72.2</v>
      </c>
      <c r="F369" s="108">
        <v>0.6</v>
      </c>
      <c r="G369" s="234"/>
      <c r="H369" s="108">
        <f t="shared" ref="H369:L369" si="368">$G369/100*B369</f>
        <v>0</v>
      </c>
      <c r="I369" s="108">
        <f t="shared" si="368"/>
        <v>0</v>
      </c>
      <c r="J369" s="108">
        <f t="shared" si="368"/>
        <v>0</v>
      </c>
      <c r="K369" s="108">
        <f t="shared" si="368"/>
        <v>0</v>
      </c>
      <c r="L369" s="108">
        <f t="shared" si="368"/>
        <v>0</v>
      </c>
      <c r="M369" s="108" t="s">
        <v>1820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3" t="s">
        <v>1289</v>
      </c>
      <c r="B370" s="108">
        <v>139.0</v>
      </c>
      <c r="C370" s="108">
        <v>10.6</v>
      </c>
      <c r="D370" s="108">
        <v>1.3</v>
      </c>
      <c r="E370" s="108">
        <v>56.2</v>
      </c>
      <c r="F370" s="108">
        <v>43.3</v>
      </c>
      <c r="G370" s="234"/>
      <c r="H370" s="108">
        <f t="shared" ref="H370:L370" si="369">$G370/100*B370</f>
        <v>0</v>
      </c>
      <c r="I370" s="108">
        <f t="shared" si="369"/>
        <v>0</v>
      </c>
      <c r="J370" s="108">
        <f t="shared" si="369"/>
        <v>0</v>
      </c>
      <c r="K370" s="108">
        <f t="shared" si="369"/>
        <v>0</v>
      </c>
      <c r="L370" s="108">
        <f t="shared" si="369"/>
        <v>0</v>
      </c>
      <c r="M370" s="108" t="s">
        <v>1816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3" t="s">
        <v>1733</v>
      </c>
      <c r="B371" s="108">
        <v>304.0</v>
      </c>
      <c r="C371" s="108">
        <v>15.1</v>
      </c>
      <c r="D371" s="108">
        <v>26.5</v>
      </c>
      <c r="E371" s="108">
        <v>0.0</v>
      </c>
      <c r="F371" s="108">
        <v>0.0</v>
      </c>
      <c r="G371" s="234"/>
      <c r="H371" s="108">
        <f t="shared" ref="H371:L371" si="370">$G371/100*B371</f>
        <v>0</v>
      </c>
      <c r="I371" s="108">
        <f t="shared" si="370"/>
        <v>0</v>
      </c>
      <c r="J371" s="108">
        <f t="shared" si="370"/>
        <v>0</v>
      </c>
      <c r="K371" s="108">
        <f t="shared" si="370"/>
        <v>0</v>
      </c>
      <c r="L371" s="108">
        <f t="shared" si="370"/>
        <v>0</v>
      </c>
      <c r="M371" s="108" t="s">
        <v>1829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3" t="s">
        <v>2024</v>
      </c>
      <c r="B372" s="108">
        <v>37.0</v>
      </c>
      <c r="C372" s="108">
        <v>2.1</v>
      </c>
      <c r="D372" s="108">
        <v>0.2</v>
      </c>
      <c r="E372" s="108">
        <v>8.5</v>
      </c>
      <c r="F372" s="108">
        <v>3.2</v>
      </c>
      <c r="G372" s="234"/>
      <c r="H372" s="108">
        <f t="shared" ref="H372:L372" si="371">$G372/100*B372</f>
        <v>0</v>
      </c>
      <c r="I372" s="108">
        <f t="shared" si="371"/>
        <v>0</v>
      </c>
      <c r="J372" s="108">
        <f t="shared" si="371"/>
        <v>0</v>
      </c>
      <c r="K372" s="108">
        <f t="shared" si="371"/>
        <v>0</v>
      </c>
      <c r="L372" s="108">
        <f t="shared" si="371"/>
        <v>0</v>
      </c>
      <c r="M372" s="108" t="s">
        <v>1828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3" t="s">
        <v>1154</v>
      </c>
      <c r="B373" s="108">
        <v>177.0</v>
      </c>
      <c r="C373" s="108">
        <v>4.9</v>
      </c>
      <c r="D373" s="108">
        <v>8.6</v>
      </c>
      <c r="E373" s="108">
        <v>16.1</v>
      </c>
      <c r="F373" s="108">
        <v>4.0</v>
      </c>
      <c r="G373" s="234"/>
      <c r="H373" s="108">
        <f t="shared" ref="H373:L373" si="372">$G373/100*B373</f>
        <v>0</v>
      </c>
      <c r="I373" s="108">
        <f t="shared" si="372"/>
        <v>0</v>
      </c>
      <c r="J373" s="108">
        <f t="shared" si="372"/>
        <v>0</v>
      </c>
      <c r="K373" s="108">
        <f t="shared" si="372"/>
        <v>0</v>
      </c>
      <c r="L373" s="108">
        <f t="shared" si="372"/>
        <v>0</v>
      </c>
      <c r="M373" s="108" t="s">
        <v>1818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3" t="s">
        <v>2025</v>
      </c>
      <c r="B374" s="108">
        <v>127.0</v>
      </c>
      <c r="C374" s="108">
        <v>0.8</v>
      </c>
      <c r="D374" s="108">
        <v>0.4</v>
      </c>
      <c r="E374" s="108">
        <v>33.5</v>
      </c>
      <c r="F374" s="108">
        <v>0.0</v>
      </c>
      <c r="G374" s="234"/>
      <c r="H374" s="108">
        <f t="shared" ref="H374:L374" si="373">$G374/100*B374</f>
        <v>0</v>
      </c>
      <c r="I374" s="108">
        <f t="shared" si="373"/>
        <v>0</v>
      </c>
      <c r="J374" s="108">
        <f t="shared" si="373"/>
        <v>0</v>
      </c>
      <c r="K374" s="108">
        <f t="shared" si="373"/>
        <v>0</v>
      </c>
      <c r="L374" s="108">
        <f t="shared" si="373"/>
        <v>0</v>
      </c>
      <c r="M374" s="108" t="s">
        <v>1814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3" t="s">
        <v>1256</v>
      </c>
      <c r="B375" s="108">
        <v>25.0</v>
      </c>
      <c r="C375" s="108">
        <v>1.9</v>
      </c>
      <c r="D375" s="108">
        <v>0.3</v>
      </c>
      <c r="E375" s="108">
        <v>5.0</v>
      </c>
      <c r="F375" s="108">
        <v>2.0</v>
      </c>
      <c r="G375" s="234"/>
      <c r="H375" s="108">
        <f t="shared" ref="H375:L375" si="374">$G375/100*B375</f>
        <v>0</v>
      </c>
      <c r="I375" s="108">
        <f t="shared" si="374"/>
        <v>0</v>
      </c>
      <c r="J375" s="108">
        <f t="shared" si="374"/>
        <v>0</v>
      </c>
      <c r="K375" s="108">
        <f t="shared" si="374"/>
        <v>0</v>
      </c>
      <c r="L375" s="108">
        <f t="shared" si="374"/>
        <v>0</v>
      </c>
      <c r="M375" s="108" t="s">
        <v>1828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3" t="s">
        <v>2026</v>
      </c>
      <c r="B376" s="108">
        <v>17.0</v>
      </c>
      <c r="C376" s="108">
        <v>1.2</v>
      </c>
      <c r="D376" s="108">
        <v>0.3</v>
      </c>
      <c r="E376" s="108">
        <v>3.1</v>
      </c>
      <c r="F376" s="108">
        <v>1.0</v>
      </c>
      <c r="G376" s="234"/>
      <c r="H376" s="108">
        <f t="shared" ref="H376:L376" si="375">$G376/100*B376</f>
        <v>0</v>
      </c>
      <c r="I376" s="108">
        <f t="shared" si="375"/>
        <v>0</v>
      </c>
      <c r="J376" s="108">
        <f t="shared" si="375"/>
        <v>0</v>
      </c>
      <c r="K376" s="108">
        <f t="shared" si="375"/>
        <v>0</v>
      </c>
      <c r="L376" s="108">
        <f t="shared" si="375"/>
        <v>0</v>
      </c>
      <c r="M376" s="108" t="s">
        <v>1828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3" t="s">
        <v>1687</v>
      </c>
      <c r="B377" s="108">
        <v>0.0</v>
      </c>
      <c r="C377" s="108">
        <v>0.0</v>
      </c>
      <c r="D377" s="108">
        <v>0.0</v>
      </c>
      <c r="E377" s="108">
        <v>0.0</v>
      </c>
      <c r="F377" s="108">
        <v>0.0</v>
      </c>
      <c r="G377" s="234"/>
      <c r="H377" s="108">
        <f t="shared" ref="H377:L377" si="376">$G377/100*B377</f>
        <v>0</v>
      </c>
      <c r="I377" s="108">
        <f t="shared" si="376"/>
        <v>0</v>
      </c>
      <c r="J377" s="108">
        <f t="shared" si="376"/>
        <v>0</v>
      </c>
      <c r="K377" s="108">
        <f t="shared" si="376"/>
        <v>0</v>
      </c>
      <c r="L377" s="108">
        <f t="shared" si="376"/>
        <v>0</v>
      </c>
      <c r="M377" s="108" t="s">
        <v>1821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3" t="s">
        <v>2027</v>
      </c>
      <c r="B378" s="108">
        <v>0.0</v>
      </c>
      <c r="C378" s="108">
        <v>31.6</v>
      </c>
      <c r="D378" s="108">
        <v>4.6</v>
      </c>
      <c r="E378" s="108">
        <v>49.6</v>
      </c>
      <c r="F378" s="108">
        <v>10.6</v>
      </c>
      <c r="G378" s="234"/>
      <c r="H378" s="108">
        <f t="shared" ref="H378:L378" si="377">$G378/100*B378</f>
        <v>0</v>
      </c>
      <c r="I378" s="108">
        <f t="shared" si="377"/>
        <v>0</v>
      </c>
      <c r="J378" s="108">
        <f t="shared" si="377"/>
        <v>0</v>
      </c>
      <c r="K378" s="108">
        <f t="shared" si="377"/>
        <v>0</v>
      </c>
      <c r="L378" s="108">
        <f t="shared" si="377"/>
        <v>0</v>
      </c>
      <c r="M378" s="108" t="s">
        <v>1821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3" t="s">
        <v>1690</v>
      </c>
      <c r="B379" s="108">
        <v>0.0</v>
      </c>
      <c r="C379" s="108">
        <v>20.3</v>
      </c>
      <c r="D379" s="108">
        <v>4.3</v>
      </c>
      <c r="E379" s="108">
        <v>61.0</v>
      </c>
      <c r="F379" s="108">
        <v>19.0</v>
      </c>
      <c r="G379" s="234"/>
      <c r="H379" s="108">
        <f t="shared" ref="H379:L379" si="378">$G379/100*B379</f>
        <v>0</v>
      </c>
      <c r="I379" s="108">
        <f t="shared" si="378"/>
        <v>0</v>
      </c>
      <c r="J379" s="108">
        <f t="shared" si="378"/>
        <v>0</v>
      </c>
      <c r="K379" s="108">
        <f t="shared" si="378"/>
        <v>0</v>
      </c>
      <c r="L379" s="108">
        <f t="shared" si="378"/>
        <v>0</v>
      </c>
      <c r="M379" s="108" t="s">
        <v>1821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3" t="s">
        <v>2028</v>
      </c>
      <c r="B380" s="108">
        <v>1.0</v>
      </c>
      <c r="C380" s="108">
        <v>0.0</v>
      </c>
      <c r="D380" s="108">
        <v>0.0</v>
      </c>
      <c r="E380" s="108">
        <v>0.2</v>
      </c>
      <c r="F380" s="108">
        <v>0.0</v>
      </c>
      <c r="G380" s="234"/>
      <c r="H380" s="108">
        <f t="shared" ref="H380:L380" si="379">$G380/100*B380</f>
        <v>0</v>
      </c>
      <c r="I380" s="108">
        <f t="shared" si="379"/>
        <v>0</v>
      </c>
      <c r="J380" s="108">
        <f t="shared" si="379"/>
        <v>0</v>
      </c>
      <c r="K380" s="108">
        <f t="shared" si="379"/>
        <v>0</v>
      </c>
      <c r="L380" s="108">
        <f t="shared" si="379"/>
        <v>0</v>
      </c>
      <c r="M380" s="108" t="s">
        <v>1821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3" t="s">
        <v>2029</v>
      </c>
      <c r="B381" s="108">
        <v>0.0</v>
      </c>
      <c r="C381" s="108">
        <v>22.6</v>
      </c>
      <c r="D381" s="108">
        <v>2.4</v>
      </c>
      <c r="E381" s="108">
        <v>58.2</v>
      </c>
      <c r="F381" s="108">
        <v>10.7</v>
      </c>
      <c r="G381" s="234"/>
      <c r="H381" s="108">
        <f t="shared" ref="H381:L381" si="380">$G381/100*B381</f>
        <v>0</v>
      </c>
      <c r="I381" s="108">
        <f t="shared" si="380"/>
        <v>0</v>
      </c>
      <c r="J381" s="108">
        <f t="shared" si="380"/>
        <v>0</v>
      </c>
      <c r="K381" s="108">
        <f t="shared" si="380"/>
        <v>0</v>
      </c>
      <c r="L381" s="108">
        <f t="shared" si="380"/>
        <v>0</v>
      </c>
      <c r="M381" s="108" t="s">
        <v>1821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3" t="s">
        <v>1457</v>
      </c>
      <c r="B382" s="108">
        <v>57.0</v>
      </c>
      <c r="C382" s="108">
        <v>0.7</v>
      </c>
      <c r="D382" s="108">
        <v>0.3</v>
      </c>
      <c r="E382" s="108">
        <v>14.5</v>
      </c>
      <c r="F382" s="108">
        <v>2.4</v>
      </c>
      <c r="G382" s="234"/>
      <c r="H382" s="108">
        <f t="shared" ref="H382:L382" si="381">$G382/100*B382</f>
        <v>0</v>
      </c>
      <c r="I382" s="108">
        <f t="shared" si="381"/>
        <v>0</v>
      </c>
      <c r="J382" s="108">
        <f t="shared" si="381"/>
        <v>0</v>
      </c>
      <c r="K382" s="108">
        <f t="shared" si="381"/>
        <v>0</v>
      </c>
      <c r="L382" s="108">
        <f t="shared" si="381"/>
        <v>0</v>
      </c>
      <c r="M382" s="108" t="s">
        <v>1814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3" t="s">
        <v>2030</v>
      </c>
      <c r="B383" s="108">
        <v>149.0</v>
      </c>
      <c r="C383" s="108">
        <v>6.4</v>
      </c>
      <c r="D383" s="108">
        <v>0.5</v>
      </c>
      <c r="E383" s="108">
        <v>33.1</v>
      </c>
      <c r="F383" s="108">
        <v>2.1</v>
      </c>
      <c r="G383" s="234"/>
      <c r="H383" s="108">
        <f t="shared" ref="H383:L383" si="382">$G383/100*B383</f>
        <v>0</v>
      </c>
      <c r="I383" s="108">
        <f t="shared" si="382"/>
        <v>0</v>
      </c>
      <c r="J383" s="108">
        <f t="shared" si="382"/>
        <v>0</v>
      </c>
      <c r="K383" s="108">
        <f t="shared" si="382"/>
        <v>0</v>
      </c>
      <c r="L383" s="108">
        <f t="shared" si="382"/>
        <v>0</v>
      </c>
      <c r="M383" s="108" t="s">
        <v>1828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3" t="s">
        <v>2031</v>
      </c>
      <c r="B384" s="108">
        <v>353.0</v>
      </c>
      <c r="C384" s="108">
        <v>25.8</v>
      </c>
      <c r="D384" s="108">
        <v>1.1</v>
      </c>
      <c r="E384" s="108">
        <v>60.1</v>
      </c>
      <c r="F384" s="108">
        <v>30.5</v>
      </c>
      <c r="G384" s="234"/>
      <c r="H384" s="108">
        <f t="shared" ref="H384:L384" si="383">$G384/100*B384</f>
        <v>0</v>
      </c>
      <c r="I384" s="108">
        <f t="shared" si="383"/>
        <v>0</v>
      </c>
      <c r="J384" s="108">
        <f t="shared" si="383"/>
        <v>0</v>
      </c>
      <c r="K384" s="108">
        <f t="shared" si="383"/>
        <v>0</v>
      </c>
      <c r="L384" s="108">
        <f t="shared" si="383"/>
        <v>0</v>
      </c>
      <c r="M384" s="108" t="s">
        <v>1818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3" t="s">
        <v>2032</v>
      </c>
      <c r="B385" s="108">
        <v>345.0</v>
      </c>
      <c r="C385" s="108">
        <v>25.0</v>
      </c>
      <c r="D385" s="108">
        <v>2.2</v>
      </c>
      <c r="E385" s="108">
        <v>59.2</v>
      </c>
      <c r="F385" s="108">
        <v>10.8</v>
      </c>
      <c r="G385" s="234"/>
      <c r="H385" s="108">
        <f t="shared" ref="H385:L385" si="384">$G385/100*B385</f>
        <v>0</v>
      </c>
      <c r="I385" s="108">
        <f t="shared" si="384"/>
        <v>0</v>
      </c>
      <c r="J385" s="108">
        <f t="shared" si="384"/>
        <v>0</v>
      </c>
      <c r="K385" s="108">
        <f t="shared" si="384"/>
        <v>0</v>
      </c>
      <c r="L385" s="108">
        <f t="shared" si="384"/>
        <v>0</v>
      </c>
      <c r="M385" s="108" t="s">
        <v>1818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3" t="s">
        <v>2033</v>
      </c>
      <c r="B386" s="108">
        <v>162.0</v>
      </c>
      <c r="C386" s="108">
        <v>0.6</v>
      </c>
      <c r="D386" s="108">
        <v>0.5</v>
      </c>
      <c r="E386" s="108">
        <v>8.6</v>
      </c>
      <c r="F386" s="108">
        <v>6.1</v>
      </c>
      <c r="G386" s="234"/>
      <c r="H386" s="108">
        <f t="shared" ref="H386:L386" si="385">$G386/100*B386</f>
        <v>0</v>
      </c>
      <c r="I386" s="108">
        <f t="shared" si="385"/>
        <v>0</v>
      </c>
      <c r="J386" s="108">
        <f t="shared" si="385"/>
        <v>0</v>
      </c>
      <c r="K386" s="108">
        <f t="shared" si="385"/>
        <v>0</v>
      </c>
      <c r="L386" s="108">
        <f t="shared" si="385"/>
        <v>0</v>
      </c>
      <c r="M386" s="108" t="s">
        <v>1814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3" t="s">
        <v>2034</v>
      </c>
      <c r="B387" s="108">
        <v>598.0</v>
      </c>
      <c r="C387" s="108">
        <v>7.8</v>
      </c>
      <c r="D387" s="108">
        <v>42.6</v>
      </c>
      <c r="E387" s="108">
        <v>45.9</v>
      </c>
      <c r="F387" s="108">
        <v>10.9</v>
      </c>
      <c r="G387" s="234"/>
      <c r="H387" s="108">
        <f t="shared" ref="H387:L387" si="386">$G387/100*B387</f>
        <v>0</v>
      </c>
      <c r="I387" s="108">
        <f t="shared" si="386"/>
        <v>0</v>
      </c>
      <c r="J387" s="108">
        <f t="shared" si="386"/>
        <v>0</v>
      </c>
      <c r="K387" s="108">
        <f t="shared" si="386"/>
        <v>0</v>
      </c>
      <c r="L387" s="108">
        <f t="shared" si="386"/>
        <v>0</v>
      </c>
      <c r="M387" s="108" t="s">
        <v>1815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3" t="s">
        <v>2035</v>
      </c>
      <c r="B388" s="108">
        <v>23.0</v>
      </c>
      <c r="C388" s="108">
        <v>2.9</v>
      </c>
      <c r="D388" s="108">
        <v>0.4</v>
      </c>
      <c r="E388" s="108">
        <v>3.6</v>
      </c>
      <c r="F388" s="108">
        <v>2.2</v>
      </c>
      <c r="G388" s="234"/>
      <c r="H388" s="108">
        <f t="shared" ref="H388:L388" si="387">$G388/100*B388</f>
        <v>0</v>
      </c>
      <c r="I388" s="108">
        <f t="shared" si="387"/>
        <v>0</v>
      </c>
      <c r="J388" s="108">
        <f t="shared" si="387"/>
        <v>0</v>
      </c>
      <c r="K388" s="108">
        <f t="shared" si="387"/>
        <v>0</v>
      </c>
      <c r="L388" s="108">
        <f t="shared" si="387"/>
        <v>0</v>
      </c>
      <c r="M388" s="108" t="s">
        <v>1828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3" t="s">
        <v>1808</v>
      </c>
      <c r="B389" s="108">
        <v>144.0</v>
      </c>
      <c r="C389" s="108">
        <v>1.1</v>
      </c>
      <c r="D389" s="108">
        <v>2.0</v>
      </c>
      <c r="E389" s="108">
        <v>30.4</v>
      </c>
      <c r="F389" s="108">
        <v>1.3</v>
      </c>
      <c r="G389" s="234"/>
      <c r="H389" s="108">
        <f t="shared" ref="H389:L389" si="388">$G389/100*B389</f>
        <v>0</v>
      </c>
      <c r="I389" s="108">
        <f t="shared" si="388"/>
        <v>0</v>
      </c>
      <c r="J389" s="108">
        <f t="shared" si="388"/>
        <v>0</v>
      </c>
      <c r="K389" s="108">
        <f t="shared" si="388"/>
        <v>0</v>
      </c>
      <c r="L389" s="108">
        <f t="shared" si="388"/>
        <v>0</v>
      </c>
      <c r="M389" s="108" t="s">
        <v>1868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3" t="s">
        <v>1280</v>
      </c>
      <c r="B390" s="108">
        <v>17.0</v>
      </c>
      <c r="C390" s="108">
        <v>1.3</v>
      </c>
      <c r="D390" s="108">
        <v>0.2</v>
      </c>
      <c r="E390" s="108">
        <v>3.4</v>
      </c>
      <c r="F390" s="108">
        <v>3.1</v>
      </c>
      <c r="G390" s="234"/>
      <c r="H390" s="108">
        <f t="shared" ref="H390:L390" si="389">$G390/100*B390</f>
        <v>0</v>
      </c>
      <c r="I390" s="108">
        <f t="shared" si="389"/>
        <v>0</v>
      </c>
      <c r="J390" s="108">
        <f t="shared" si="389"/>
        <v>0</v>
      </c>
      <c r="K390" s="108">
        <f t="shared" si="389"/>
        <v>0</v>
      </c>
      <c r="L390" s="108">
        <f t="shared" si="389"/>
        <v>0</v>
      </c>
      <c r="M390" s="108" t="s">
        <v>1828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3" t="s">
        <v>2036</v>
      </c>
      <c r="B391" s="108">
        <v>231.0</v>
      </c>
      <c r="C391" s="108">
        <v>21.3</v>
      </c>
      <c r="D391" s="108">
        <v>13.7</v>
      </c>
      <c r="E391" s="108">
        <v>4.1</v>
      </c>
      <c r="F391" s="108">
        <v>0.8</v>
      </c>
      <c r="G391" s="234"/>
      <c r="H391" s="108">
        <f t="shared" ref="H391:L391" si="390">$G391/100*B391</f>
        <v>0</v>
      </c>
      <c r="I391" s="108">
        <f t="shared" si="390"/>
        <v>0</v>
      </c>
      <c r="J391" s="108">
        <f t="shared" si="390"/>
        <v>0</v>
      </c>
      <c r="K391" s="108">
        <f t="shared" si="390"/>
        <v>0</v>
      </c>
      <c r="L391" s="108">
        <f t="shared" si="390"/>
        <v>0</v>
      </c>
      <c r="M391" s="108" t="s">
        <v>1818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3" t="s">
        <v>1447</v>
      </c>
      <c r="B392" s="108">
        <v>52.0</v>
      </c>
      <c r="C392" s="108">
        <v>0.3</v>
      </c>
      <c r="D392" s="108">
        <v>0.2</v>
      </c>
      <c r="E392" s="108">
        <v>13.8</v>
      </c>
      <c r="F392" s="108">
        <v>2.4</v>
      </c>
      <c r="G392" s="234"/>
      <c r="H392" s="108">
        <f t="shared" ref="H392:L392" si="391">$G392/100*B392</f>
        <v>0</v>
      </c>
      <c r="I392" s="108">
        <f t="shared" si="391"/>
        <v>0</v>
      </c>
      <c r="J392" s="108">
        <f t="shared" si="391"/>
        <v>0</v>
      </c>
      <c r="K392" s="108">
        <f t="shared" si="391"/>
        <v>0</v>
      </c>
      <c r="L392" s="108">
        <f t="shared" si="391"/>
        <v>0</v>
      </c>
      <c r="M392" s="108" t="s">
        <v>1814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3" t="s">
        <v>1475</v>
      </c>
      <c r="B393" s="108">
        <v>112.0</v>
      </c>
      <c r="C393" s="108">
        <v>10.6</v>
      </c>
      <c r="D393" s="108">
        <v>0.0</v>
      </c>
      <c r="E393" s="108">
        <v>21.0</v>
      </c>
      <c r="F393" s="108">
        <v>7.7</v>
      </c>
      <c r="G393" s="234"/>
      <c r="H393" s="108">
        <f t="shared" ref="H393:L393" si="392">$G393/100*B393</f>
        <v>0</v>
      </c>
      <c r="I393" s="108">
        <f t="shared" si="392"/>
        <v>0</v>
      </c>
      <c r="J393" s="108">
        <f t="shared" si="392"/>
        <v>0</v>
      </c>
      <c r="K393" s="108">
        <f t="shared" si="392"/>
        <v>0</v>
      </c>
      <c r="L393" s="108">
        <f t="shared" si="392"/>
        <v>0</v>
      </c>
      <c r="M393" s="108" t="s">
        <v>1814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3" t="s">
        <v>1751</v>
      </c>
      <c r="B394" s="108">
        <v>52.0</v>
      </c>
      <c r="C394" s="108">
        <v>10.9</v>
      </c>
      <c r="D394" s="108">
        <v>0.2</v>
      </c>
      <c r="E394" s="108">
        <v>0.7</v>
      </c>
      <c r="F394" s="108">
        <v>0.0</v>
      </c>
      <c r="G394" s="234"/>
      <c r="H394" s="108">
        <f t="shared" ref="H394:L394" si="393">$G394/100*B394</f>
        <v>0</v>
      </c>
      <c r="I394" s="108">
        <f t="shared" si="393"/>
        <v>0</v>
      </c>
      <c r="J394" s="108">
        <f t="shared" si="393"/>
        <v>0</v>
      </c>
      <c r="K394" s="108">
        <f t="shared" si="393"/>
        <v>0</v>
      </c>
      <c r="L394" s="108">
        <f t="shared" si="393"/>
        <v>0</v>
      </c>
      <c r="M394" s="108" t="s">
        <v>1859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3" t="s">
        <v>1749</v>
      </c>
      <c r="B395" s="108">
        <v>322.0</v>
      </c>
      <c r="C395" s="108">
        <v>15.9</v>
      </c>
      <c r="D395" s="108">
        <v>26.4</v>
      </c>
      <c r="E395" s="108">
        <v>3.6</v>
      </c>
      <c r="F395" s="108">
        <v>0.0</v>
      </c>
      <c r="G395" s="234"/>
      <c r="H395" s="108">
        <f t="shared" ref="H395:L395" si="394">$G395/100*B395</f>
        <v>0</v>
      </c>
      <c r="I395" s="108">
        <f t="shared" si="394"/>
        <v>0</v>
      </c>
      <c r="J395" s="108">
        <f t="shared" si="394"/>
        <v>0</v>
      </c>
      <c r="K395" s="108">
        <f t="shared" si="394"/>
        <v>0</v>
      </c>
      <c r="L395" s="108">
        <f t="shared" si="394"/>
        <v>0</v>
      </c>
      <c r="M395" s="108" t="s">
        <v>1859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3" t="s">
        <v>2037</v>
      </c>
      <c r="B396" s="108">
        <v>143.0</v>
      </c>
      <c r="C396" s="108">
        <v>12.6</v>
      </c>
      <c r="D396" s="108">
        <v>9.5</v>
      </c>
      <c r="E396" s="108">
        <v>0.7</v>
      </c>
      <c r="F396" s="108">
        <v>0.0</v>
      </c>
      <c r="G396" s="234"/>
      <c r="H396" s="108">
        <f t="shared" ref="H396:L396" si="395">$G396/100*B396</f>
        <v>0</v>
      </c>
      <c r="I396" s="108">
        <f t="shared" si="395"/>
        <v>0</v>
      </c>
      <c r="J396" s="108">
        <f t="shared" si="395"/>
        <v>0</v>
      </c>
      <c r="K396" s="108">
        <f t="shared" si="395"/>
        <v>0</v>
      </c>
      <c r="L396" s="108">
        <f t="shared" si="395"/>
        <v>0</v>
      </c>
      <c r="M396" s="108" t="s">
        <v>1859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3" t="s">
        <v>1332</v>
      </c>
      <c r="B397" s="108">
        <v>118.0</v>
      </c>
      <c r="C397" s="108">
        <v>1.5</v>
      </c>
      <c r="D397" s="108">
        <v>0.2</v>
      </c>
      <c r="E397" s="108">
        <v>27.9</v>
      </c>
      <c r="F397" s="108">
        <v>4.1</v>
      </c>
      <c r="G397" s="234"/>
      <c r="H397" s="108">
        <f t="shared" ref="H397:L397" si="396">$G397/100*B397</f>
        <v>0</v>
      </c>
      <c r="I397" s="108">
        <f t="shared" si="396"/>
        <v>0</v>
      </c>
      <c r="J397" s="108">
        <f t="shared" si="396"/>
        <v>0</v>
      </c>
      <c r="K397" s="108">
        <f t="shared" si="396"/>
        <v>0</v>
      </c>
      <c r="L397" s="108">
        <f t="shared" si="396"/>
        <v>0</v>
      </c>
      <c r="M397" s="108" t="s">
        <v>1826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3" t="s">
        <v>1337</v>
      </c>
      <c r="B398" s="108">
        <v>367.0</v>
      </c>
      <c r="C398" s="108">
        <v>6.0</v>
      </c>
      <c r="D398" s="108">
        <v>0.0</v>
      </c>
      <c r="E398" s="108">
        <v>89.2</v>
      </c>
      <c r="F398" s="108">
        <v>0.0</v>
      </c>
      <c r="G398" s="234"/>
      <c r="H398" s="108">
        <f t="shared" ref="H398:L398" si="397">$G398/100*B398</f>
        <v>0</v>
      </c>
      <c r="I398" s="108">
        <f t="shared" si="397"/>
        <v>0</v>
      </c>
      <c r="J398" s="108">
        <f t="shared" si="397"/>
        <v>0</v>
      </c>
      <c r="K398" s="108">
        <f t="shared" si="397"/>
        <v>0</v>
      </c>
      <c r="L398" s="108">
        <f t="shared" si="397"/>
        <v>0</v>
      </c>
      <c r="M398" s="108" t="s">
        <v>1815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3" t="s">
        <v>2038</v>
      </c>
      <c r="B399" s="108">
        <v>352.0</v>
      </c>
      <c r="C399" s="108">
        <v>9.9</v>
      </c>
      <c r="D399" s="108">
        <v>1.2</v>
      </c>
      <c r="E399" s="108">
        <v>77.7</v>
      </c>
      <c r="F399" s="108">
        <v>15.6</v>
      </c>
      <c r="G399" s="234"/>
      <c r="H399" s="108">
        <f t="shared" ref="H399:L399" si="398">$G399/100*B399</f>
        <v>0</v>
      </c>
      <c r="I399" s="108">
        <f t="shared" si="398"/>
        <v>0</v>
      </c>
      <c r="J399" s="108">
        <f t="shared" si="398"/>
        <v>0</v>
      </c>
      <c r="K399" s="108">
        <f t="shared" si="398"/>
        <v>0</v>
      </c>
      <c r="L399" s="108">
        <f t="shared" si="398"/>
        <v>0</v>
      </c>
      <c r="M399" s="108" t="s">
        <v>1820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3" t="s">
        <v>2039</v>
      </c>
      <c r="B400" s="108">
        <v>335.0</v>
      </c>
      <c r="C400" s="108">
        <v>10.0</v>
      </c>
      <c r="D400" s="108">
        <v>1.9</v>
      </c>
      <c r="E400" s="108">
        <v>71.7</v>
      </c>
      <c r="F400" s="108">
        <v>5.2</v>
      </c>
      <c r="G400" s="234"/>
      <c r="H400" s="108">
        <f t="shared" ref="H400:L400" si="399">$G400/100*B400</f>
        <v>0</v>
      </c>
      <c r="I400" s="108">
        <f t="shared" si="399"/>
        <v>0</v>
      </c>
      <c r="J400" s="108">
        <f t="shared" si="399"/>
        <v>0</v>
      </c>
      <c r="K400" s="108">
        <f t="shared" si="399"/>
        <v>0</v>
      </c>
      <c r="L400" s="108">
        <f t="shared" si="399"/>
        <v>0</v>
      </c>
      <c r="M400" s="108" t="s">
        <v>1820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</row>
    <row r="602" ht="15.75" customHeight="1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</row>
    <row r="603" ht="15.75" customHeight="1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  <c r="U603" s="235"/>
      <c r="V603" s="235"/>
      <c r="W603" s="235"/>
      <c r="X603" s="235"/>
      <c r="Y603" s="235"/>
      <c r="Z603" s="235"/>
    </row>
    <row r="604" ht="15.75" customHeight="1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</row>
    <row r="605" ht="15.75" customHeight="1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</row>
    <row r="606" ht="15.75" customHeight="1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</row>
    <row r="607" ht="15.75" customHeight="1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</row>
    <row r="608" ht="15.75" customHeight="1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</row>
    <row r="609" ht="15.75" customHeight="1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</row>
    <row r="610" ht="15.75" customHeight="1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</row>
    <row r="611" ht="15.75" customHeight="1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</row>
    <row r="612" ht="15.75" customHeight="1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</row>
    <row r="613" ht="15.75" customHeight="1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</row>
    <row r="614" ht="15.75" customHeight="1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</row>
    <row r="615" ht="15.75" customHeight="1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</row>
    <row r="616" ht="15.75" customHeight="1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</row>
    <row r="617" ht="15.75" customHeight="1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</row>
    <row r="618" ht="15.75" customHeight="1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</row>
    <row r="619" ht="15.75" customHeight="1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</row>
    <row r="620" ht="15.75" customHeight="1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</row>
    <row r="621" ht="15.75" customHeight="1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</row>
    <row r="622" ht="15.75" customHeight="1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</row>
    <row r="623" ht="15.75" customHeight="1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</row>
    <row r="624" ht="15.75" customHeight="1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</row>
    <row r="625" ht="15.75" customHeight="1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</row>
    <row r="626" ht="15.75" customHeight="1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</row>
    <row r="627" ht="15.75" customHeight="1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</row>
    <row r="628" ht="15.75" customHeight="1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  <c r="R628" s="235"/>
      <c r="S628" s="235"/>
      <c r="T628" s="235"/>
      <c r="U628" s="235"/>
      <c r="V628" s="235"/>
      <c r="W628" s="235"/>
      <c r="X628" s="235"/>
      <c r="Y628" s="235"/>
      <c r="Z628" s="235"/>
    </row>
    <row r="629" ht="15.75" customHeight="1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  <c r="R629" s="235"/>
      <c r="S629" s="235"/>
      <c r="T629" s="235"/>
      <c r="U629" s="235"/>
      <c r="V629" s="235"/>
      <c r="W629" s="235"/>
      <c r="X629" s="235"/>
      <c r="Y629" s="235"/>
      <c r="Z629" s="235"/>
    </row>
    <row r="630" ht="15.75" customHeight="1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  <c r="R630" s="235"/>
      <c r="S630" s="235"/>
      <c r="T630" s="235"/>
      <c r="U630" s="235"/>
      <c r="V630" s="235"/>
      <c r="W630" s="235"/>
      <c r="X630" s="235"/>
      <c r="Y630" s="235"/>
      <c r="Z630" s="235"/>
    </row>
    <row r="631" ht="15.75" customHeight="1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  <c r="R631" s="235"/>
      <c r="S631" s="235"/>
      <c r="T631" s="235"/>
      <c r="U631" s="235"/>
      <c r="V631" s="235"/>
      <c r="W631" s="235"/>
      <c r="X631" s="235"/>
      <c r="Y631" s="235"/>
      <c r="Z631" s="235"/>
    </row>
    <row r="632" ht="15.75" customHeight="1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  <c r="R632" s="235"/>
      <c r="S632" s="235"/>
      <c r="T632" s="235"/>
      <c r="U632" s="235"/>
      <c r="V632" s="235"/>
      <c r="W632" s="235"/>
      <c r="X632" s="235"/>
      <c r="Y632" s="235"/>
      <c r="Z632" s="235"/>
    </row>
    <row r="633" ht="15.75" customHeight="1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  <c r="R633" s="235"/>
      <c r="S633" s="235"/>
      <c r="T633" s="235"/>
      <c r="U633" s="235"/>
      <c r="V633" s="235"/>
      <c r="W633" s="235"/>
      <c r="X633" s="235"/>
      <c r="Y633" s="235"/>
      <c r="Z633" s="235"/>
    </row>
    <row r="634" ht="15.75" customHeight="1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  <c r="R634" s="235"/>
      <c r="S634" s="235"/>
      <c r="T634" s="235"/>
      <c r="U634" s="235"/>
      <c r="V634" s="235"/>
      <c r="W634" s="235"/>
      <c r="X634" s="235"/>
      <c r="Y634" s="235"/>
      <c r="Z634" s="235"/>
    </row>
    <row r="635" ht="15.75" customHeight="1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  <c r="R635" s="235"/>
      <c r="S635" s="235"/>
      <c r="T635" s="235"/>
      <c r="U635" s="235"/>
      <c r="V635" s="235"/>
      <c r="W635" s="235"/>
      <c r="X635" s="235"/>
      <c r="Y635" s="235"/>
      <c r="Z635" s="235"/>
    </row>
    <row r="636" ht="15.75" customHeight="1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  <c r="R636" s="235"/>
      <c r="S636" s="235"/>
      <c r="T636" s="235"/>
      <c r="U636" s="235"/>
      <c r="V636" s="235"/>
      <c r="W636" s="235"/>
      <c r="X636" s="235"/>
      <c r="Y636" s="235"/>
      <c r="Z636" s="235"/>
    </row>
    <row r="637" ht="15.75" customHeight="1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  <c r="R637" s="235"/>
      <c r="S637" s="235"/>
      <c r="T637" s="235"/>
      <c r="U637" s="235"/>
      <c r="V637" s="235"/>
      <c r="W637" s="235"/>
      <c r="X637" s="235"/>
      <c r="Y637" s="235"/>
      <c r="Z637" s="235"/>
    </row>
    <row r="638" ht="15.75" customHeight="1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</row>
    <row r="639" ht="15.75" customHeight="1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</row>
    <row r="640" ht="15.75" customHeight="1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</row>
    <row r="641" ht="15.75" customHeight="1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</row>
    <row r="642" ht="15.75" customHeight="1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</row>
    <row r="643" ht="15.75" customHeight="1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</row>
    <row r="644" ht="15.75" customHeight="1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  <c r="R644" s="235"/>
      <c r="S644" s="235"/>
      <c r="T644" s="235"/>
      <c r="U644" s="235"/>
      <c r="V644" s="235"/>
      <c r="W644" s="235"/>
      <c r="X644" s="235"/>
      <c r="Y644" s="235"/>
      <c r="Z644" s="235"/>
    </row>
    <row r="645" ht="15.75" customHeight="1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  <c r="R645" s="235"/>
      <c r="S645" s="235"/>
      <c r="T645" s="235"/>
      <c r="U645" s="235"/>
      <c r="V645" s="235"/>
      <c r="W645" s="235"/>
      <c r="X645" s="235"/>
      <c r="Y645" s="235"/>
      <c r="Z645" s="235"/>
    </row>
    <row r="646" ht="15.75" customHeight="1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  <c r="R646" s="235"/>
      <c r="S646" s="235"/>
      <c r="T646" s="235"/>
      <c r="U646" s="235"/>
      <c r="V646" s="235"/>
      <c r="W646" s="235"/>
      <c r="X646" s="235"/>
      <c r="Y646" s="235"/>
      <c r="Z646" s="235"/>
    </row>
    <row r="647" ht="15.75" customHeight="1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  <c r="R647" s="235"/>
      <c r="S647" s="235"/>
      <c r="T647" s="235"/>
      <c r="U647" s="235"/>
      <c r="V647" s="235"/>
      <c r="W647" s="235"/>
      <c r="X647" s="235"/>
      <c r="Y647" s="235"/>
      <c r="Z647" s="235"/>
    </row>
    <row r="648" ht="15.75" customHeight="1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  <c r="R648" s="235"/>
      <c r="S648" s="235"/>
      <c r="T648" s="235"/>
      <c r="U648" s="235"/>
      <c r="V648" s="235"/>
      <c r="W648" s="235"/>
      <c r="X648" s="235"/>
      <c r="Y648" s="235"/>
      <c r="Z648" s="235"/>
    </row>
    <row r="649" ht="15.75" customHeight="1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  <c r="R649" s="235"/>
      <c r="S649" s="235"/>
      <c r="T649" s="235"/>
      <c r="U649" s="235"/>
      <c r="V649" s="235"/>
      <c r="W649" s="235"/>
      <c r="X649" s="235"/>
      <c r="Y649" s="235"/>
      <c r="Z649" s="235"/>
    </row>
    <row r="650" ht="15.75" customHeight="1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5"/>
    </row>
    <row r="651" ht="15.75" customHeight="1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  <c r="R651" s="235"/>
      <c r="S651" s="235"/>
      <c r="T651" s="235"/>
      <c r="U651" s="235"/>
      <c r="V651" s="235"/>
      <c r="W651" s="235"/>
      <c r="X651" s="235"/>
      <c r="Y651" s="235"/>
      <c r="Z651" s="235"/>
    </row>
    <row r="652" ht="15.75" customHeight="1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  <c r="R652" s="235"/>
      <c r="S652" s="235"/>
      <c r="T652" s="235"/>
      <c r="U652" s="235"/>
      <c r="V652" s="235"/>
      <c r="W652" s="235"/>
      <c r="X652" s="235"/>
      <c r="Y652" s="235"/>
      <c r="Z652" s="235"/>
    </row>
    <row r="653" ht="15.75" customHeight="1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  <c r="R653" s="235"/>
      <c r="S653" s="235"/>
      <c r="T653" s="235"/>
      <c r="U653" s="235"/>
      <c r="V653" s="235"/>
      <c r="W653" s="235"/>
      <c r="X653" s="235"/>
      <c r="Y653" s="235"/>
      <c r="Z653" s="235"/>
    </row>
    <row r="654" ht="15.75" customHeight="1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  <c r="R654" s="235"/>
      <c r="S654" s="235"/>
      <c r="T654" s="235"/>
      <c r="U654" s="235"/>
      <c r="V654" s="235"/>
      <c r="W654" s="235"/>
      <c r="X654" s="235"/>
      <c r="Y654" s="235"/>
      <c r="Z654" s="235"/>
    </row>
    <row r="655" ht="15.75" customHeight="1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  <c r="R655" s="235"/>
      <c r="S655" s="235"/>
      <c r="T655" s="235"/>
      <c r="U655" s="235"/>
      <c r="V655" s="235"/>
      <c r="W655" s="235"/>
      <c r="X655" s="235"/>
      <c r="Y655" s="235"/>
      <c r="Z655" s="235"/>
    </row>
    <row r="656" ht="15.75" customHeight="1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  <c r="R656" s="235"/>
      <c r="S656" s="235"/>
      <c r="T656" s="235"/>
      <c r="U656" s="235"/>
      <c r="V656" s="235"/>
      <c r="W656" s="235"/>
      <c r="X656" s="235"/>
      <c r="Y656" s="235"/>
      <c r="Z656" s="235"/>
    </row>
    <row r="657" ht="15.75" customHeight="1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</row>
    <row r="658" ht="15.75" customHeight="1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</row>
    <row r="659" ht="15.75" customHeight="1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  <c r="T659" s="235"/>
      <c r="U659" s="235"/>
      <c r="V659" s="235"/>
      <c r="W659" s="235"/>
      <c r="X659" s="235"/>
      <c r="Y659" s="235"/>
      <c r="Z659" s="235"/>
    </row>
    <row r="660" ht="15.75" customHeight="1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</row>
    <row r="661" ht="15.75" customHeight="1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  <c r="R661" s="235"/>
      <c r="S661" s="235"/>
      <c r="T661" s="235"/>
      <c r="U661" s="235"/>
      <c r="V661" s="235"/>
      <c r="W661" s="235"/>
      <c r="X661" s="235"/>
      <c r="Y661" s="235"/>
      <c r="Z661" s="235"/>
    </row>
    <row r="662" ht="15.75" customHeight="1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</row>
    <row r="663" ht="15.75" customHeight="1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  <c r="U663" s="235"/>
      <c r="V663" s="235"/>
      <c r="W663" s="235"/>
      <c r="X663" s="235"/>
      <c r="Y663" s="235"/>
      <c r="Z663" s="235"/>
    </row>
    <row r="664" ht="15.75" customHeight="1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  <c r="R664" s="235"/>
      <c r="S664" s="235"/>
      <c r="T664" s="235"/>
      <c r="U664" s="235"/>
      <c r="V664" s="235"/>
      <c r="W664" s="235"/>
      <c r="X664" s="235"/>
      <c r="Y664" s="235"/>
      <c r="Z664" s="235"/>
    </row>
    <row r="665" ht="15.75" customHeight="1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  <c r="U665" s="235"/>
      <c r="V665" s="235"/>
      <c r="W665" s="235"/>
      <c r="X665" s="235"/>
      <c r="Y665" s="235"/>
      <c r="Z665" s="235"/>
    </row>
    <row r="666" ht="15.75" customHeight="1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  <c r="U666" s="235"/>
      <c r="V666" s="235"/>
      <c r="W666" s="235"/>
      <c r="X666" s="235"/>
      <c r="Y666" s="235"/>
      <c r="Z666" s="235"/>
    </row>
    <row r="667" ht="15.75" customHeight="1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  <c r="R667" s="235"/>
      <c r="S667" s="235"/>
      <c r="T667" s="235"/>
      <c r="U667" s="235"/>
      <c r="V667" s="235"/>
      <c r="W667" s="235"/>
      <c r="X667" s="235"/>
      <c r="Y667" s="235"/>
      <c r="Z667" s="235"/>
    </row>
    <row r="668" ht="15.75" customHeight="1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  <c r="R668" s="235"/>
      <c r="S668" s="235"/>
      <c r="T668" s="235"/>
      <c r="U668" s="235"/>
      <c r="V668" s="235"/>
      <c r="W668" s="235"/>
      <c r="X668" s="235"/>
      <c r="Y668" s="235"/>
      <c r="Z668" s="235"/>
    </row>
    <row r="669" ht="15.75" customHeight="1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</row>
    <row r="670" ht="15.75" customHeight="1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</row>
    <row r="671" ht="15.75" customHeight="1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</row>
    <row r="672" ht="15.75" customHeight="1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</row>
    <row r="673" ht="15.75" customHeight="1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  <c r="R673" s="235"/>
      <c r="S673" s="235"/>
      <c r="T673" s="235"/>
      <c r="U673" s="235"/>
      <c r="V673" s="235"/>
      <c r="W673" s="235"/>
      <c r="X673" s="235"/>
      <c r="Y673" s="235"/>
      <c r="Z673" s="235"/>
    </row>
    <row r="674" ht="15.75" customHeight="1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  <c r="R674" s="235"/>
      <c r="S674" s="235"/>
      <c r="T674" s="235"/>
      <c r="U674" s="235"/>
      <c r="V674" s="235"/>
      <c r="W674" s="235"/>
      <c r="X674" s="235"/>
      <c r="Y674" s="235"/>
      <c r="Z674" s="235"/>
    </row>
    <row r="675" ht="15.75" customHeight="1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  <c r="R675" s="235"/>
      <c r="S675" s="235"/>
      <c r="T675" s="235"/>
      <c r="U675" s="235"/>
      <c r="V675" s="235"/>
      <c r="W675" s="235"/>
      <c r="X675" s="235"/>
      <c r="Y675" s="235"/>
      <c r="Z675" s="235"/>
    </row>
    <row r="676" ht="15.75" customHeight="1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  <c r="R676" s="235"/>
      <c r="S676" s="235"/>
      <c r="T676" s="235"/>
      <c r="U676" s="235"/>
      <c r="V676" s="235"/>
      <c r="W676" s="235"/>
      <c r="X676" s="235"/>
      <c r="Y676" s="235"/>
      <c r="Z676" s="235"/>
    </row>
    <row r="677" ht="15.75" customHeight="1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  <c r="U677" s="235"/>
      <c r="V677" s="235"/>
      <c r="W677" s="235"/>
      <c r="X677" s="235"/>
      <c r="Y677" s="235"/>
      <c r="Z677" s="235"/>
    </row>
    <row r="678" ht="15.75" customHeight="1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  <c r="R678" s="235"/>
      <c r="S678" s="235"/>
      <c r="T678" s="235"/>
      <c r="U678" s="235"/>
      <c r="V678" s="235"/>
      <c r="W678" s="235"/>
      <c r="X678" s="235"/>
      <c r="Y678" s="235"/>
      <c r="Z678" s="235"/>
    </row>
    <row r="679" ht="15.75" customHeight="1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  <c r="R679" s="235"/>
      <c r="S679" s="235"/>
      <c r="T679" s="235"/>
      <c r="U679" s="235"/>
      <c r="V679" s="235"/>
      <c r="W679" s="235"/>
      <c r="X679" s="235"/>
      <c r="Y679" s="235"/>
      <c r="Z679" s="235"/>
    </row>
    <row r="680" ht="15.75" customHeight="1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  <c r="R680" s="235"/>
      <c r="S680" s="235"/>
      <c r="T680" s="235"/>
      <c r="U680" s="235"/>
      <c r="V680" s="235"/>
      <c r="W680" s="235"/>
      <c r="X680" s="235"/>
      <c r="Y680" s="235"/>
      <c r="Z680" s="235"/>
    </row>
    <row r="681" ht="15.75" customHeight="1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  <c r="R681" s="235"/>
      <c r="S681" s="235"/>
      <c r="T681" s="235"/>
      <c r="U681" s="235"/>
      <c r="V681" s="235"/>
      <c r="W681" s="235"/>
      <c r="X681" s="235"/>
      <c r="Y681" s="235"/>
      <c r="Z681" s="235"/>
    </row>
    <row r="682" ht="15.75" customHeight="1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  <c r="R682" s="235"/>
      <c r="S682" s="235"/>
      <c r="T682" s="235"/>
      <c r="U682" s="235"/>
      <c r="V682" s="235"/>
      <c r="W682" s="235"/>
      <c r="X682" s="235"/>
      <c r="Y682" s="235"/>
      <c r="Z682" s="235"/>
    </row>
    <row r="683" ht="15.75" customHeight="1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  <c r="R683" s="235"/>
      <c r="S683" s="235"/>
      <c r="T683" s="235"/>
      <c r="U683" s="235"/>
      <c r="V683" s="235"/>
      <c r="W683" s="235"/>
      <c r="X683" s="235"/>
      <c r="Y683" s="235"/>
      <c r="Z683" s="235"/>
    </row>
    <row r="684" ht="15.75" customHeight="1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  <c r="R684" s="235"/>
      <c r="S684" s="235"/>
      <c r="T684" s="235"/>
      <c r="U684" s="235"/>
      <c r="V684" s="235"/>
      <c r="W684" s="235"/>
      <c r="X684" s="235"/>
      <c r="Y684" s="235"/>
      <c r="Z684" s="235"/>
    </row>
    <row r="685" ht="15.75" customHeight="1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  <c r="R685" s="235"/>
      <c r="S685" s="235"/>
      <c r="T685" s="235"/>
      <c r="U685" s="235"/>
      <c r="V685" s="235"/>
      <c r="W685" s="235"/>
      <c r="X685" s="235"/>
      <c r="Y685" s="235"/>
      <c r="Z685" s="235"/>
    </row>
    <row r="686" ht="15.75" customHeight="1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  <c r="R686" s="235"/>
      <c r="S686" s="235"/>
      <c r="T686" s="235"/>
      <c r="U686" s="235"/>
      <c r="V686" s="235"/>
      <c r="W686" s="235"/>
      <c r="X686" s="235"/>
      <c r="Y686" s="235"/>
      <c r="Z686" s="235"/>
    </row>
    <row r="687" ht="15.75" customHeight="1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  <c r="R687" s="235"/>
      <c r="S687" s="235"/>
      <c r="T687" s="235"/>
      <c r="U687" s="235"/>
      <c r="V687" s="235"/>
      <c r="W687" s="235"/>
      <c r="X687" s="235"/>
      <c r="Y687" s="235"/>
      <c r="Z687" s="235"/>
    </row>
    <row r="688" ht="15.75" customHeight="1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  <c r="R688" s="235"/>
      <c r="S688" s="235"/>
      <c r="T688" s="235"/>
      <c r="U688" s="235"/>
      <c r="V688" s="235"/>
      <c r="W688" s="235"/>
      <c r="X688" s="235"/>
      <c r="Y688" s="235"/>
      <c r="Z688" s="235"/>
    </row>
    <row r="689" ht="15.75" customHeight="1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  <c r="R689" s="235"/>
      <c r="S689" s="235"/>
      <c r="T689" s="235"/>
      <c r="U689" s="235"/>
      <c r="V689" s="235"/>
      <c r="W689" s="235"/>
      <c r="X689" s="235"/>
      <c r="Y689" s="235"/>
      <c r="Z689" s="235"/>
    </row>
    <row r="690" ht="15.75" customHeight="1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  <c r="R690" s="235"/>
      <c r="S690" s="235"/>
      <c r="T690" s="235"/>
      <c r="U690" s="235"/>
      <c r="V690" s="235"/>
      <c r="W690" s="235"/>
      <c r="X690" s="235"/>
      <c r="Y690" s="235"/>
      <c r="Z690" s="235"/>
    </row>
    <row r="691" ht="15.75" customHeight="1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  <c r="R691" s="235"/>
      <c r="S691" s="235"/>
      <c r="T691" s="235"/>
      <c r="U691" s="235"/>
      <c r="V691" s="235"/>
      <c r="W691" s="235"/>
      <c r="X691" s="235"/>
      <c r="Y691" s="235"/>
      <c r="Z691" s="235"/>
    </row>
    <row r="692" ht="15.75" customHeight="1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  <c r="R692" s="235"/>
      <c r="S692" s="235"/>
      <c r="T692" s="235"/>
      <c r="U692" s="235"/>
      <c r="V692" s="235"/>
      <c r="W692" s="235"/>
      <c r="X692" s="235"/>
      <c r="Y692" s="235"/>
      <c r="Z692" s="235"/>
    </row>
    <row r="693" ht="15.75" customHeight="1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  <c r="R693" s="235"/>
      <c r="S693" s="235"/>
      <c r="T693" s="235"/>
      <c r="U693" s="235"/>
      <c r="V693" s="235"/>
      <c r="W693" s="235"/>
      <c r="X693" s="235"/>
      <c r="Y693" s="235"/>
      <c r="Z693" s="235"/>
    </row>
    <row r="694" ht="15.75" customHeight="1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  <c r="T694" s="235"/>
      <c r="U694" s="235"/>
      <c r="V694" s="235"/>
      <c r="W694" s="235"/>
      <c r="X694" s="235"/>
      <c r="Y694" s="235"/>
      <c r="Z694" s="235"/>
    </row>
    <row r="695" ht="15.75" customHeight="1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  <c r="T695" s="235"/>
      <c r="U695" s="235"/>
      <c r="V695" s="235"/>
      <c r="W695" s="235"/>
      <c r="X695" s="235"/>
      <c r="Y695" s="235"/>
      <c r="Z695" s="235"/>
    </row>
    <row r="696" ht="15.75" customHeight="1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  <c r="R696" s="235"/>
      <c r="S696" s="235"/>
      <c r="T696" s="235"/>
      <c r="U696" s="235"/>
      <c r="V696" s="235"/>
      <c r="W696" s="235"/>
      <c r="X696" s="235"/>
      <c r="Y696" s="235"/>
      <c r="Z696" s="235"/>
    </row>
    <row r="697" ht="15.75" customHeight="1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  <c r="R697" s="235"/>
      <c r="S697" s="235"/>
      <c r="T697" s="235"/>
      <c r="U697" s="235"/>
      <c r="V697" s="235"/>
      <c r="W697" s="235"/>
      <c r="X697" s="235"/>
      <c r="Y697" s="235"/>
      <c r="Z697" s="235"/>
    </row>
    <row r="698" ht="15.75" customHeight="1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  <c r="R698" s="235"/>
      <c r="S698" s="235"/>
      <c r="T698" s="235"/>
      <c r="U698" s="235"/>
      <c r="V698" s="235"/>
      <c r="W698" s="235"/>
      <c r="X698" s="235"/>
      <c r="Y698" s="235"/>
      <c r="Z698" s="235"/>
    </row>
    <row r="699" ht="15.75" customHeight="1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  <c r="U699" s="235"/>
      <c r="V699" s="235"/>
      <c r="W699" s="235"/>
      <c r="X699" s="235"/>
      <c r="Y699" s="235"/>
      <c r="Z699" s="235"/>
    </row>
    <row r="700" ht="15.75" customHeight="1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  <c r="R700" s="235"/>
      <c r="S700" s="235"/>
      <c r="T700" s="235"/>
      <c r="U700" s="235"/>
      <c r="V700" s="235"/>
      <c r="W700" s="235"/>
      <c r="X700" s="235"/>
      <c r="Y700" s="235"/>
      <c r="Z700" s="235"/>
    </row>
    <row r="701" ht="15.75" customHeight="1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  <c r="U701" s="235"/>
      <c r="V701" s="235"/>
      <c r="W701" s="235"/>
      <c r="X701" s="235"/>
      <c r="Y701" s="235"/>
      <c r="Z701" s="235"/>
    </row>
    <row r="702" ht="15.75" customHeight="1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  <c r="U702" s="235"/>
      <c r="V702" s="235"/>
      <c r="W702" s="235"/>
      <c r="X702" s="235"/>
      <c r="Y702" s="235"/>
      <c r="Z702" s="235"/>
    </row>
    <row r="703" ht="15.75" customHeight="1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  <c r="R703" s="235"/>
      <c r="S703" s="235"/>
      <c r="T703" s="235"/>
      <c r="U703" s="235"/>
      <c r="V703" s="235"/>
      <c r="W703" s="235"/>
      <c r="X703" s="235"/>
      <c r="Y703" s="235"/>
      <c r="Z703" s="235"/>
    </row>
    <row r="704" ht="15.75" customHeight="1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  <c r="R704" s="235"/>
      <c r="S704" s="235"/>
      <c r="T704" s="235"/>
      <c r="U704" s="235"/>
      <c r="V704" s="235"/>
      <c r="W704" s="235"/>
      <c r="X704" s="235"/>
      <c r="Y704" s="235"/>
      <c r="Z704" s="235"/>
    </row>
    <row r="705" ht="15.75" customHeight="1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  <c r="R705" s="235"/>
      <c r="S705" s="235"/>
      <c r="T705" s="235"/>
      <c r="U705" s="235"/>
      <c r="V705" s="235"/>
      <c r="W705" s="235"/>
      <c r="X705" s="235"/>
      <c r="Y705" s="235"/>
      <c r="Z705" s="235"/>
    </row>
    <row r="706" ht="15.75" customHeight="1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  <c r="R706" s="235"/>
      <c r="S706" s="235"/>
      <c r="T706" s="235"/>
      <c r="U706" s="235"/>
      <c r="V706" s="235"/>
      <c r="W706" s="235"/>
      <c r="X706" s="235"/>
      <c r="Y706" s="235"/>
      <c r="Z706" s="235"/>
    </row>
    <row r="707" ht="15.75" customHeight="1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  <c r="R707" s="235"/>
      <c r="S707" s="235"/>
      <c r="T707" s="235"/>
      <c r="U707" s="235"/>
      <c r="V707" s="235"/>
      <c r="W707" s="235"/>
      <c r="X707" s="235"/>
      <c r="Y707" s="235"/>
      <c r="Z707" s="235"/>
    </row>
    <row r="708" ht="15.75" customHeight="1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  <c r="R708" s="235"/>
      <c r="S708" s="235"/>
      <c r="T708" s="235"/>
      <c r="U708" s="235"/>
      <c r="V708" s="235"/>
      <c r="W708" s="235"/>
      <c r="X708" s="235"/>
      <c r="Y708" s="235"/>
      <c r="Z708" s="235"/>
    </row>
    <row r="709" ht="15.75" customHeight="1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  <c r="R709" s="235"/>
      <c r="S709" s="235"/>
      <c r="T709" s="235"/>
      <c r="U709" s="235"/>
      <c r="V709" s="235"/>
      <c r="W709" s="235"/>
      <c r="X709" s="235"/>
      <c r="Y709" s="235"/>
      <c r="Z709" s="235"/>
    </row>
    <row r="710" ht="15.75" customHeight="1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  <c r="U710" s="235"/>
      <c r="V710" s="235"/>
      <c r="W710" s="235"/>
      <c r="X710" s="235"/>
      <c r="Y710" s="235"/>
      <c r="Z710" s="235"/>
    </row>
    <row r="711" ht="15.75" customHeight="1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  <c r="R711" s="235"/>
      <c r="S711" s="235"/>
      <c r="T711" s="235"/>
      <c r="U711" s="235"/>
      <c r="V711" s="235"/>
      <c r="W711" s="235"/>
      <c r="X711" s="235"/>
      <c r="Y711" s="235"/>
      <c r="Z711" s="235"/>
    </row>
    <row r="712" ht="15.75" customHeight="1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  <c r="U712" s="235"/>
      <c r="V712" s="235"/>
      <c r="W712" s="235"/>
      <c r="X712" s="235"/>
      <c r="Y712" s="235"/>
      <c r="Z712" s="235"/>
    </row>
    <row r="713" ht="15.75" customHeight="1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  <c r="U713" s="235"/>
      <c r="V713" s="235"/>
      <c r="W713" s="235"/>
      <c r="X713" s="235"/>
      <c r="Y713" s="235"/>
      <c r="Z713" s="235"/>
    </row>
    <row r="714" ht="15.75" customHeight="1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  <c r="R714" s="235"/>
      <c r="S714" s="235"/>
      <c r="T714" s="235"/>
      <c r="U714" s="235"/>
      <c r="V714" s="235"/>
      <c r="W714" s="235"/>
      <c r="X714" s="235"/>
      <c r="Y714" s="235"/>
      <c r="Z714" s="235"/>
    </row>
    <row r="715" ht="15.75" customHeight="1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  <c r="R715" s="235"/>
      <c r="S715" s="235"/>
      <c r="T715" s="235"/>
      <c r="U715" s="235"/>
      <c r="V715" s="235"/>
      <c r="W715" s="235"/>
      <c r="X715" s="235"/>
      <c r="Y715" s="235"/>
      <c r="Z715" s="235"/>
    </row>
    <row r="716" ht="15.75" customHeight="1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  <c r="R716" s="235"/>
      <c r="S716" s="235"/>
      <c r="T716" s="235"/>
      <c r="U716" s="235"/>
      <c r="V716" s="235"/>
      <c r="W716" s="235"/>
      <c r="X716" s="235"/>
      <c r="Y716" s="235"/>
      <c r="Z716" s="235"/>
    </row>
    <row r="717" ht="15.75" customHeight="1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  <c r="R717" s="235"/>
      <c r="S717" s="235"/>
      <c r="T717" s="235"/>
      <c r="U717" s="235"/>
      <c r="V717" s="235"/>
      <c r="W717" s="235"/>
      <c r="X717" s="235"/>
      <c r="Y717" s="235"/>
      <c r="Z717" s="235"/>
    </row>
    <row r="718" ht="15.75" customHeight="1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  <c r="R718" s="235"/>
      <c r="S718" s="235"/>
      <c r="T718" s="235"/>
      <c r="U718" s="235"/>
      <c r="V718" s="235"/>
      <c r="W718" s="235"/>
      <c r="X718" s="235"/>
      <c r="Y718" s="235"/>
      <c r="Z718" s="235"/>
    </row>
    <row r="719" ht="15.75" customHeight="1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  <c r="R719" s="235"/>
      <c r="S719" s="235"/>
      <c r="T719" s="235"/>
      <c r="U719" s="235"/>
      <c r="V719" s="235"/>
      <c r="W719" s="235"/>
      <c r="X719" s="235"/>
      <c r="Y719" s="235"/>
      <c r="Z719" s="235"/>
    </row>
    <row r="720" ht="15.75" customHeight="1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  <c r="R720" s="235"/>
      <c r="S720" s="235"/>
      <c r="T720" s="235"/>
      <c r="U720" s="235"/>
      <c r="V720" s="235"/>
      <c r="W720" s="235"/>
      <c r="X720" s="235"/>
      <c r="Y720" s="235"/>
      <c r="Z720" s="235"/>
    </row>
    <row r="721" ht="15.75" customHeight="1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  <c r="R721" s="235"/>
      <c r="S721" s="235"/>
      <c r="T721" s="235"/>
      <c r="U721" s="235"/>
      <c r="V721" s="235"/>
      <c r="W721" s="235"/>
      <c r="X721" s="235"/>
      <c r="Y721" s="235"/>
      <c r="Z721" s="235"/>
    </row>
    <row r="722" ht="15.75" customHeight="1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  <c r="R722" s="235"/>
      <c r="S722" s="235"/>
      <c r="T722" s="235"/>
      <c r="U722" s="235"/>
      <c r="V722" s="235"/>
      <c r="W722" s="235"/>
      <c r="X722" s="235"/>
      <c r="Y722" s="235"/>
      <c r="Z722" s="235"/>
    </row>
    <row r="723" ht="15.75" customHeight="1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  <c r="U723" s="235"/>
      <c r="V723" s="235"/>
      <c r="W723" s="235"/>
      <c r="X723" s="235"/>
      <c r="Y723" s="235"/>
      <c r="Z723" s="235"/>
    </row>
    <row r="724" ht="15.75" customHeight="1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  <c r="R724" s="235"/>
      <c r="S724" s="235"/>
      <c r="T724" s="235"/>
      <c r="U724" s="235"/>
      <c r="V724" s="235"/>
      <c r="W724" s="235"/>
      <c r="X724" s="235"/>
      <c r="Y724" s="235"/>
      <c r="Z724" s="235"/>
    </row>
    <row r="725" ht="15.75" customHeight="1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  <c r="R725" s="235"/>
      <c r="S725" s="235"/>
      <c r="T725" s="235"/>
      <c r="U725" s="235"/>
      <c r="V725" s="235"/>
      <c r="W725" s="235"/>
      <c r="X725" s="235"/>
      <c r="Y725" s="235"/>
      <c r="Z725" s="235"/>
    </row>
    <row r="726" ht="15.75" customHeight="1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  <c r="R726" s="235"/>
      <c r="S726" s="235"/>
      <c r="T726" s="235"/>
      <c r="U726" s="235"/>
      <c r="V726" s="235"/>
      <c r="W726" s="235"/>
      <c r="X726" s="235"/>
      <c r="Y726" s="235"/>
      <c r="Z726" s="235"/>
    </row>
    <row r="727" ht="15.75" customHeight="1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  <c r="R727" s="235"/>
      <c r="S727" s="235"/>
      <c r="T727" s="235"/>
      <c r="U727" s="235"/>
      <c r="V727" s="235"/>
      <c r="W727" s="235"/>
      <c r="X727" s="235"/>
      <c r="Y727" s="235"/>
      <c r="Z727" s="235"/>
    </row>
    <row r="728" ht="15.75" customHeight="1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  <c r="U728" s="235"/>
      <c r="V728" s="235"/>
      <c r="W728" s="235"/>
      <c r="X728" s="235"/>
      <c r="Y728" s="235"/>
      <c r="Z728" s="235"/>
    </row>
    <row r="729" ht="15.75" customHeight="1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  <c r="R729" s="235"/>
      <c r="S729" s="235"/>
      <c r="T729" s="235"/>
      <c r="U729" s="235"/>
      <c r="V729" s="235"/>
      <c r="W729" s="235"/>
      <c r="X729" s="235"/>
      <c r="Y729" s="235"/>
      <c r="Z729" s="235"/>
    </row>
    <row r="730" ht="15.75" customHeight="1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  <c r="R730" s="235"/>
      <c r="S730" s="235"/>
      <c r="T730" s="235"/>
      <c r="U730" s="235"/>
      <c r="V730" s="235"/>
      <c r="W730" s="235"/>
      <c r="X730" s="235"/>
      <c r="Y730" s="235"/>
      <c r="Z730" s="235"/>
    </row>
    <row r="731" ht="15.75" customHeight="1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  <c r="R731" s="235"/>
      <c r="S731" s="235"/>
      <c r="T731" s="235"/>
      <c r="U731" s="235"/>
      <c r="V731" s="235"/>
      <c r="W731" s="235"/>
      <c r="X731" s="235"/>
      <c r="Y731" s="235"/>
      <c r="Z731" s="235"/>
    </row>
    <row r="732" ht="15.75" customHeight="1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  <c r="R732" s="235"/>
      <c r="S732" s="235"/>
      <c r="T732" s="235"/>
      <c r="U732" s="235"/>
      <c r="V732" s="235"/>
      <c r="W732" s="235"/>
      <c r="X732" s="235"/>
      <c r="Y732" s="235"/>
      <c r="Z732" s="235"/>
    </row>
    <row r="733" ht="15.75" customHeight="1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  <c r="R733" s="235"/>
      <c r="S733" s="235"/>
      <c r="T733" s="235"/>
      <c r="U733" s="235"/>
      <c r="V733" s="235"/>
      <c r="W733" s="235"/>
      <c r="X733" s="235"/>
      <c r="Y733" s="235"/>
      <c r="Z733" s="235"/>
    </row>
    <row r="734" ht="15.75" customHeight="1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  <c r="U734" s="235"/>
      <c r="V734" s="235"/>
      <c r="W734" s="235"/>
      <c r="X734" s="235"/>
      <c r="Y734" s="235"/>
      <c r="Z734" s="235"/>
    </row>
    <row r="735" ht="15.75" customHeight="1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  <c r="R735" s="235"/>
      <c r="S735" s="235"/>
      <c r="T735" s="235"/>
      <c r="U735" s="235"/>
      <c r="V735" s="235"/>
      <c r="W735" s="235"/>
      <c r="X735" s="235"/>
      <c r="Y735" s="235"/>
      <c r="Z735" s="235"/>
    </row>
    <row r="736" ht="15.75" customHeight="1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  <c r="R736" s="235"/>
      <c r="S736" s="235"/>
      <c r="T736" s="235"/>
      <c r="U736" s="235"/>
      <c r="V736" s="235"/>
      <c r="W736" s="235"/>
      <c r="X736" s="235"/>
      <c r="Y736" s="235"/>
      <c r="Z736" s="235"/>
    </row>
    <row r="737" ht="15.75" customHeight="1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  <c r="R737" s="235"/>
      <c r="S737" s="235"/>
      <c r="T737" s="235"/>
      <c r="U737" s="235"/>
      <c r="V737" s="235"/>
      <c r="W737" s="235"/>
      <c r="X737" s="235"/>
      <c r="Y737" s="235"/>
      <c r="Z737" s="235"/>
    </row>
    <row r="738" ht="15.75" customHeight="1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  <c r="R738" s="235"/>
      <c r="S738" s="235"/>
      <c r="T738" s="235"/>
      <c r="U738" s="235"/>
      <c r="V738" s="235"/>
      <c r="W738" s="235"/>
      <c r="X738" s="235"/>
      <c r="Y738" s="235"/>
      <c r="Z738" s="235"/>
    </row>
    <row r="739" ht="15.75" customHeight="1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  <c r="R739" s="235"/>
      <c r="S739" s="235"/>
      <c r="T739" s="235"/>
      <c r="U739" s="235"/>
      <c r="V739" s="235"/>
      <c r="W739" s="235"/>
      <c r="X739" s="235"/>
      <c r="Y739" s="235"/>
      <c r="Z739" s="235"/>
    </row>
    <row r="740" ht="15.75" customHeight="1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  <c r="R740" s="235"/>
      <c r="S740" s="235"/>
      <c r="T740" s="235"/>
      <c r="U740" s="235"/>
      <c r="V740" s="235"/>
      <c r="W740" s="235"/>
      <c r="X740" s="235"/>
      <c r="Y740" s="235"/>
      <c r="Z740" s="235"/>
    </row>
    <row r="741" ht="15.75" customHeight="1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  <c r="R741" s="235"/>
      <c r="S741" s="235"/>
      <c r="T741" s="235"/>
      <c r="U741" s="235"/>
      <c r="V741" s="235"/>
      <c r="W741" s="235"/>
      <c r="X741" s="235"/>
      <c r="Y741" s="235"/>
      <c r="Z741" s="235"/>
    </row>
    <row r="742" ht="15.75" customHeight="1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  <c r="R742" s="235"/>
      <c r="S742" s="235"/>
      <c r="T742" s="235"/>
      <c r="U742" s="235"/>
      <c r="V742" s="235"/>
      <c r="W742" s="235"/>
      <c r="X742" s="235"/>
      <c r="Y742" s="235"/>
      <c r="Z742" s="235"/>
    </row>
    <row r="743" ht="15.75" customHeight="1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  <c r="R743" s="235"/>
      <c r="S743" s="235"/>
      <c r="T743" s="235"/>
      <c r="U743" s="235"/>
      <c r="V743" s="235"/>
      <c r="W743" s="235"/>
      <c r="X743" s="235"/>
      <c r="Y743" s="235"/>
      <c r="Z743" s="235"/>
    </row>
    <row r="744" ht="15.75" customHeight="1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  <c r="R744" s="235"/>
      <c r="S744" s="235"/>
      <c r="T744" s="235"/>
      <c r="U744" s="235"/>
      <c r="V744" s="235"/>
      <c r="W744" s="235"/>
      <c r="X744" s="235"/>
      <c r="Y744" s="235"/>
      <c r="Z744" s="235"/>
    </row>
    <row r="745" ht="15.75" customHeight="1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  <c r="U745" s="235"/>
      <c r="V745" s="235"/>
      <c r="W745" s="235"/>
      <c r="X745" s="235"/>
      <c r="Y745" s="235"/>
      <c r="Z745" s="235"/>
    </row>
    <row r="746" ht="15.75" customHeight="1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  <c r="R746" s="235"/>
      <c r="S746" s="235"/>
      <c r="T746" s="235"/>
      <c r="U746" s="235"/>
      <c r="V746" s="235"/>
      <c r="W746" s="235"/>
      <c r="X746" s="235"/>
      <c r="Y746" s="235"/>
      <c r="Z746" s="235"/>
    </row>
    <row r="747" ht="15.75" customHeight="1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  <c r="R747" s="235"/>
      <c r="S747" s="235"/>
      <c r="T747" s="235"/>
      <c r="U747" s="235"/>
      <c r="V747" s="235"/>
      <c r="W747" s="235"/>
      <c r="X747" s="235"/>
      <c r="Y747" s="235"/>
      <c r="Z747" s="235"/>
    </row>
    <row r="748" ht="15.75" customHeight="1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  <c r="R748" s="235"/>
      <c r="S748" s="235"/>
      <c r="T748" s="235"/>
      <c r="U748" s="235"/>
      <c r="V748" s="235"/>
      <c r="W748" s="235"/>
      <c r="X748" s="235"/>
      <c r="Y748" s="235"/>
      <c r="Z748" s="235"/>
    </row>
    <row r="749" ht="15.75" customHeight="1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  <c r="R749" s="235"/>
      <c r="S749" s="235"/>
      <c r="T749" s="235"/>
      <c r="U749" s="235"/>
      <c r="V749" s="235"/>
      <c r="W749" s="235"/>
      <c r="X749" s="235"/>
      <c r="Y749" s="235"/>
      <c r="Z749" s="235"/>
    </row>
    <row r="750" ht="15.75" customHeight="1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  <c r="R750" s="235"/>
      <c r="S750" s="235"/>
      <c r="T750" s="235"/>
      <c r="U750" s="235"/>
      <c r="V750" s="235"/>
      <c r="W750" s="235"/>
      <c r="X750" s="235"/>
      <c r="Y750" s="235"/>
      <c r="Z750" s="235"/>
    </row>
    <row r="751" ht="15.75" customHeight="1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  <c r="R751" s="235"/>
      <c r="S751" s="235"/>
      <c r="T751" s="235"/>
      <c r="U751" s="235"/>
      <c r="V751" s="235"/>
      <c r="W751" s="235"/>
      <c r="X751" s="235"/>
      <c r="Y751" s="235"/>
      <c r="Z751" s="235"/>
    </row>
    <row r="752" ht="15.75" customHeight="1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  <c r="R752" s="235"/>
      <c r="S752" s="235"/>
      <c r="T752" s="235"/>
      <c r="U752" s="235"/>
      <c r="V752" s="235"/>
      <c r="W752" s="235"/>
      <c r="X752" s="235"/>
      <c r="Y752" s="235"/>
      <c r="Z752" s="235"/>
    </row>
    <row r="753" ht="15.75" customHeight="1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  <c r="R753" s="235"/>
      <c r="S753" s="235"/>
      <c r="T753" s="235"/>
      <c r="U753" s="235"/>
      <c r="V753" s="235"/>
      <c r="W753" s="235"/>
      <c r="X753" s="235"/>
      <c r="Y753" s="235"/>
      <c r="Z753" s="235"/>
    </row>
    <row r="754" ht="15.75" customHeight="1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  <c r="R754" s="235"/>
      <c r="S754" s="235"/>
      <c r="T754" s="235"/>
      <c r="U754" s="235"/>
      <c r="V754" s="235"/>
      <c r="W754" s="235"/>
      <c r="X754" s="235"/>
      <c r="Y754" s="235"/>
      <c r="Z754" s="235"/>
    </row>
    <row r="755" ht="15.75" customHeight="1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  <c r="R755" s="235"/>
      <c r="S755" s="235"/>
      <c r="T755" s="235"/>
      <c r="U755" s="235"/>
      <c r="V755" s="235"/>
      <c r="W755" s="235"/>
      <c r="X755" s="235"/>
      <c r="Y755" s="235"/>
      <c r="Z755" s="235"/>
    </row>
    <row r="756" ht="15.75" customHeight="1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  <c r="U756" s="235"/>
      <c r="V756" s="235"/>
      <c r="W756" s="235"/>
      <c r="X756" s="235"/>
      <c r="Y756" s="235"/>
      <c r="Z756" s="235"/>
    </row>
    <row r="757" ht="15.75" customHeight="1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  <c r="U757" s="235"/>
      <c r="V757" s="235"/>
      <c r="W757" s="235"/>
      <c r="X757" s="235"/>
      <c r="Y757" s="235"/>
      <c r="Z757" s="235"/>
    </row>
    <row r="758" ht="15.75" customHeight="1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  <c r="R758" s="235"/>
      <c r="S758" s="235"/>
      <c r="T758" s="235"/>
      <c r="U758" s="235"/>
      <c r="V758" s="235"/>
      <c r="W758" s="235"/>
      <c r="X758" s="235"/>
      <c r="Y758" s="235"/>
      <c r="Z758" s="235"/>
    </row>
    <row r="759" ht="15.75" customHeight="1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  <c r="U759" s="235"/>
      <c r="V759" s="235"/>
      <c r="W759" s="235"/>
      <c r="X759" s="235"/>
      <c r="Y759" s="235"/>
      <c r="Z759" s="235"/>
    </row>
    <row r="760" ht="15.75" customHeight="1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  <c r="U760" s="235"/>
      <c r="V760" s="235"/>
      <c r="W760" s="235"/>
      <c r="X760" s="235"/>
      <c r="Y760" s="235"/>
      <c r="Z760" s="235"/>
    </row>
    <row r="761" ht="15.75" customHeight="1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  <c r="R761" s="235"/>
      <c r="S761" s="235"/>
      <c r="T761" s="235"/>
      <c r="U761" s="235"/>
      <c r="V761" s="235"/>
      <c r="W761" s="235"/>
      <c r="X761" s="235"/>
      <c r="Y761" s="235"/>
      <c r="Z761" s="235"/>
    </row>
    <row r="762" ht="15.75" customHeight="1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  <c r="R762" s="235"/>
      <c r="S762" s="235"/>
      <c r="T762" s="235"/>
      <c r="U762" s="235"/>
      <c r="V762" s="235"/>
      <c r="W762" s="235"/>
      <c r="X762" s="235"/>
      <c r="Y762" s="235"/>
      <c r="Z762" s="235"/>
    </row>
    <row r="763" ht="15.75" customHeight="1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  <c r="R763" s="235"/>
      <c r="S763" s="235"/>
      <c r="T763" s="235"/>
      <c r="U763" s="235"/>
      <c r="V763" s="235"/>
      <c r="W763" s="235"/>
      <c r="X763" s="235"/>
      <c r="Y763" s="235"/>
      <c r="Z763" s="235"/>
    </row>
    <row r="764" ht="15.75" customHeight="1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  <c r="R764" s="235"/>
      <c r="S764" s="235"/>
      <c r="T764" s="235"/>
      <c r="U764" s="235"/>
      <c r="V764" s="235"/>
      <c r="W764" s="235"/>
      <c r="X764" s="235"/>
      <c r="Y764" s="235"/>
      <c r="Z764" s="235"/>
    </row>
    <row r="765" ht="15.75" customHeight="1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  <c r="R765" s="235"/>
      <c r="S765" s="235"/>
      <c r="T765" s="235"/>
      <c r="U765" s="235"/>
      <c r="V765" s="235"/>
      <c r="W765" s="235"/>
      <c r="X765" s="235"/>
      <c r="Y765" s="235"/>
      <c r="Z765" s="235"/>
    </row>
    <row r="766" ht="15.75" customHeight="1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  <c r="R766" s="235"/>
      <c r="S766" s="235"/>
      <c r="T766" s="235"/>
      <c r="U766" s="235"/>
      <c r="V766" s="235"/>
      <c r="W766" s="235"/>
      <c r="X766" s="235"/>
      <c r="Y766" s="235"/>
      <c r="Z766" s="235"/>
    </row>
    <row r="767" ht="15.75" customHeight="1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  <c r="R767" s="235"/>
      <c r="S767" s="235"/>
      <c r="T767" s="235"/>
      <c r="U767" s="235"/>
      <c r="V767" s="235"/>
      <c r="W767" s="235"/>
      <c r="X767" s="235"/>
      <c r="Y767" s="235"/>
      <c r="Z767" s="235"/>
    </row>
    <row r="768" ht="15.75" customHeight="1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  <c r="R768" s="235"/>
      <c r="S768" s="235"/>
      <c r="T768" s="235"/>
      <c r="U768" s="235"/>
      <c r="V768" s="235"/>
      <c r="W768" s="235"/>
      <c r="X768" s="235"/>
      <c r="Y768" s="235"/>
      <c r="Z768" s="235"/>
    </row>
    <row r="769" ht="15.75" customHeight="1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  <c r="R769" s="235"/>
      <c r="S769" s="235"/>
      <c r="T769" s="235"/>
      <c r="U769" s="235"/>
      <c r="V769" s="235"/>
      <c r="W769" s="235"/>
      <c r="X769" s="235"/>
      <c r="Y769" s="235"/>
      <c r="Z769" s="235"/>
    </row>
    <row r="770" ht="15.75" customHeight="1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  <c r="R770" s="235"/>
      <c r="S770" s="235"/>
      <c r="T770" s="235"/>
      <c r="U770" s="235"/>
      <c r="V770" s="235"/>
      <c r="W770" s="235"/>
      <c r="X770" s="235"/>
      <c r="Y770" s="235"/>
      <c r="Z770" s="235"/>
    </row>
    <row r="771" ht="15.75" customHeight="1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  <c r="R771" s="235"/>
      <c r="S771" s="235"/>
      <c r="T771" s="235"/>
      <c r="U771" s="235"/>
      <c r="V771" s="235"/>
      <c r="W771" s="235"/>
      <c r="X771" s="235"/>
      <c r="Y771" s="235"/>
      <c r="Z771" s="235"/>
    </row>
    <row r="772" ht="15.75" customHeight="1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  <c r="R772" s="235"/>
      <c r="S772" s="235"/>
      <c r="T772" s="235"/>
      <c r="U772" s="235"/>
      <c r="V772" s="235"/>
      <c r="W772" s="235"/>
      <c r="X772" s="235"/>
      <c r="Y772" s="235"/>
      <c r="Z772" s="235"/>
    </row>
    <row r="773" ht="15.75" customHeight="1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  <c r="R773" s="235"/>
      <c r="S773" s="235"/>
      <c r="T773" s="235"/>
      <c r="U773" s="235"/>
      <c r="V773" s="235"/>
      <c r="W773" s="235"/>
      <c r="X773" s="235"/>
      <c r="Y773" s="235"/>
      <c r="Z773" s="235"/>
    </row>
    <row r="774" ht="15.75" customHeight="1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  <c r="R774" s="235"/>
      <c r="S774" s="235"/>
      <c r="T774" s="235"/>
      <c r="U774" s="235"/>
      <c r="V774" s="235"/>
      <c r="W774" s="235"/>
      <c r="X774" s="235"/>
      <c r="Y774" s="235"/>
      <c r="Z774" s="235"/>
    </row>
    <row r="775" ht="15.75" customHeight="1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  <c r="R775" s="235"/>
      <c r="S775" s="235"/>
      <c r="T775" s="235"/>
      <c r="U775" s="235"/>
      <c r="V775" s="235"/>
      <c r="W775" s="235"/>
      <c r="X775" s="235"/>
      <c r="Y775" s="235"/>
      <c r="Z775" s="235"/>
    </row>
    <row r="776" ht="15.75" customHeight="1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  <c r="R776" s="235"/>
      <c r="S776" s="235"/>
      <c r="T776" s="235"/>
      <c r="U776" s="235"/>
      <c r="V776" s="235"/>
      <c r="W776" s="235"/>
      <c r="X776" s="235"/>
      <c r="Y776" s="235"/>
      <c r="Z776" s="235"/>
    </row>
    <row r="777" ht="15.75" customHeight="1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  <c r="R777" s="235"/>
      <c r="S777" s="235"/>
      <c r="T777" s="235"/>
      <c r="U777" s="235"/>
      <c r="V777" s="235"/>
      <c r="W777" s="235"/>
      <c r="X777" s="235"/>
      <c r="Y777" s="235"/>
      <c r="Z777" s="235"/>
    </row>
    <row r="778" ht="15.75" customHeight="1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  <c r="R778" s="235"/>
      <c r="S778" s="235"/>
      <c r="T778" s="235"/>
      <c r="U778" s="235"/>
      <c r="V778" s="235"/>
      <c r="W778" s="235"/>
      <c r="X778" s="235"/>
      <c r="Y778" s="235"/>
      <c r="Z778" s="235"/>
    </row>
    <row r="779" ht="15.75" customHeight="1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  <c r="R779" s="235"/>
      <c r="S779" s="235"/>
      <c r="T779" s="235"/>
      <c r="U779" s="235"/>
      <c r="V779" s="235"/>
      <c r="W779" s="235"/>
      <c r="X779" s="235"/>
      <c r="Y779" s="235"/>
      <c r="Z779" s="235"/>
    </row>
    <row r="780" ht="15.75" customHeight="1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  <c r="R780" s="235"/>
      <c r="S780" s="235"/>
      <c r="T780" s="235"/>
      <c r="U780" s="235"/>
      <c r="V780" s="235"/>
      <c r="W780" s="235"/>
      <c r="X780" s="235"/>
      <c r="Y780" s="235"/>
      <c r="Z780" s="235"/>
    </row>
    <row r="781" ht="15.75" customHeight="1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  <c r="U781" s="235"/>
      <c r="V781" s="235"/>
      <c r="W781" s="235"/>
      <c r="X781" s="235"/>
      <c r="Y781" s="235"/>
      <c r="Z781" s="235"/>
    </row>
    <row r="782" ht="15.75" customHeight="1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  <c r="R782" s="235"/>
      <c r="S782" s="235"/>
      <c r="T782" s="235"/>
      <c r="U782" s="235"/>
      <c r="V782" s="235"/>
      <c r="W782" s="235"/>
      <c r="X782" s="235"/>
      <c r="Y782" s="235"/>
      <c r="Z782" s="235"/>
    </row>
    <row r="783" ht="15.75" customHeight="1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  <c r="R783" s="235"/>
      <c r="S783" s="235"/>
      <c r="T783" s="235"/>
      <c r="U783" s="235"/>
      <c r="V783" s="235"/>
      <c r="W783" s="235"/>
      <c r="X783" s="235"/>
      <c r="Y783" s="235"/>
      <c r="Z783" s="235"/>
    </row>
    <row r="784" ht="15.75" customHeight="1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  <c r="R784" s="235"/>
      <c r="S784" s="235"/>
      <c r="T784" s="235"/>
      <c r="U784" s="235"/>
      <c r="V784" s="235"/>
      <c r="W784" s="235"/>
      <c r="X784" s="235"/>
      <c r="Y784" s="235"/>
      <c r="Z784" s="235"/>
    </row>
    <row r="785" ht="15.75" customHeight="1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  <c r="R785" s="235"/>
      <c r="S785" s="235"/>
      <c r="T785" s="235"/>
      <c r="U785" s="235"/>
      <c r="V785" s="235"/>
      <c r="W785" s="235"/>
      <c r="X785" s="235"/>
      <c r="Y785" s="235"/>
      <c r="Z785" s="235"/>
    </row>
    <row r="786" ht="15.75" customHeight="1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  <c r="U786" s="235"/>
      <c r="V786" s="235"/>
      <c r="W786" s="235"/>
      <c r="X786" s="235"/>
      <c r="Y786" s="235"/>
      <c r="Z786" s="235"/>
    </row>
    <row r="787" ht="15.75" customHeight="1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  <c r="R787" s="235"/>
      <c r="S787" s="235"/>
      <c r="T787" s="235"/>
      <c r="U787" s="235"/>
      <c r="V787" s="235"/>
      <c r="W787" s="235"/>
      <c r="X787" s="235"/>
      <c r="Y787" s="235"/>
      <c r="Z787" s="235"/>
    </row>
    <row r="788" ht="15.75" customHeight="1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  <c r="U788" s="235"/>
      <c r="V788" s="235"/>
      <c r="W788" s="235"/>
      <c r="X788" s="235"/>
      <c r="Y788" s="235"/>
      <c r="Z788" s="235"/>
    </row>
    <row r="789" ht="15.75" customHeight="1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  <c r="U789" s="235"/>
      <c r="V789" s="235"/>
      <c r="W789" s="235"/>
      <c r="X789" s="235"/>
      <c r="Y789" s="235"/>
      <c r="Z789" s="235"/>
    </row>
    <row r="790" ht="15.75" customHeight="1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  <c r="R790" s="235"/>
      <c r="S790" s="235"/>
      <c r="T790" s="235"/>
      <c r="U790" s="235"/>
      <c r="V790" s="235"/>
      <c r="W790" s="235"/>
      <c r="X790" s="235"/>
      <c r="Y790" s="235"/>
      <c r="Z790" s="235"/>
    </row>
    <row r="791" ht="15.75" customHeight="1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  <c r="R791" s="235"/>
      <c r="S791" s="235"/>
      <c r="T791" s="235"/>
      <c r="U791" s="235"/>
      <c r="V791" s="235"/>
      <c r="W791" s="235"/>
      <c r="X791" s="235"/>
      <c r="Y791" s="235"/>
      <c r="Z791" s="235"/>
    </row>
    <row r="792" ht="15.75" customHeight="1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  <c r="R792" s="235"/>
      <c r="S792" s="235"/>
      <c r="T792" s="235"/>
      <c r="U792" s="235"/>
      <c r="V792" s="235"/>
      <c r="W792" s="235"/>
      <c r="X792" s="235"/>
      <c r="Y792" s="235"/>
      <c r="Z792" s="235"/>
    </row>
    <row r="793" ht="15.75" customHeight="1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  <c r="R793" s="235"/>
      <c r="S793" s="235"/>
      <c r="T793" s="235"/>
      <c r="U793" s="235"/>
      <c r="V793" s="235"/>
      <c r="W793" s="235"/>
      <c r="X793" s="235"/>
      <c r="Y793" s="235"/>
      <c r="Z793" s="235"/>
    </row>
    <row r="794" ht="15.75" customHeight="1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  <c r="R794" s="235"/>
      <c r="S794" s="235"/>
      <c r="T794" s="235"/>
      <c r="U794" s="235"/>
      <c r="V794" s="235"/>
      <c r="W794" s="235"/>
      <c r="X794" s="235"/>
      <c r="Y794" s="235"/>
      <c r="Z794" s="235"/>
    </row>
    <row r="795" ht="15.75" customHeight="1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  <c r="U795" s="235"/>
      <c r="V795" s="235"/>
      <c r="W795" s="235"/>
      <c r="X795" s="235"/>
      <c r="Y795" s="235"/>
      <c r="Z795" s="235"/>
    </row>
    <row r="796" ht="15.75" customHeight="1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  <c r="R796" s="235"/>
      <c r="S796" s="235"/>
      <c r="T796" s="235"/>
      <c r="U796" s="235"/>
      <c r="V796" s="235"/>
      <c r="W796" s="235"/>
      <c r="X796" s="235"/>
      <c r="Y796" s="235"/>
      <c r="Z796" s="235"/>
    </row>
    <row r="797" ht="15.75" customHeight="1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  <c r="R797" s="235"/>
      <c r="S797" s="235"/>
      <c r="T797" s="235"/>
      <c r="U797" s="235"/>
      <c r="V797" s="235"/>
      <c r="W797" s="235"/>
      <c r="X797" s="235"/>
      <c r="Y797" s="235"/>
      <c r="Z797" s="235"/>
    </row>
    <row r="798" ht="15.75" customHeight="1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  <c r="U798" s="235"/>
      <c r="V798" s="235"/>
      <c r="W798" s="235"/>
      <c r="X798" s="235"/>
      <c r="Y798" s="235"/>
      <c r="Z798" s="235"/>
    </row>
    <row r="799" ht="15.75" customHeight="1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  <c r="R799" s="235"/>
      <c r="S799" s="235"/>
      <c r="T799" s="235"/>
      <c r="U799" s="235"/>
      <c r="V799" s="235"/>
      <c r="W799" s="235"/>
      <c r="X799" s="235"/>
      <c r="Y799" s="235"/>
      <c r="Z799" s="235"/>
    </row>
    <row r="800" ht="15.75" customHeight="1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  <c r="R800" s="235"/>
      <c r="S800" s="235"/>
      <c r="T800" s="235"/>
      <c r="U800" s="235"/>
      <c r="V800" s="235"/>
      <c r="W800" s="235"/>
      <c r="X800" s="235"/>
      <c r="Y800" s="235"/>
      <c r="Z800" s="235"/>
    </row>
    <row r="801" ht="15.75" customHeight="1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  <c r="R801" s="235"/>
      <c r="S801" s="235"/>
      <c r="T801" s="235"/>
      <c r="U801" s="235"/>
      <c r="V801" s="235"/>
      <c r="W801" s="235"/>
      <c r="X801" s="235"/>
      <c r="Y801" s="235"/>
      <c r="Z801" s="235"/>
    </row>
    <row r="802" ht="15.75" customHeight="1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  <c r="R802" s="235"/>
      <c r="S802" s="235"/>
      <c r="T802" s="235"/>
      <c r="U802" s="235"/>
      <c r="V802" s="235"/>
      <c r="W802" s="235"/>
      <c r="X802" s="235"/>
      <c r="Y802" s="235"/>
      <c r="Z802" s="235"/>
    </row>
    <row r="803" ht="15.75" customHeight="1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  <c r="R803" s="235"/>
      <c r="S803" s="235"/>
      <c r="T803" s="235"/>
      <c r="U803" s="235"/>
      <c r="V803" s="235"/>
      <c r="W803" s="235"/>
      <c r="X803" s="235"/>
      <c r="Y803" s="235"/>
      <c r="Z803" s="235"/>
    </row>
    <row r="804" ht="15.75" customHeight="1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  <c r="U804" s="235"/>
      <c r="V804" s="235"/>
      <c r="W804" s="235"/>
      <c r="X804" s="235"/>
      <c r="Y804" s="235"/>
      <c r="Z804" s="235"/>
    </row>
    <row r="805" ht="15.75" customHeight="1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  <c r="R805" s="235"/>
      <c r="S805" s="235"/>
      <c r="T805" s="235"/>
      <c r="U805" s="235"/>
      <c r="V805" s="235"/>
      <c r="W805" s="235"/>
      <c r="X805" s="235"/>
      <c r="Y805" s="235"/>
      <c r="Z805" s="235"/>
    </row>
    <row r="806" ht="15.75" customHeight="1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  <c r="U806" s="235"/>
      <c r="V806" s="235"/>
      <c r="W806" s="235"/>
      <c r="X806" s="235"/>
      <c r="Y806" s="235"/>
      <c r="Z806" s="235"/>
    </row>
    <row r="807" ht="15.75" customHeight="1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  <c r="U807" s="235"/>
      <c r="V807" s="235"/>
      <c r="W807" s="235"/>
      <c r="X807" s="235"/>
      <c r="Y807" s="235"/>
      <c r="Z807" s="235"/>
    </row>
    <row r="808" ht="15.75" customHeight="1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  <c r="U808" s="235"/>
      <c r="V808" s="235"/>
      <c r="W808" s="235"/>
      <c r="X808" s="235"/>
      <c r="Y808" s="235"/>
      <c r="Z808" s="235"/>
    </row>
    <row r="809" ht="15.75" customHeight="1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  <c r="R809" s="235"/>
      <c r="S809" s="235"/>
      <c r="T809" s="235"/>
      <c r="U809" s="235"/>
      <c r="V809" s="235"/>
      <c r="W809" s="235"/>
      <c r="X809" s="235"/>
      <c r="Y809" s="235"/>
      <c r="Z809" s="235"/>
    </row>
    <row r="810" ht="15.75" customHeight="1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  <c r="R810" s="235"/>
      <c r="S810" s="235"/>
      <c r="T810" s="235"/>
      <c r="U810" s="235"/>
      <c r="V810" s="235"/>
      <c r="W810" s="235"/>
      <c r="X810" s="235"/>
      <c r="Y810" s="235"/>
      <c r="Z810" s="235"/>
    </row>
    <row r="811" ht="15.75" customHeight="1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  <c r="R811" s="235"/>
      <c r="S811" s="235"/>
      <c r="T811" s="235"/>
      <c r="U811" s="235"/>
      <c r="V811" s="235"/>
      <c r="W811" s="235"/>
      <c r="X811" s="235"/>
      <c r="Y811" s="235"/>
      <c r="Z811" s="235"/>
    </row>
    <row r="812" ht="15.75" customHeight="1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  <c r="R812" s="235"/>
      <c r="S812" s="235"/>
      <c r="T812" s="235"/>
      <c r="U812" s="235"/>
      <c r="V812" s="235"/>
      <c r="W812" s="235"/>
      <c r="X812" s="235"/>
      <c r="Y812" s="235"/>
      <c r="Z812" s="235"/>
    </row>
    <row r="813" ht="15.75" customHeight="1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  <c r="R813" s="235"/>
      <c r="S813" s="235"/>
      <c r="T813" s="235"/>
      <c r="U813" s="235"/>
      <c r="V813" s="235"/>
      <c r="W813" s="235"/>
      <c r="X813" s="235"/>
      <c r="Y813" s="235"/>
      <c r="Z813" s="235"/>
    </row>
    <row r="814" ht="15.75" customHeight="1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  <c r="R814" s="235"/>
      <c r="S814" s="235"/>
      <c r="T814" s="235"/>
      <c r="U814" s="235"/>
      <c r="V814" s="235"/>
      <c r="W814" s="235"/>
      <c r="X814" s="235"/>
      <c r="Y814" s="235"/>
      <c r="Z814" s="235"/>
    </row>
    <row r="815" ht="15.75" customHeight="1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  <c r="R815" s="235"/>
      <c r="S815" s="235"/>
      <c r="T815" s="235"/>
      <c r="U815" s="235"/>
      <c r="V815" s="235"/>
      <c r="W815" s="235"/>
      <c r="X815" s="235"/>
      <c r="Y815" s="235"/>
      <c r="Z815" s="235"/>
    </row>
    <row r="816" ht="15.75" customHeight="1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  <c r="R816" s="235"/>
      <c r="S816" s="235"/>
      <c r="T816" s="235"/>
      <c r="U816" s="235"/>
      <c r="V816" s="235"/>
      <c r="W816" s="235"/>
      <c r="X816" s="235"/>
      <c r="Y816" s="235"/>
      <c r="Z816" s="235"/>
    </row>
    <row r="817" ht="15.75" customHeight="1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  <c r="R817" s="235"/>
      <c r="S817" s="235"/>
      <c r="T817" s="235"/>
      <c r="U817" s="235"/>
      <c r="V817" s="235"/>
      <c r="W817" s="235"/>
      <c r="X817" s="235"/>
      <c r="Y817" s="235"/>
      <c r="Z817" s="235"/>
    </row>
    <row r="818" ht="15.75" customHeight="1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  <c r="R818" s="235"/>
      <c r="S818" s="235"/>
      <c r="T818" s="235"/>
      <c r="U818" s="235"/>
      <c r="V818" s="235"/>
      <c r="W818" s="235"/>
      <c r="X818" s="235"/>
      <c r="Y818" s="235"/>
      <c r="Z818" s="235"/>
    </row>
    <row r="819" ht="15.75" customHeight="1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  <c r="R819" s="235"/>
      <c r="S819" s="235"/>
      <c r="T819" s="235"/>
      <c r="U819" s="235"/>
      <c r="V819" s="235"/>
      <c r="W819" s="235"/>
      <c r="X819" s="235"/>
      <c r="Y819" s="235"/>
      <c r="Z819" s="235"/>
    </row>
    <row r="820" ht="15.75" customHeight="1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  <c r="R820" s="235"/>
      <c r="S820" s="235"/>
      <c r="T820" s="235"/>
      <c r="U820" s="235"/>
      <c r="V820" s="235"/>
      <c r="W820" s="235"/>
      <c r="X820" s="235"/>
      <c r="Y820" s="235"/>
      <c r="Z820" s="235"/>
    </row>
    <row r="821" ht="15.75" customHeight="1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  <c r="R821" s="235"/>
      <c r="S821" s="235"/>
      <c r="T821" s="235"/>
      <c r="U821" s="235"/>
      <c r="V821" s="235"/>
      <c r="W821" s="235"/>
      <c r="X821" s="235"/>
      <c r="Y821" s="235"/>
      <c r="Z821" s="235"/>
    </row>
    <row r="822" ht="15.75" customHeight="1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  <c r="U822" s="235"/>
      <c r="V822" s="235"/>
      <c r="W822" s="235"/>
      <c r="X822" s="235"/>
      <c r="Y822" s="235"/>
      <c r="Z822" s="235"/>
    </row>
    <row r="823" ht="15.75" customHeight="1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  <c r="R823" s="235"/>
      <c r="S823" s="235"/>
      <c r="T823" s="235"/>
      <c r="U823" s="235"/>
      <c r="V823" s="235"/>
      <c r="W823" s="235"/>
      <c r="X823" s="235"/>
      <c r="Y823" s="235"/>
      <c r="Z823" s="235"/>
    </row>
    <row r="824" ht="15.75" customHeight="1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  <c r="R824" s="235"/>
      <c r="S824" s="235"/>
      <c r="T824" s="235"/>
      <c r="U824" s="235"/>
      <c r="V824" s="235"/>
      <c r="W824" s="235"/>
      <c r="X824" s="235"/>
      <c r="Y824" s="235"/>
      <c r="Z824" s="235"/>
    </row>
    <row r="825" ht="15.75" customHeight="1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  <c r="R825" s="235"/>
      <c r="S825" s="235"/>
      <c r="T825" s="235"/>
      <c r="U825" s="235"/>
      <c r="V825" s="235"/>
      <c r="W825" s="235"/>
      <c r="X825" s="235"/>
      <c r="Y825" s="235"/>
      <c r="Z825" s="235"/>
    </row>
    <row r="826" ht="15.75" customHeight="1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  <c r="R826" s="235"/>
      <c r="S826" s="235"/>
      <c r="T826" s="235"/>
      <c r="U826" s="235"/>
      <c r="V826" s="235"/>
      <c r="W826" s="235"/>
      <c r="X826" s="235"/>
      <c r="Y826" s="235"/>
      <c r="Z826" s="235"/>
    </row>
    <row r="827" ht="15.75" customHeight="1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  <c r="R827" s="235"/>
      <c r="S827" s="235"/>
      <c r="T827" s="235"/>
      <c r="U827" s="235"/>
      <c r="V827" s="235"/>
      <c r="W827" s="235"/>
      <c r="X827" s="235"/>
      <c r="Y827" s="235"/>
      <c r="Z827" s="235"/>
    </row>
    <row r="828" ht="15.75" customHeight="1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  <c r="R828" s="235"/>
      <c r="S828" s="235"/>
      <c r="T828" s="235"/>
      <c r="U828" s="235"/>
      <c r="V828" s="235"/>
      <c r="W828" s="235"/>
      <c r="X828" s="235"/>
      <c r="Y828" s="235"/>
      <c r="Z828" s="235"/>
    </row>
    <row r="829" ht="15.75" customHeight="1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  <c r="R829" s="235"/>
      <c r="S829" s="235"/>
      <c r="T829" s="235"/>
      <c r="U829" s="235"/>
      <c r="V829" s="235"/>
      <c r="W829" s="235"/>
      <c r="X829" s="235"/>
      <c r="Y829" s="235"/>
      <c r="Z829" s="235"/>
    </row>
    <row r="830" ht="15.75" customHeight="1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  <c r="R830" s="235"/>
      <c r="S830" s="235"/>
      <c r="T830" s="235"/>
      <c r="U830" s="235"/>
      <c r="V830" s="235"/>
      <c r="W830" s="235"/>
      <c r="X830" s="235"/>
      <c r="Y830" s="235"/>
      <c r="Z830" s="235"/>
    </row>
    <row r="831" ht="15.75" customHeight="1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  <c r="R831" s="235"/>
      <c r="S831" s="235"/>
      <c r="T831" s="235"/>
      <c r="U831" s="235"/>
      <c r="V831" s="235"/>
      <c r="W831" s="235"/>
      <c r="X831" s="235"/>
      <c r="Y831" s="235"/>
      <c r="Z831" s="235"/>
    </row>
    <row r="832" ht="15.75" customHeight="1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  <c r="R832" s="235"/>
      <c r="S832" s="235"/>
      <c r="T832" s="235"/>
      <c r="U832" s="235"/>
      <c r="V832" s="235"/>
      <c r="W832" s="235"/>
      <c r="X832" s="235"/>
      <c r="Y832" s="235"/>
      <c r="Z832" s="235"/>
    </row>
    <row r="833" ht="15.75" customHeight="1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  <c r="R833" s="235"/>
      <c r="S833" s="235"/>
      <c r="T833" s="235"/>
      <c r="U833" s="235"/>
      <c r="V833" s="235"/>
      <c r="W833" s="235"/>
      <c r="X833" s="235"/>
      <c r="Y833" s="235"/>
      <c r="Z833" s="235"/>
    </row>
    <row r="834" ht="15.75" customHeight="1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  <c r="R834" s="235"/>
      <c r="S834" s="235"/>
      <c r="T834" s="235"/>
      <c r="U834" s="235"/>
      <c r="V834" s="235"/>
      <c r="W834" s="235"/>
      <c r="X834" s="235"/>
      <c r="Y834" s="235"/>
      <c r="Z834" s="235"/>
    </row>
    <row r="835" ht="15.75" customHeight="1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  <c r="U835" s="235"/>
      <c r="V835" s="235"/>
      <c r="W835" s="235"/>
      <c r="X835" s="235"/>
      <c r="Y835" s="235"/>
      <c r="Z835" s="235"/>
    </row>
    <row r="836" ht="15.75" customHeight="1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  <c r="R836" s="235"/>
      <c r="S836" s="235"/>
      <c r="T836" s="235"/>
      <c r="U836" s="235"/>
      <c r="V836" s="235"/>
      <c r="W836" s="235"/>
      <c r="X836" s="235"/>
      <c r="Y836" s="235"/>
      <c r="Z836" s="235"/>
    </row>
    <row r="837" ht="15.75" customHeight="1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  <c r="R837" s="235"/>
      <c r="S837" s="235"/>
      <c r="T837" s="235"/>
      <c r="U837" s="235"/>
      <c r="V837" s="235"/>
      <c r="W837" s="235"/>
      <c r="X837" s="235"/>
      <c r="Y837" s="235"/>
      <c r="Z837" s="235"/>
    </row>
    <row r="838" ht="15.75" customHeight="1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  <c r="R838" s="235"/>
      <c r="S838" s="235"/>
      <c r="T838" s="235"/>
      <c r="U838" s="235"/>
      <c r="V838" s="235"/>
      <c r="W838" s="235"/>
      <c r="X838" s="235"/>
      <c r="Y838" s="235"/>
      <c r="Z838" s="235"/>
    </row>
    <row r="839" ht="15.75" customHeight="1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  <c r="R839" s="235"/>
      <c r="S839" s="235"/>
      <c r="T839" s="235"/>
      <c r="U839" s="235"/>
      <c r="V839" s="235"/>
      <c r="W839" s="235"/>
      <c r="X839" s="235"/>
      <c r="Y839" s="235"/>
      <c r="Z839" s="235"/>
    </row>
    <row r="840" ht="15.75" customHeight="1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  <c r="R840" s="235"/>
      <c r="S840" s="235"/>
      <c r="T840" s="235"/>
      <c r="U840" s="235"/>
      <c r="V840" s="235"/>
      <c r="W840" s="235"/>
      <c r="X840" s="235"/>
      <c r="Y840" s="235"/>
      <c r="Z840" s="235"/>
    </row>
    <row r="841" ht="15.75" customHeight="1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  <c r="R841" s="235"/>
      <c r="S841" s="235"/>
      <c r="T841" s="235"/>
      <c r="U841" s="235"/>
      <c r="V841" s="235"/>
      <c r="W841" s="235"/>
      <c r="X841" s="235"/>
      <c r="Y841" s="235"/>
      <c r="Z841" s="235"/>
    </row>
    <row r="842" ht="15.75" customHeight="1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  <c r="R842" s="235"/>
      <c r="S842" s="235"/>
      <c r="T842" s="235"/>
      <c r="U842" s="235"/>
      <c r="V842" s="235"/>
      <c r="W842" s="235"/>
      <c r="X842" s="235"/>
      <c r="Y842" s="235"/>
      <c r="Z842" s="235"/>
    </row>
    <row r="843" ht="15.75" customHeight="1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  <c r="R843" s="235"/>
      <c r="S843" s="235"/>
      <c r="T843" s="235"/>
      <c r="U843" s="235"/>
      <c r="V843" s="235"/>
      <c r="W843" s="235"/>
      <c r="X843" s="235"/>
      <c r="Y843" s="235"/>
      <c r="Z843" s="235"/>
    </row>
    <row r="844" ht="15.75" customHeight="1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  <c r="R844" s="235"/>
      <c r="S844" s="235"/>
      <c r="T844" s="235"/>
      <c r="U844" s="235"/>
      <c r="V844" s="235"/>
      <c r="W844" s="235"/>
      <c r="X844" s="235"/>
      <c r="Y844" s="235"/>
      <c r="Z844" s="235"/>
    </row>
    <row r="845" ht="15.75" customHeight="1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  <c r="R845" s="235"/>
      <c r="S845" s="235"/>
      <c r="T845" s="235"/>
      <c r="U845" s="235"/>
      <c r="V845" s="235"/>
      <c r="W845" s="235"/>
      <c r="X845" s="235"/>
      <c r="Y845" s="235"/>
      <c r="Z845" s="235"/>
    </row>
    <row r="846" ht="15.75" customHeight="1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  <c r="R846" s="235"/>
      <c r="S846" s="235"/>
      <c r="T846" s="235"/>
      <c r="U846" s="235"/>
      <c r="V846" s="235"/>
      <c r="W846" s="235"/>
      <c r="X846" s="235"/>
      <c r="Y846" s="235"/>
      <c r="Z846" s="235"/>
    </row>
    <row r="847" ht="15.75" customHeight="1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  <c r="R847" s="235"/>
      <c r="S847" s="235"/>
      <c r="T847" s="235"/>
      <c r="U847" s="235"/>
      <c r="V847" s="235"/>
      <c r="W847" s="235"/>
      <c r="X847" s="235"/>
      <c r="Y847" s="235"/>
      <c r="Z847" s="235"/>
    </row>
    <row r="848" ht="15.75" customHeight="1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  <c r="R848" s="235"/>
      <c r="S848" s="235"/>
      <c r="T848" s="235"/>
      <c r="U848" s="235"/>
      <c r="V848" s="235"/>
      <c r="W848" s="235"/>
      <c r="X848" s="235"/>
      <c r="Y848" s="235"/>
      <c r="Z848" s="235"/>
    </row>
    <row r="849" ht="15.75" customHeight="1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  <c r="R849" s="235"/>
      <c r="S849" s="235"/>
      <c r="T849" s="235"/>
      <c r="U849" s="235"/>
      <c r="V849" s="235"/>
      <c r="W849" s="235"/>
      <c r="X849" s="235"/>
      <c r="Y849" s="235"/>
      <c r="Z849" s="235"/>
    </row>
    <row r="850" ht="15.75" customHeight="1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  <c r="R850" s="235"/>
      <c r="S850" s="235"/>
      <c r="T850" s="235"/>
      <c r="U850" s="235"/>
      <c r="V850" s="235"/>
      <c r="W850" s="235"/>
      <c r="X850" s="235"/>
      <c r="Y850" s="235"/>
      <c r="Z850" s="235"/>
    </row>
    <row r="851" ht="15.75" customHeight="1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  <c r="U851" s="235"/>
      <c r="V851" s="235"/>
      <c r="W851" s="235"/>
      <c r="X851" s="235"/>
      <c r="Y851" s="235"/>
      <c r="Z851" s="235"/>
    </row>
    <row r="852" ht="15.75" customHeight="1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  <c r="R852" s="235"/>
      <c r="S852" s="235"/>
      <c r="T852" s="235"/>
      <c r="U852" s="235"/>
      <c r="V852" s="235"/>
      <c r="W852" s="235"/>
      <c r="X852" s="235"/>
      <c r="Y852" s="235"/>
      <c r="Z852" s="235"/>
    </row>
    <row r="853" ht="15.75" customHeight="1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  <c r="U853" s="235"/>
      <c r="V853" s="235"/>
      <c r="W853" s="235"/>
      <c r="X853" s="235"/>
      <c r="Y853" s="235"/>
      <c r="Z853" s="235"/>
    </row>
    <row r="854" ht="15.75" customHeight="1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  <c r="U854" s="235"/>
      <c r="V854" s="235"/>
      <c r="W854" s="235"/>
      <c r="X854" s="235"/>
      <c r="Y854" s="235"/>
      <c r="Z854" s="235"/>
    </row>
    <row r="855" ht="15.75" customHeight="1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  <c r="R855" s="235"/>
      <c r="S855" s="235"/>
      <c r="T855" s="235"/>
      <c r="U855" s="235"/>
      <c r="V855" s="235"/>
      <c r="W855" s="235"/>
      <c r="X855" s="235"/>
      <c r="Y855" s="235"/>
      <c r="Z855" s="235"/>
    </row>
    <row r="856" ht="15.75" customHeight="1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  <c r="R856" s="235"/>
      <c r="S856" s="235"/>
      <c r="T856" s="235"/>
      <c r="U856" s="235"/>
      <c r="V856" s="235"/>
      <c r="W856" s="235"/>
      <c r="X856" s="235"/>
      <c r="Y856" s="235"/>
      <c r="Z856" s="235"/>
    </row>
    <row r="857" ht="15.75" customHeight="1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  <c r="R857" s="235"/>
      <c r="S857" s="235"/>
      <c r="T857" s="235"/>
      <c r="U857" s="235"/>
      <c r="V857" s="235"/>
      <c r="W857" s="235"/>
      <c r="X857" s="235"/>
      <c r="Y857" s="235"/>
      <c r="Z857" s="235"/>
    </row>
    <row r="858" ht="15.75" customHeight="1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  <c r="R858" s="235"/>
      <c r="S858" s="235"/>
      <c r="T858" s="235"/>
      <c r="U858" s="235"/>
      <c r="V858" s="235"/>
      <c r="W858" s="235"/>
      <c r="X858" s="235"/>
      <c r="Y858" s="235"/>
      <c r="Z858" s="235"/>
    </row>
    <row r="859" ht="15.75" customHeight="1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  <c r="R859" s="235"/>
      <c r="S859" s="235"/>
      <c r="T859" s="235"/>
      <c r="U859" s="235"/>
      <c r="V859" s="235"/>
      <c r="W859" s="235"/>
      <c r="X859" s="235"/>
      <c r="Y859" s="235"/>
      <c r="Z859" s="235"/>
    </row>
    <row r="860" ht="15.75" customHeight="1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  <c r="R860" s="235"/>
      <c r="S860" s="235"/>
      <c r="T860" s="235"/>
      <c r="U860" s="235"/>
      <c r="V860" s="235"/>
      <c r="W860" s="235"/>
      <c r="X860" s="235"/>
      <c r="Y860" s="235"/>
      <c r="Z860" s="235"/>
    </row>
    <row r="861" ht="15.75" customHeight="1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  <c r="U861" s="235"/>
      <c r="V861" s="235"/>
      <c r="W861" s="235"/>
      <c r="X861" s="235"/>
      <c r="Y861" s="235"/>
      <c r="Z861" s="235"/>
    </row>
    <row r="862" ht="15.75" customHeight="1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  <c r="R862" s="235"/>
      <c r="S862" s="235"/>
      <c r="T862" s="235"/>
      <c r="U862" s="235"/>
      <c r="V862" s="235"/>
      <c r="W862" s="235"/>
      <c r="X862" s="235"/>
      <c r="Y862" s="235"/>
      <c r="Z862" s="235"/>
    </row>
    <row r="863" ht="15.75" customHeight="1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  <c r="R863" s="235"/>
      <c r="S863" s="235"/>
      <c r="T863" s="235"/>
      <c r="U863" s="235"/>
      <c r="V863" s="235"/>
      <c r="W863" s="235"/>
      <c r="X863" s="235"/>
      <c r="Y863" s="235"/>
      <c r="Z863" s="235"/>
    </row>
    <row r="864" ht="15.75" customHeight="1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  <c r="R864" s="235"/>
      <c r="S864" s="235"/>
      <c r="T864" s="235"/>
      <c r="U864" s="235"/>
      <c r="V864" s="235"/>
      <c r="W864" s="235"/>
      <c r="X864" s="235"/>
      <c r="Y864" s="235"/>
      <c r="Z864" s="235"/>
    </row>
    <row r="865" ht="15.75" customHeight="1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  <c r="R865" s="235"/>
      <c r="S865" s="235"/>
      <c r="T865" s="235"/>
      <c r="U865" s="235"/>
      <c r="V865" s="235"/>
      <c r="W865" s="235"/>
      <c r="X865" s="235"/>
      <c r="Y865" s="235"/>
      <c r="Z865" s="235"/>
    </row>
    <row r="866" ht="15.75" customHeight="1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  <c r="R866" s="235"/>
      <c r="S866" s="235"/>
      <c r="T866" s="235"/>
      <c r="U866" s="235"/>
      <c r="V866" s="235"/>
      <c r="W866" s="235"/>
      <c r="X866" s="235"/>
      <c r="Y866" s="235"/>
      <c r="Z866" s="235"/>
    </row>
    <row r="867" ht="15.75" customHeight="1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  <c r="R867" s="235"/>
      <c r="S867" s="235"/>
      <c r="T867" s="235"/>
      <c r="U867" s="235"/>
      <c r="V867" s="235"/>
      <c r="W867" s="235"/>
      <c r="X867" s="235"/>
      <c r="Y867" s="235"/>
      <c r="Z867" s="235"/>
    </row>
    <row r="868" ht="15.75" customHeight="1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  <c r="R868" s="235"/>
      <c r="S868" s="235"/>
      <c r="T868" s="235"/>
      <c r="U868" s="235"/>
      <c r="V868" s="235"/>
      <c r="W868" s="235"/>
      <c r="X868" s="235"/>
      <c r="Y868" s="235"/>
      <c r="Z868" s="235"/>
    </row>
    <row r="869" ht="15.75" customHeight="1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  <c r="R869" s="235"/>
      <c r="S869" s="235"/>
      <c r="T869" s="235"/>
      <c r="U869" s="235"/>
      <c r="V869" s="235"/>
      <c r="W869" s="235"/>
      <c r="X869" s="235"/>
      <c r="Y869" s="235"/>
      <c r="Z869" s="235"/>
    </row>
    <row r="870" ht="15.75" customHeight="1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  <c r="U870" s="235"/>
      <c r="V870" s="235"/>
      <c r="W870" s="235"/>
      <c r="X870" s="235"/>
      <c r="Y870" s="235"/>
      <c r="Z870" s="235"/>
    </row>
    <row r="871" ht="15.75" customHeight="1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  <c r="R871" s="235"/>
      <c r="S871" s="235"/>
      <c r="T871" s="235"/>
      <c r="U871" s="235"/>
      <c r="V871" s="235"/>
      <c r="W871" s="235"/>
      <c r="X871" s="235"/>
      <c r="Y871" s="235"/>
      <c r="Z871" s="235"/>
    </row>
    <row r="872" ht="15.75" customHeight="1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  <c r="R872" s="235"/>
      <c r="S872" s="235"/>
      <c r="T872" s="235"/>
      <c r="U872" s="235"/>
      <c r="V872" s="235"/>
      <c r="W872" s="235"/>
      <c r="X872" s="235"/>
      <c r="Y872" s="235"/>
      <c r="Z872" s="235"/>
    </row>
    <row r="873" ht="15.75" customHeight="1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  <c r="U873" s="235"/>
      <c r="V873" s="235"/>
      <c r="W873" s="235"/>
      <c r="X873" s="235"/>
      <c r="Y873" s="235"/>
      <c r="Z873" s="235"/>
    </row>
    <row r="874" ht="15.75" customHeight="1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  <c r="R874" s="235"/>
      <c r="S874" s="235"/>
      <c r="T874" s="235"/>
      <c r="U874" s="235"/>
      <c r="V874" s="235"/>
      <c r="W874" s="235"/>
      <c r="X874" s="235"/>
      <c r="Y874" s="235"/>
      <c r="Z874" s="235"/>
    </row>
    <row r="875" ht="15.75" customHeight="1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  <c r="U875" s="235"/>
      <c r="V875" s="235"/>
      <c r="W875" s="235"/>
      <c r="X875" s="235"/>
      <c r="Y875" s="235"/>
      <c r="Z875" s="235"/>
    </row>
    <row r="876" ht="15.75" customHeight="1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  <c r="U876" s="235"/>
      <c r="V876" s="235"/>
      <c r="W876" s="235"/>
      <c r="X876" s="235"/>
      <c r="Y876" s="235"/>
      <c r="Z876" s="235"/>
    </row>
    <row r="877" ht="15.75" customHeight="1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  <c r="R877" s="235"/>
      <c r="S877" s="235"/>
      <c r="T877" s="235"/>
      <c r="U877" s="235"/>
      <c r="V877" s="235"/>
      <c r="W877" s="235"/>
      <c r="X877" s="235"/>
      <c r="Y877" s="235"/>
      <c r="Z877" s="235"/>
    </row>
    <row r="878" ht="15.75" customHeight="1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  <c r="R878" s="235"/>
      <c r="S878" s="235"/>
      <c r="T878" s="235"/>
      <c r="U878" s="235"/>
      <c r="V878" s="235"/>
      <c r="W878" s="235"/>
      <c r="X878" s="235"/>
      <c r="Y878" s="235"/>
      <c r="Z878" s="235"/>
    </row>
    <row r="879" ht="15.75" customHeight="1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  <c r="R879" s="235"/>
      <c r="S879" s="235"/>
      <c r="T879" s="235"/>
      <c r="U879" s="235"/>
      <c r="V879" s="235"/>
      <c r="W879" s="235"/>
      <c r="X879" s="235"/>
      <c r="Y879" s="235"/>
      <c r="Z879" s="235"/>
    </row>
    <row r="880" ht="15.75" customHeight="1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  <c r="R880" s="235"/>
      <c r="S880" s="235"/>
      <c r="T880" s="235"/>
      <c r="U880" s="235"/>
      <c r="V880" s="235"/>
      <c r="W880" s="235"/>
      <c r="X880" s="235"/>
      <c r="Y880" s="235"/>
      <c r="Z880" s="235"/>
    </row>
    <row r="881" ht="15.75" customHeight="1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  <c r="R881" s="235"/>
      <c r="S881" s="235"/>
      <c r="T881" s="235"/>
      <c r="U881" s="235"/>
      <c r="V881" s="235"/>
      <c r="W881" s="235"/>
      <c r="X881" s="235"/>
      <c r="Y881" s="235"/>
      <c r="Z881" s="235"/>
    </row>
    <row r="882" ht="15.75" customHeight="1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  <c r="R882" s="235"/>
      <c r="S882" s="235"/>
      <c r="T882" s="235"/>
      <c r="U882" s="235"/>
      <c r="V882" s="235"/>
      <c r="W882" s="235"/>
      <c r="X882" s="235"/>
      <c r="Y882" s="235"/>
      <c r="Z882" s="235"/>
    </row>
    <row r="883" ht="15.75" customHeight="1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  <c r="R883" s="235"/>
      <c r="S883" s="235"/>
      <c r="T883" s="235"/>
      <c r="U883" s="235"/>
      <c r="V883" s="235"/>
      <c r="W883" s="235"/>
      <c r="X883" s="235"/>
      <c r="Y883" s="235"/>
      <c r="Z883" s="235"/>
    </row>
    <row r="884" ht="15.75" customHeight="1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  <c r="R884" s="235"/>
      <c r="S884" s="235"/>
      <c r="T884" s="235"/>
      <c r="U884" s="235"/>
      <c r="V884" s="235"/>
      <c r="W884" s="235"/>
      <c r="X884" s="235"/>
      <c r="Y884" s="235"/>
      <c r="Z884" s="235"/>
    </row>
    <row r="885" ht="15.75" customHeight="1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  <c r="R885" s="235"/>
      <c r="S885" s="235"/>
      <c r="T885" s="235"/>
      <c r="U885" s="235"/>
      <c r="V885" s="235"/>
      <c r="W885" s="235"/>
      <c r="X885" s="235"/>
      <c r="Y885" s="235"/>
      <c r="Z885" s="235"/>
    </row>
    <row r="886" ht="15.75" customHeight="1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  <c r="U886" s="235"/>
      <c r="V886" s="235"/>
      <c r="W886" s="235"/>
      <c r="X886" s="235"/>
      <c r="Y886" s="235"/>
      <c r="Z886" s="235"/>
    </row>
    <row r="887" ht="15.75" customHeight="1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  <c r="R887" s="235"/>
      <c r="S887" s="235"/>
      <c r="T887" s="235"/>
      <c r="U887" s="235"/>
      <c r="V887" s="235"/>
      <c r="W887" s="235"/>
      <c r="X887" s="235"/>
      <c r="Y887" s="235"/>
      <c r="Z887" s="235"/>
    </row>
    <row r="888" ht="15.75" customHeight="1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  <c r="R888" s="235"/>
      <c r="S888" s="235"/>
      <c r="T888" s="235"/>
      <c r="U888" s="235"/>
      <c r="V888" s="235"/>
      <c r="W888" s="235"/>
      <c r="X888" s="235"/>
      <c r="Y888" s="235"/>
      <c r="Z888" s="235"/>
    </row>
    <row r="889" ht="15.75" customHeight="1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  <c r="R889" s="235"/>
      <c r="S889" s="235"/>
      <c r="T889" s="235"/>
      <c r="U889" s="235"/>
      <c r="V889" s="235"/>
      <c r="W889" s="235"/>
      <c r="X889" s="235"/>
      <c r="Y889" s="235"/>
      <c r="Z889" s="235"/>
    </row>
    <row r="890" ht="15.75" customHeight="1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  <c r="R890" s="235"/>
      <c r="S890" s="235"/>
      <c r="T890" s="235"/>
      <c r="U890" s="235"/>
      <c r="V890" s="235"/>
      <c r="W890" s="235"/>
      <c r="X890" s="235"/>
      <c r="Y890" s="235"/>
      <c r="Z890" s="235"/>
    </row>
    <row r="891" ht="15.75" customHeight="1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  <c r="R891" s="235"/>
      <c r="S891" s="235"/>
      <c r="T891" s="235"/>
      <c r="U891" s="235"/>
      <c r="V891" s="235"/>
      <c r="W891" s="235"/>
      <c r="X891" s="235"/>
      <c r="Y891" s="235"/>
      <c r="Z891" s="235"/>
    </row>
    <row r="892" ht="15.75" customHeight="1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  <c r="R892" s="235"/>
      <c r="S892" s="235"/>
      <c r="T892" s="235"/>
      <c r="U892" s="235"/>
      <c r="V892" s="235"/>
      <c r="W892" s="235"/>
      <c r="X892" s="235"/>
      <c r="Y892" s="235"/>
      <c r="Z892" s="235"/>
    </row>
    <row r="893" ht="15.75" customHeight="1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  <c r="R893" s="235"/>
      <c r="S893" s="235"/>
      <c r="T893" s="235"/>
      <c r="U893" s="235"/>
      <c r="V893" s="235"/>
      <c r="W893" s="235"/>
      <c r="X893" s="235"/>
      <c r="Y893" s="235"/>
      <c r="Z893" s="235"/>
    </row>
    <row r="894" ht="15.75" customHeight="1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  <c r="R894" s="235"/>
      <c r="S894" s="235"/>
      <c r="T894" s="235"/>
      <c r="U894" s="235"/>
      <c r="V894" s="235"/>
      <c r="W894" s="235"/>
      <c r="X894" s="235"/>
      <c r="Y894" s="235"/>
      <c r="Z894" s="235"/>
    </row>
    <row r="895" ht="15.75" customHeight="1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  <c r="R895" s="235"/>
      <c r="S895" s="235"/>
      <c r="T895" s="235"/>
      <c r="U895" s="235"/>
      <c r="V895" s="235"/>
      <c r="W895" s="235"/>
      <c r="X895" s="235"/>
      <c r="Y895" s="235"/>
      <c r="Z895" s="235"/>
    </row>
    <row r="896" ht="15.75" customHeight="1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  <c r="R896" s="235"/>
      <c r="S896" s="235"/>
      <c r="T896" s="235"/>
      <c r="U896" s="235"/>
      <c r="V896" s="235"/>
      <c r="W896" s="235"/>
      <c r="X896" s="235"/>
      <c r="Y896" s="235"/>
      <c r="Z896" s="235"/>
    </row>
    <row r="897" ht="15.75" customHeight="1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  <c r="R897" s="235"/>
      <c r="S897" s="235"/>
      <c r="T897" s="235"/>
      <c r="U897" s="235"/>
      <c r="V897" s="235"/>
      <c r="W897" s="235"/>
      <c r="X897" s="235"/>
      <c r="Y897" s="235"/>
      <c r="Z897" s="235"/>
    </row>
    <row r="898" ht="15.75" customHeight="1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  <c r="U898" s="235"/>
      <c r="V898" s="235"/>
      <c r="W898" s="235"/>
      <c r="X898" s="235"/>
      <c r="Y898" s="235"/>
      <c r="Z898" s="235"/>
    </row>
    <row r="899" ht="15.75" customHeight="1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  <c r="U899" s="235"/>
      <c r="V899" s="235"/>
      <c r="W899" s="235"/>
      <c r="X899" s="235"/>
      <c r="Y899" s="235"/>
      <c r="Z899" s="235"/>
    </row>
    <row r="900" ht="15.75" customHeight="1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  <c r="U900" s="235"/>
      <c r="V900" s="235"/>
      <c r="W900" s="235"/>
      <c r="X900" s="235"/>
      <c r="Y900" s="235"/>
      <c r="Z900" s="235"/>
    </row>
    <row r="901" ht="15.75" customHeight="1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  <c r="U901" s="235"/>
      <c r="V901" s="235"/>
      <c r="W901" s="235"/>
      <c r="X901" s="235"/>
      <c r="Y901" s="235"/>
      <c r="Z901" s="235"/>
    </row>
    <row r="902" ht="15.75" customHeight="1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  <c r="R902" s="235"/>
      <c r="S902" s="235"/>
      <c r="T902" s="235"/>
      <c r="U902" s="235"/>
      <c r="V902" s="235"/>
      <c r="W902" s="235"/>
      <c r="X902" s="235"/>
      <c r="Y902" s="235"/>
      <c r="Z902" s="235"/>
    </row>
    <row r="903" ht="15.75" customHeight="1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  <c r="R903" s="235"/>
      <c r="S903" s="235"/>
      <c r="T903" s="235"/>
      <c r="U903" s="235"/>
      <c r="V903" s="235"/>
      <c r="W903" s="235"/>
      <c r="X903" s="235"/>
      <c r="Y903" s="235"/>
      <c r="Z903" s="235"/>
    </row>
    <row r="904" ht="15.75" customHeight="1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  <c r="R904" s="235"/>
      <c r="S904" s="235"/>
      <c r="T904" s="235"/>
      <c r="U904" s="235"/>
      <c r="V904" s="235"/>
      <c r="W904" s="235"/>
      <c r="X904" s="235"/>
      <c r="Y904" s="235"/>
      <c r="Z904" s="235"/>
    </row>
    <row r="905" ht="15.75" customHeight="1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  <c r="R905" s="235"/>
      <c r="S905" s="235"/>
      <c r="T905" s="235"/>
      <c r="U905" s="235"/>
      <c r="V905" s="235"/>
      <c r="W905" s="235"/>
      <c r="X905" s="235"/>
      <c r="Y905" s="235"/>
      <c r="Z905" s="235"/>
    </row>
    <row r="906" ht="15.75" customHeight="1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  <c r="U906" s="235"/>
      <c r="V906" s="235"/>
      <c r="W906" s="235"/>
      <c r="X906" s="235"/>
      <c r="Y906" s="235"/>
      <c r="Z906" s="235"/>
    </row>
    <row r="907" ht="15.75" customHeight="1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  <c r="R907" s="235"/>
      <c r="S907" s="235"/>
      <c r="T907" s="235"/>
      <c r="U907" s="235"/>
      <c r="V907" s="235"/>
      <c r="W907" s="235"/>
      <c r="X907" s="235"/>
      <c r="Y907" s="235"/>
      <c r="Z907" s="235"/>
    </row>
    <row r="908" ht="15.75" customHeight="1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  <c r="R908" s="235"/>
      <c r="S908" s="235"/>
      <c r="T908" s="235"/>
      <c r="U908" s="235"/>
      <c r="V908" s="235"/>
      <c r="W908" s="235"/>
      <c r="X908" s="235"/>
      <c r="Y908" s="235"/>
      <c r="Z908" s="235"/>
    </row>
    <row r="909" ht="15.75" customHeight="1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  <c r="R909" s="235"/>
      <c r="S909" s="235"/>
      <c r="T909" s="235"/>
      <c r="U909" s="235"/>
      <c r="V909" s="235"/>
      <c r="W909" s="235"/>
      <c r="X909" s="235"/>
      <c r="Y909" s="235"/>
      <c r="Z909" s="235"/>
    </row>
    <row r="910" ht="15.75" customHeight="1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  <c r="U910" s="235"/>
      <c r="V910" s="235"/>
      <c r="W910" s="235"/>
      <c r="X910" s="235"/>
      <c r="Y910" s="235"/>
      <c r="Z910" s="235"/>
    </row>
    <row r="911" ht="15.75" customHeight="1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  <c r="R911" s="235"/>
      <c r="S911" s="235"/>
      <c r="T911" s="235"/>
      <c r="U911" s="235"/>
      <c r="V911" s="235"/>
      <c r="W911" s="235"/>
      <c r="X911" s="235"/>
      <c r="Y911" s="235"/>
      <c r="Z911" s="235"/>
    </row>
    <row r="912" ht="15.75" customHeight="1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  <c r="R912" s="235"/>
      <c r="S912" s="235"/>
      <c r="T912" s="235"/>
      <c r="U912" s="235"/>
      <c r="V912" s="235"/>
      <c r="W912" s="235"/>
      <c r="X912" s="235"/>
      <c r="Y912" s="235"/>
      <c r="Z912" s="235"/>
    </row>
    <row r="913" ht="15.75" customHeight="1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  <c r="R913" s="235"/>
      <c r="S913" s="235"/>
      <c r="T913" s="235"/>
      <c r="U913" s="235"/>
      <c r="V913" s="235"/>
      <c r="W913" s="235"/>
      <c r="X913" s="235"/>
      <c r="Y913" s="235"/>
      <c r="Z913" s="235"/>
    </row>
    <row r="914" ht="15.75" customHeight="1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  <c r="R914" s="235"/>
      <c r="S914" s="235"/>
      <c r="T914" s="235"/>
      <c r="U914" s="235"/>
      <c r="V914" s="235"/>
      <c r="W914" s="235"/>
      <c r="X914" s="235"/>
      <c r="Y914" s="235"/>
      <c r="Z914" s="235"/>
    </row>
    <row r="915" ht="15.75" customHeight="1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  <c r="R915" s="235"/>
      <c r="S915" s="235"/>
      <c r="T915" s="235"/>
      <c r="U915" s="235"/>
      <c r="V915" s="235"/>
      <c r="W915" s="235"/>
      <c r="X915" s="235"/>
      <c r="Y915" s="235"/>
      <c r="Z915" s="235"/>
    </row>
    <row r="916" ht="15.75" customHeight="1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  <c r="R916" s="235"/>
      <c r="S916" s="235"/>
      <c r="T916" s="235"/>
      <c r="U916" s="235"/>
      <c r="V916" s="235"/>
      <c r="W916" s="235"/>
      <c r="X916" s="235"/>
      <c r="Y916" s="235"/>
      <c r="Z916" s="235"/>
    </row>
    <row r="917" ht="15.75" customHeight="1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  <c r="R917" s="235"/>
      <c r="S917" s="235"/>
      <c r="T917" s="235"/>
      <c r="U917" s="235"/>
      <c r="V917" s="235"/>
      <c r="W917" s="235"/>
      <c r="X917" s="235"/>
      <c r="Y917" s="235"/>
      <c r="Z917" s="235"/>
    </row>
    <row r="918" ht="15.75" customHeight="1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  <c r="R918" s="235"/>
      <c r="S918" s="235"/>
      <c r="T918" s="235"/>
      <c r="U918" s="235"/>
      <c r="V918" s="235"/>
      <c r="W918" s="235"/>
      <c r="X918" s="235"/>
      <c r="Y918" s="235"/>
      <c r="Z918" s="235"/>
    </row>
    <row r="919" ht="15.75" customHeight="1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  <c r="R919" s="235"/>
      <c r="S919" s="235"/>
      <c r="T919" s="235"/>
      <c r="U919" s="235"/>
      <c r="V919" s="235"/>
      <c r="W919" s="235"/>
      <c r="X919" s="235"/>
      <c r="Y919" s="235"/>
      <c r="Z919" s="235"/>
    </row>
    <row r="920" ht="15.75" customHeight="1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  <c r="R920" s="235"/>
      <c r="S920" s="235"/>
      <c r="T920" s="235"/>
      <c r="U920" s="235"/>
      <c r="V920" s="235"/>
      <c r="W920" s="235"/>
      <c r="X920" s="235"/>
      <c r="Y920" s="235"/>
      <c r="Z920" s="235"/>
    </row>
    <row r="921" ht="15.75" customHeight="1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  <c r="R921" s="235"/>
      <c r="S921" s="235"/>
      <c r="T921" s="235"/>
      <c r="U921" s="235"/>
      <c r="V921" s="235"/>
      <c r="W921" s="235"/>
      <c r="X921" s="235"/>
      <c r="Y921" s="235"/>
      <c r="Z921" s="235"/>
    </row>
    <row r="922" ht="15.75" customHeight="1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  <c r="R922" s="235"/>
      <c r="S922" s="235"/>
      <c r="T922" s="235"/>
      <c r="U922" s="235"/>
      <c r="V922" s="235"/>
      <c r="W922" s="235"/>
      <c r="X922" s="235"/>
      <c r="Y922" s="235"/>
      <c r="Z922" s="235"/>
    </row>
    <row r="923" ht="15.75" customHeight="1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  <c r="R923" s="235"/>
      <c r="S923" s="235"/>
      <c r="T923" s="235"/>
      <c r="U923" s="235"/>
      <c r="V923" s="235"/>
      <c r="W923" s="235"/>
      <c r="X923" s="235"/>
      <c r="Y923" s="235"/>
      <c r="Z923" s="235"/>
    </row>
    <row r="924" ht="15.75" customHeight="1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  <c r="R924" s="235"/>
      <c r="S924" s="235"/>
      <c r="T924" s="235"/>
      <c r="U924" s="235"/>
      <c r="V924" s="235"/>
      <c r="W924" s="235"/>
      <c r="X924" s="235"/>
      <c r="Y924" s="235"/>
      <c r="Z924" s="235"/>
    </row>
    <row r="925" ht="15.75" customHeight="1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  <c r="R925" s="235"/>
      <c r="S925" s="235"/>
      <c r="T925" s="235"/>
      <c r="U925" s="235"/>
      <c r="V925" s="235"/>
      <c r="W925" s="235"/>
      <c r="X925" s="235"/>
      <c r="Y925" s="235"/>
      <c r="Z925" s="235"/>
    </row>
    <row r="926" ht="15.75" customHeight="1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  <c r="R926" s="235"/>
      <c r="S926" s="235"/>
      <c r="T926" s="235"/>
      <c r="U926" s="235"/>
      <c r="V926" s="235"/>
      <c r="W926" s="235"/>
      <c r="X926" s="235"/>
      <c r="Y926" s="235"/>
      <c r="Z926" s="235"/>
    </row>
    <row r="927" ht="15.75" customHeight="1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  <c r="R927" s="235"/>
      <c r="S927" s="235"/>
      <c r="T927" s="235"/>
      <c r="U927" s="235"/>
      <c r="V927" s="235"/>
      <c r="W927" s="235"/>
      <c r="X927" s="235"/>
      <c r="Y927" s="235"/>
      <c r="Z927" s="235"/>
    </row>
    <row r="928" ht="15.75" customHeight="1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  <c r="R928" s="235"/>
      <c r="S928" s="235"/>
      <c r="T928" s="235"/>
      <c r="U928" s="235"/>
      <c r="V928" s="235"/>
      <c r="W928" s="235"/>
      <c r="X928" s="235"/>
      <c r="Y928" s="235"/>
      <c r="Z928" s="235"/>
    </row>
    <row r="929" ht="15.75" customHeight="1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  <c r="R929" s="235"/>
      <c r="S929" s="235"/>
      <c r="T929" s="235"/>
      <c r="U929" s="235"/>
      <c r="V929" s="235"/>
      <c r="W929" s="235"/>
      <c r="X929" s="235"/>
      <c r="Y929" s="235"/>
      <c r="Z929" s="235"/>
    </row>
    <row r="930" ht="15.75" customHeight="1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  <c r="R930" s="235"/>
      <c r="S930" s="235"/>
      <c r="T930" s="235"/>
      <c r="U930" s="235"/>
      <c r="V930" s="235"/>
      <c r="W930" s="235"/>
      <c r="X930" s="235"/>
      <c r="Y930" s="235"/>
      <c r="Z930" s="235"/>
    </row>
    <row r="931" ht="15.75" customHeight="1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  <c r="R931" s="235"/>
      <c r="S931" s="235"/>
      <c r="T931" s="235"/>
      <c r="U931" s="235"/>
      <c r="V931" s="235"/>
      <c r="W931" s="235"/>
      <c r="X931" s="235"/>
      <c r="Y931" s="235"/>
      <c r="Z931" s="235"/>
    </row>
    <row r="932" ht="15.75" customHeight="1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  <c r="R932" s="235"/>
      <c r="S932" s="235"/>
      <c r="T932" s="235"/>
      <c r="U932" s="235"/>
      <c r="V932" s="235"/>
      <c r="W932" s="235"/>
      <c r="X932" s="235"/>
      <c r="Y932" s="235"/>
      <c r="Z932" s="235"/>
    </row>
    <row r="933" ht="15.75" customHeight="1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  <c r="R933" s="235"/>
      <c r="S933" s="235"/>
      <c r="T933" s="235"/>
      <c r="U933" s="235"/>
      <c r="V933" s="235"/>
      <c r="W933" s="235"/>
      <c r="X933" s="235"/>
      <c r="Y933" s="235"/>
      <c r="Z933" s="235"/>
    </row>
    <row r="934" ht="15.75" customHeight="1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  <c r="R934" s="235"/>
      <c r="S934" s="235"/>
      <c r="T934" s="235"/>
      <c r="U934" s="235"/>
      <c r="V934" s="235"/>
      <c r="W934" s="235"/>
      <c r="X934" s="235"/>
      <c r="Y934" s="235"/>
      <c r="Z934" s="235"/>
    </row>
    <row r="935" ht="15.75" customHeight="1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  <c r="R935" s="235"/>
      <c r="S935" s="235"/>
      <c r="T935" s="235"/>
      <c r="U935" s="235"/>
      <c r="V935" s="235"/>
      <c r="W935" s="235"/>
      <c r="X935" s="235"/>
      <c r="Y935" s="235"/>
      <c r="Z935" s="235"/>
    </row>
    <row r="936" ht="15.75" customHeight="1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  <c r="R936" s="235"/>
      <c r="S936" s="235"/>
      <c r="T936" s="235"/>
      <c r="U936" s="235"/>
      <c r="V936" s="235"/>
      <c r="W936" s="235"/>
      <c r="X936" s="235"/>
      <c r="Y936" s="235"/>
      <c r="Z936" s="235"/>
    </row>
    <row r="937" ht="15.75" customHeight="1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  <c r="R937" s="235"/>
      <c r="S937" s="235"/>
      <c r="T937" s="235"/>
      <c r="U937" s="235"/>
      <c r="V937" s="235"/>
      <c r="W937" s="235"/>
      <c r="X937" s="235"/>
      <c r="Y937" s="235"/>
      <c r="Z937" s="235"/>
    </row>
    <row r="938" ht="15.75" customHeight="1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  <c r="R938" s="235"/>
      <c r="S938" s="235"/>
      <c r="T938" s="235"/>
      <c r="U938" s="235"/>
      <c r="V938" s="235"/>
      <c r="W938" s="235"/>
      <c r="X938" s="235"/>
      <c r="Y938" s="235"/>
      <c r="Z938" s="235"/>
    </row>
    <row r="939" ht="15.75" customHeight="1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  <c r="R939" s="235"/>
      <c r="S939" s="235"/>
      <c r="T939" s="235"/>
      <c r="U939" s="235"/>
      <c r="V939" s="235"/>
      <c r="W939" s="235"/>
      <c r="X939" s="235"/>
      <c r="Y939" s="235"/>
      <c r="Z939" s="235"/>
    </row>
    <row r="940" ht="15.75" customHeight="1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  <c r="R940" s="235"/>
      <c r="S940" s="235"/>
      <c r="T940" s="235"/>
      <c r="U940" s="235"/>
      <c r="V940" s="235"/>
      <c r="W940" s="235"/>
      <c r="X940" s="235"/>
      <c r="Y940" s="235"/>
      <c r="Z940" s="235"/>
    </row>
    <row r="941" ht="15.75" customHeight="1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  <c r="R941" s="235"/>
      <c r="S941" s="235"/>
      <c r="T941" s="235"/>
      <c r="U941" s="235"/>
      <c r="V941" s="235"/>
      <c r="W941" s="235"/>
      <c r="X941" s="235"/>
      <c r="Y941" s="235"/>
      <c r="Z941" s="235"/>
    </row>
    <row r="942" ht="15.75" customHeight="1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  <c r="R942" s="235"/>
      <c r="S942" s="235"/>
      <c r="T942" s="235"/>
      <c r="U942" s="235"/>
      <c r="V942" s="235"/>
      <c r="W942" s="235"/>
      <c r="X942" s="235"/>
      <c r="Y942" s="235"/>
      <c r="Z942" s="235"/>
    </row>
    <row r="943" ht="15.75" customHeight="1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  <c r="R943" s="235"/>
      <c r="S943" s="235"/>
      <c r="T943" s="235"/>
      <c r="U943" s="235"/>
      <c r="V943" s="235"/>
      <c r="W943" s="235"/>
      <c r="X943" s="235"/>
      <c r="Y943" s="235"/>
      <c r="Z943" s="235"/>
    </row>
    <row r="944" ht="15.75" customHeight="1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  <c r="R944" s="235"/>
      <c r="S944" s="235"/>
      <c r="T944" s="235"/>
      <c r="U944" s="235"/>
      <c r="V944" s="235"/>
      <c r="W944" s="235"/>
      <c r="X944" s="235"/>
      <c r="Y944" s="235"/>
      <c r="Z944" s="235"/>
    </row>
    <row r="945" ht="15.75" customHeight="1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  <c r="U945" s="235"/>
      <c r="V945" s="235"/>
      <c r="W945" s="235"/>
      <c r="X945" s="235"/>
      <c r="Y945" s="235"/>
      <c r="Z945" s="235"/>
    </row>
    <row r="946" ht="15.75" customHeight="1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  <c r="R946" s="235"/>
      <c r="S946" s="235"/>
      <c r="T946" s="235"/>
      <c r="U946" s="235"/>
      <c r="V946" s="235"/>
      <c r="W946" s="235"/>
      <c r="X946" s="235"/>
      <c r="Y946" s="235"/>
      <c r="Z946" s="235"/>
    </row>
    <row r="947" ht="15.75" customHeight="1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  <c r="U947" s="235"/>
      <c r="V947" s="235"/>
      <c r="W947" s="235"/>
      <c r="X947" s="235"/>
      <c r="Y947" s="235"/>
      <c r="Z947" s="235"/>
    </row>
    <row r="948" ht="15.75" customHeight="1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  <c r="U948" s="235"/>
      <c r="V948" s="235"/>
      <c r="W948" s="235"/>
      <c r="X948" s="235"/>
      <c r="Y948" s="235"/>
      <c r="Z948" s="235"/>
    </row>
    <row r="949" ht="15.75" customHeight="1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  <c r="R949" s="235"/>
      <c r="S949" s="235"/>
      <c r="T949" s="235"/>
      <c r="U949" s="235"/>
      <c r="V949" s="235"/>
      <c r="W949" s="235"/>
      <c r="X949" s="235"/>
      <c r="Y949" s="235"/>
      <c r="Z949" s="235"/>
    </row>
    <row r="950" ht="15.75" customHeight="1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  <c r="R950" s="235"/>
      <c r="S950" s="235"/>
      <c r="T950" s="235"/>
      <c r="U950" s="235"/>
      <c r="V950" s="235"/>
      <c r="W950" s="235"/>
      <c r="X950" s="235"/>
      <c r="Y950" s="235"/>
      <c r="Z950" s="235"/>
    </row>
    <row r="951" ht="15.75" customHeight="1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  <c r="R951" s="235"/>
      <c r="S951" s="235"/>
      <c r="T951" s="235"/>
      <c r="U951" s="235"/>
      <c r="V951" s="235"/>
      <c r="W951" s="235"/>
      <c r="X951" s="235"/>
      <c r="Y951" s="235"/>
      <c r="Z951" s="235"/>
    </row>
    <row r="952" ht="15.75" customHeight="1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  <c r="R952" s="235"/>
      <c r="S952" s="235"/>
      <c r="T952" s="235"/>
      <c r="U952" s="235"/>
      <c r="V952" s="235"/>
      <c r="W952" s="235"/>
      <c r="X952" s="235"/>
      <c r="Y952" s="235"/>
      <c r="Z952" s="235"/>
    </row>
    <row r="953" ht="15.75" customHeight="1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  <c r="R953" s="235"/>
      <c r="S953" s="235"/>
      <c r="T953" s="235"/>
      <c r="U953" s="235"/>
      <c r="V953" s="235"/>
      <c r="W953" s="235"/>
      <c r="X953" s="235"/>
      <c r="Y953" s="235"/>
      <c r="Z953" s="235"/>
    </row>
    <row r="954" ht="15.75" customHeight="1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  <c r="R954" s="235"/>
      <c r="S954" s="235"/>
      <c r="T954" s="235"/>
      <c r="U954" s="235"/>
      <c r="V954" s="235"/>
      <c r="W954" s="235"/>
      <c r="X954" s="235"/>
      <c r="Y954" s="235"/>
      <c r="Z954" s="235"/>
    </row>
    <row r="955" ht="15.75" customHeight="1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  <c r="R955" s="235"/>
      <c r="S955" s="235"/>
      <c r="T955" s="235"/>
      <c r="U955" s="235"/>
      <c r="V955" s="235"/>
      <c r="W955" s="235"/>
      <c r="X955" s="235"/>
      <c r="Y955" s="235"/>
      <c r="Z955" s="235"/>
    </row>
    <row r="956" ht="15.75" customHeight="1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  <c r="R956" s="235"/>
      <c r="S956" s="235"/>
      <c r="T956" s="235"/>
      <c r="U956" s="235"/>
      <c r="V956" s="235"/>
      <c r="W956" s="235"/>
      <c r="X956" s="235"/>
      <c r="Y956" s="235"/>
      <c r="Z956" s="235"/>
    </row>
    <row r="957" ht="15.75" customHeight="1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  <c r="R957" s="235"/>
      <c r="S957" s="235"/>
      <c r="T957" s="235"/>
      <c r="U957" s="235"/>
      <c r="V957" s="235"/>
      <c r="W957" s="235"/>
      <c r="X957" s="235"/>
      <c r="Y957" s="235"/>
      <c r="Z957" s="235"/>
    </row>
    <row r="958" ht="15.75" customHeight="1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  <c r="R958" s="235"/>
      <c r="S958" s="235"/>
      <c r="T958" s="235"/>
      <c r="U958" s="235"/>
      <c r="V958" s="235"/>
      <c r="W958" s="235"/>
      <c r="X958" s="235"/>
      <c r="Y958" s="235"/>
      <c r="Z958" s="235"/>
    </row>
    <row r="959" ht="15.75" customHeight="1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  <c r="R959" s="235"/>
      <c r="S959" s="235"/>
      <c r="T959" s="235"/>
      <c r="U959" s="235"/>
      <c r="V959" s="235"/>
      <c r="W959" s="235"/>
      <c r="X959" s="235"/>
      <c r="Y959" s="235"/>
      <c r="Z959" s="235"/>
    </row>
    <row r="960" ht="15.75" customHeight="1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  <c r="R960" s="235"/>
      <c r="S960" s="235"/>
      <c r="T960" s="235"/>
      <c r="U960" s="235"/>
      <c r="V960" s="235"/>
      <c r="W960" s="235"/>
      <c r="X960" s="235"/>
      <c r="Y960" s="235"/>
      <c r="Z960" s="235"/>
    </row>
    <row r="961" ht="15.75" customHeight="1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  <c r="R961" s="235"/>
      <c r="S961" s="235"/>
      <c r="T961" s="235"/>
      <c r="U961" s="235"/>
      <c r="V961" s="235"/>
      <c r="W961" s="235"/>
      <c r="X961" s="235"/>
      <c r="Y961" s="235"/>
      <c r="Z961" s="235"/>
    </row>
    <row r="962" ht="15.75" customHeight="1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  <c r="R962" s="235"/>
      <c r="S962" s="235"/>
      <c r="T962" s="235"/>
      <c r="U962" s="235"/>
      <c r="V962" s="235"/>
      <c r="W962" s="235"/>
      <c r="X962" s="235"/>
      <c r="Y962" s="235"/>
      <c r="Z962" s="235"/>
    </row>
    <row r="963" ht="15.75" customHeight="1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  <c r="R963" s="235"/>
      <c r="S963" s="235"/>
      <c r="T963" s="235"/>
      <c r="U963" s="235"/>
      <c r="V963" s="235"/>
      <c r="W963" s="235"/>
      <c r="X963" s="235"/>
      <c r="Y963" s="235"/>
      <c r="Z963" s="235"/>
    </row>
    <row r="964" ht="15.75" customHeight="1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  <c r="R964" s="235"/>
      <c r="S964" s="235"/>
      <c r="T964" s="235"/>
      <c r="U964" s="235"/>
      <c r="V964" s="235"/>
      <c r="W964" s="235"/>
      <c r="X964" s="235"/>
      <c r="Y964" s="235"/>
      <c r="Z964" s="235"/>
    </row>
    <row r="965" ht="15.75" customHeight="1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  <c r="R965" s="235"/>
      <c r="S965" s="235"/>
      <c r="T965" s="235"/>
      <c r="U965" s="235"/>
      <c r="V965" s="235"/>
      <c r="W965" s="235"/>
      <c r="X965" s="235"/>
      <c r="Y965" s="235"/>
      <c r="Z965" s="235"/>
    </row>
    <row r="966" ht="15.75" customHeight="1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  <c r="R966" s="235"/>
      <c r="S966" s="235"/>
      <c r="T966" s="235"/>
      <c r="U966" s="235"/>
      <c r="V966" s="235"/>
      <c r="W966" s="235"/>
      <c r="X966" s="235"/>
      <c r="Y966" s="235"/>
      <c r="Z966" s="235"/>
    </row>
    <row r="967" ht="15.75" customHeight="1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  <c r="R967" s="235"/>
      <c r="S967" s="235"/>
      <c r="T967" s="235"/>
      <c r="U967" s="235"/>
      <c r="V967" s="235"/>
      <c r="W967" s="235"/>
      <c r="X967" s="235"/>
      <c r="Y967" s="235"/>
      <c r="Z967" s="235"/>
    </row>
    <row r="968" ht="15.75" customHeight="1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  <c r="R968" s="235"/>
      <c r="S968" s="235"/>
      <c r="T968" s="235"/>
      <c r="U968" s="235"/>
      <c r="V968" s="235"/>
      <c r="W968" s="235"/>
      <c r="X968" s="235"/>
      <c r="Y968" s="235"/>
      <c r="Z968" s="235"/>
    </row>
    <row r="969" ht="15.75" customHeight="1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  <c r="R969" s="235"/>
      <c r="S969" s="235"/>
      <c r="T969" s="235"/>
      <c r="U969" s="235"/>
      <c r="V969" s="235"/>
      <c r="W969" s="235"/>
      <c r="X969" s="235"/>
      <c r="Y969" s="235"/>
      <c r="Z969" s="235"/>
    </row>
    <row r="970" ht="15.75" customHeight="1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  <c r="R970" s="235"/>
      <c r="S970" s="235"/>
      <c r="T970" s="235"/>
      <c r="U970" s="235"/>
      <c r="V970" s="235"/>
      <c r="W970" s="235"/>
      <c r="X970" s="235"/>
      <c r="Y970" s="235"/>
      <c r="Z970" s="235"/>
    </row>
    <row r="971" ht="15.75" customHeight="1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  <c r="R971" s="235"/>
      <c r="S971" s="235"/>
      <c r="T971" s="235"/>
      <c r="U971" s="235"/>
      <c r="V971" s="235"/>
      <c r="W971" s="235"/>
      <c r="X971" s="235"/>
      <c r="Y971" s="235"/>
      <c r="Z971" s="235"/>
    </row>
    <row r="972" ht="15.75" customHeight="1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  <c r="R972" s="235"/>
      <c r="S972" s="235"/>
      <c r="T972" s="235"/>
      <c r="U972" s="235"/>
      <c r="V972" s="235"/>
      <c r="W972" s="235"/>
      <c r="X972" s="235"/>
      <c r="Y972" s="235"/>
      <c r="Z972" s="235"/>
    </row>
    <row r="973" ht="15.75" customHeight="1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  <c r="R973" s="235"/>
      <c r="S973" s="235"/>
      <c r="T973" s="235"/>
      <c r="U973" s="235"/>
      <c r="V973" s="235"/>
      <c r="W973" s="235"/>
      <c r="X973" s="235"/>
      <c r="Y973" s="235"/>
      <c r="Z973" s="235"/>
    </row>
    <row r="974" ht="15.75" customHeight="1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  <c r="R974" s="235"/>
      <c r="S974" s="235"/>
      <c r="T974" s="235"/>
      <c r="U974" s="235"/>
      <c r="V974" s="235"/>
      <c r="W974" s="235"/>
      <c r="X974" s="235"/>
      <c r="Y974" s="235"/>
      <c r="Z974" s="235"/>
    </row>
    <row r="975" ht="15.75" customHeight="1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  <c r="R975" s="235"/>
      <c r="S975" s="235"/>
      <c r="T975" s="235"/>
      <c r="U975" s="235"/>
      <c r="V975" s="235"/>
      <c r="W975" s="235"/>
      <c r="X975" s="235"/>
      <c r="Y975" s="235"/>
      <c r="Z975" s="235"/>
    </row>
    <row r="976" ht="15.75" customHeight="1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  <c r="R976" s="235"/>
      <c r="S976" s="235"/>
      <c r="T976" s="235"/>
      <c r="U976" s="235"/>
      <c r="V976" s="235"/>
      <c r="W976" s="235"/>
      <c r="X976" s="235"/>
      <c r="Y976" s="235"/>
      <c r="Z976" s="235"/>
    </row>
    <row r="977" ht="15.75" customHeight="1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  <c r="R977" s="235"/>
      <c r="S977" s="235"/>
      <c r="T977" s="235"/>
      <c r="U977" s="235"/>
      <c r="V977" s="235"/>
      <c r="W977" s="235"/>
      <c r="X977" s="235"/>
      <c r="Y977" s="235"/>
      <c r="Z977" s="235"/>
    </row>
    <row r="978" ht="15.75" customHeight="1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  <c r="R978" s="235"/>
      <c r="S978" s="235"/>
      <c r="T978" s="235"/>
      <c r="U978" s="235"/>
      <c r="V978" s="235"/>
      <c r="W978" s="235"/>
      <c r="X978" s="235"/>
      <c r="Y978" s="235"/>
      <c r="Z978" s="235"/>
    </row>
    <row r="979" ht="15.75" customHeight="1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  <c r="R979" s="235"/>
      <c r="S979" s="235"/>
      <c r="T979" s="235"/>
      <c r="U979" s="235"/>
      <c r="V979" s="235"/>
      <c r="W979" s="235"/>
      <c r="X979" s="235"/>
      <c r="Y979" s="235"/>
      <c r="Z979" s="235"/>
    </row>
    <row r="980" ht="15.75" customHeight="1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  <c r="R980" s="235"/>
      <c r="S980" s="235"/>
      <c r="T980" s="235"/>
      <c r="U980" s="235"/>
      <c r="V980" s="235"/>
      <c r="W980" s="235"/>
      <c r="X980" s="235"/>
      <c r="Y980" s="235"/>
      <c r="Z980" s="235"/>
    </row>
    <row r="981" ht="15.75" customHeight="1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  <c r="R981" s="235"/>
      <c r="S981" s="235"/>
      <c r="T981" s="235"/>
      <c r="U981" s="235"/>
      <c r="V981" s="235"/>
      <c r="W981" s="235"/>
      <c r="X981" s="235"/>
      <c r="Y981" s="235"/>
      <c r="Z981" s="235"/>
    </row>
    <row r="982" ht="15.75" customHeight="1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  <c r="R982" s="235"/>
      <c r="S982" s="235"/>
      <c r="T982" s="235"/>
      <c r="U982" s="235"/>
      <c r="V982" s="235"/>
      <c r="W982" s="235"/>
      <c r="X982" s="235"/>
      <c r="Y982" s="235"/>
      <c r="Z982" s="235"/>
    </row>
    <row r="983" ht="15.75" customHeight="1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  <c r="R983" s="235"/>
      <c r="S983" s="235"/>
      <c r="T983" s="235"/>
      <c r="U983" s="235"/>
      <c r="V983" s="235"/>
      <c r="W983" s="235"/>
      <c r="X983" s="235"/>
      <c r="Y983" s="235"/>
      <c r="Z983" s="235"/>
    </row>
    <row r="984" ht="15.75" customHeight="1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  <c r="R984" s="235"/>
      <c r="S984" s="235"/>
      <c r="T984" s="235"/>
      <c r="U984" s="235"/>
      <c r="V984" s="235"/>
      <c r="W984" s="235"/>
      <c r="X984" s="235"/>
      <c r="Y984" s="235"/>
      <c r="Z984" s="235"/>
    </row>
    <row r="985" ht="15.75" customHeight="1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  <c r="R985" s="235"/>
      <c r="S985" s="235"/>
      <c r="T985" s="235"/>
      <c r="U985" s="235"/>
      <c r="V985" s="235"/>
      <c r="W985" s="235"/>
      <c r="X985" s="235"/>
      <c r="Y985" s="235"/>
      <c r="Z985" s="235"/>
    </row>
    <row r="986" ht="15.75" customHeight="1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  <c r="R986" s="235"/>
      <c r="S986" s="235"/>
      <c r="T986" s="235"/>
      <c r="U986" s="235"/>
      <c r="V986" s="235"/>
      <c r="W986" s="235"/>
      <c r="X986" s="235"/>
      <c r="Y986" s="235"/>
      <c r="Z986" s="235"/>
    </row>
    <row r="987" ht="15.75" customHeight="1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  <c r="R987" s="235"/>
      <c r="S987" s="235"/>
      <c r="T987" s="235"/>
      <c r="U987" s="235"/>
      <c r="V987" s="235"/>
      <c r="W987" s="235"/>
      <c r="X987" s="235"/>
      <c r="Y987" s="235"/>
      <c r="Z987" s="235"/>
    </row>
    <row r="988" ht="15.75" customHeight="1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  <c r="R988" s="235"/>
      <c r="S988" s="235"/>
      <c r="T988" s="235"/>
      <c r="U988" s="235"/>
      <c r="V988" s="235"/>
      <c r="W988" s="235"/>
      <c r="X988" s="235"/>
      <c r="Y988" s="235"/>
      <c r="Z988" s="235"/>
    </row>
    <row r="989" ht="15.75" customHeight="1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  <c r="R989" s="235"/>
      <c r="S989" s="235"/>
      <c r="T989" s="235"/>
      <c r="U989" s="235"/>
      <c r="V989" s="235"/>
      <c r="W989" s="235"/>
      <c r="X989" s="235"/>
      <c r="Y989" s="235"/>
      <c r="Z989" s="235"/>
    </row>
    <row r="990" ht="15.75" customHeight="1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  <c r="R990" s="235"/>
      <c r="S990" s="235"/>
      <c r="T990" s="235"/>
      <c r="U990" s="235"/>
      <c r="V990" s="235"/>
      <c r="W990" s="235"/>
      <c r="X990" s="235"/>
      <c r="Y990" s="235"/>
      <c r="Z990" s="235"/>
    </row>
    <row r="991" ht="15.75" customHeight="1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  <c r="R991" s="235"/>
      <c r="S991" s="235"/>
      <c r="T991" s="235"/>
      <c r="U991" s="235"/>
      <c r="V991" s="235"/>
      <c r="W991" s="235"/>
      <c r="X991" s="235"/>
      <c r="Y991" s="235"/>
      <c r="Z991" s="235"/>
    </row>
    <row r="992" ht="15.75" customHeight="1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  <c r="U992" s="235"/>
      <c r="V992" s="235"/>
      <c r="W992" s="235"/>
      <c r="X992" s="235"/>
      <c r="Y992" s="235"/>
      <c r="Z992" s="235"/>
    </row>
    <row r="993" ht="15.75" customHeight="1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  <c r="U993" s="235"/>
      <c r="V993" s="235"/>
      <c r="W993" s="235"/>
      <c r="X993" s="235"/>
      <c r="Y993" s="235"/>
      <c r="Z993" s="235"/>
    </row>
    <row r="994" ht="15.75" customHeight="1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  <c r="U994" s="235"/>
      <c r="V994" s="235"/>
      <c r="W994" s="235"/>
      <c r="X994" s="235"/>
      <c r="Y994" s="235"/>
      <c r="Z994" s="235"/>
    </row>
    <row r="995" ht="15.75" customHeight="1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  <c r="U995" s="235"/>
      <c r="V995" s="235"/>
      <c r="W995" s="235"/>
      <c r="X995" s="235"/>
      <c r="Y995" s="235"/>
      <c r="Z995" s="235"/>
    </row>
    <row r="996" ht="15.75" customHeight="1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  <c r="R996" s="235"/>
      <c r="S996" s="235"/>
      <c r="T996" s="235"/>
      <c r="U996" s="235"/>
      <c r="V996" s="235"/>
      <c r="W996" s="235"/>
      <c r="X996" s="235"/>
      <c r="Y996" s="235"/>
      <c r="Z996" s="235"/>
    </row>
    <row r="997" ht="15.75" customHeight="1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  <c r="R997" s="235"/>
      <c r="S997" s="235"/>
      <c r="T997" s="235"/>
      <c r="U997" s="235"/>
      <c r="V997" s="235"/>
      <c r="W997" s="235"/>
      <c r="X997" s="235"/>
      <c r="Y997" s="235"/>
      <c r="Z997" s="235"/>
    </row>
    <row r="998" ht="15.75" customHeight="1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  <c r="R998" s="235"/>
      <c r="S998" s="235"/>
      <c r="T998" s="235"/>
      <c r="U998" s="235"/>
      <c r="V998" s="235"/>
      <c r="W998" s="235"/>
      <c r="X998" s="235"/>
      <c r="Y998" s="235"/>
      <c r="Z998" s="235"/>
    </row>
    <row r="999" ht="15.75" customHeight="1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  <c r="R999" s="235"/>
      <c r="S999" s="235"/>
      <c r="T999" s="235"/>
      <c r="U999" s="235"/>
      <c r="V999" s="235"/>
      <c r="W999" s="235"/>
      <c r="X999" s="235"/>
      <c r="Y999" s="235"/>
      <c r="Z999" s="235"/>
    </row>
    <row r="1000" ht="15.75" customHeight="1">
      <c r="A1000" s="235"/>
      <c r="B1000" s="235"/>
      <c r="C1000" s="235"/>
      <c r="D1000" s="235"/>
      <c r="E1000" s="235"/>
      <c r="F1000" s="235"/>
      <c r="G1000" s="235"/>
      <c r="H1000" s="235"/>
      <c r="I1000" s="235"/>
      <c r="J1000" s="235"/>
      <c r="K1000" s="235"/>
      <c r="L1000" s="235"/>
      <c r="M1000" s="235"/>
      <c r="N1000" s="235"/>
      <c r="O1000" s="235"/>
      <c r="P1000" s="235"/>
      <c r="Q1000" s="235"/>
      <c r="R1000" s="235"/>
      <c r="S1000" s="235"/>
      <c r="T1000" s="235"/>
      <c r="U1000" s="235"/>
      <c r="V1000" s="235"/>
      <c r="W1000" s="235"/>
      <c r="X1000" s="235"/>
      <c r="Y1000" s="235"/>
      <c r="Z1000" s="235"/>
    </row>
  </sheetData>
  <autoFilter ref="$A$2:$M$5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26"/>
      <c r="B1" s="226"/>
      <c r="C1" s="227">
        <v>4.0</v>
      </c>
      <c r="D1" s="227">
        <v>9.0</v>
      </c>
      <c r="E1" s="227">
        <v>3.9</v>
      </c>
      <c r="F1" s="227">
        <v>2.0</v>
      </c>
      <c r="G1" s="226"/>
      <c r="H1" s="228">
        <f t="shared" ref="H1:L1" si="1">SUM(H$3:H$490)</f>
        <v>44.69</v>
      </c>
      <c r="I1" s="228">
        <f t="shared" si="1"/>
        <v>1.4</v>
      </c>
      <c r="J1" s="228">
        <f t="shared" si="1"/>
        <v>0.4</v>
      </c>
      <c r="K1" s="228">
        <f t="shared" si="1"/>
        <v>11.1</v>
      </c>
      <c r="L1" s="229">
        <f t="shared" si="1"/>
        <v>2</v>
      </c>
      <c r="M1" s="236" t="str">
        <f>I1 &amp;" гр. — "&amp; I2 &amp;";                 "&amp; J1 &amp;" гр. — "&amp; J2&amp;";                             "&amp;K1&amp;" гр. — "&amp;K2&amp;";                  " &amp;L1&amp;" гр. — "&amp;L2</f>
        <v>1,4 гр. —  12,53% белка;                 0,4 гр. — 8,06% жира;                             11,1 гр. — 79,41% углеводов;                  2 гр. — 8,95% клетчатки</v>
      </c>
      <c r="N1" s="237" t="str">
        <f>"углеводы = " &amp; SUM(K3:K1000) &amp;" – " &amp;L1&amp;" гр. клетчатки "&amp;"= "&amp;SUM(K3:K1000)-L1 &amp;" гр.  (±"&amp;TEXT((K1-L1)*E1 /$H$1 ,"0.00%")&amp;")"</f>
        <v>углеводы = 11,1 – 2 гр. клетчатки = 9,1 гр.  (±79,41%)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31" t="s">
        <v>1809</v>
      </c>
      <c r="B2" s="231" t="s">
        <v>573</v>
      </c>
      <c r="C2" s="231" t="s">
        <v>1810</v>
      </c>
      <c r="D2" s="231" t="s">
        <v>1019</v>
      </c>
      <c r="E2" s="231" t="s">
        <v>1022</v>
      </c>
      <c r="F2" s="231" t="s">
        <v>1811</v>
      </c>
      <c r="G2" s="231" t="s">
        <v>1812</v>
      </c>
      <c r="H2" s="231" t="s">
        <v>573</v>
      </c>
      <c r="I2" s="210" t="str">
        <f>TEXT(I1*C1/$H$1," 0.00%") &amp; " белка"</f>
        <v> 12,53% белка</v>
      </c>
      <c r="J2" s="210" t="str">
        <f>TEXT(J1*D1 /$H$1,"0.00%") &amp; " жира"</f>
        <v>8,06% жира</v>
      </c>
      <c r="K2" s="210" t="str">
        <f>TEXT((K1-L1)*E1 /$H$1,"0.00%") &amp; " углеводов"</f>
        <v>79,41% углеводов</v>
      </c>
      <c r="L2" s="210" t="str">
        <f>TEXT(L1*F1/$H$1 ,"0.00%") &amp; " клетчатки"</f>
        <v>8,95% клетчатки</v>
      </c>
      <c r="M2" s="232" t="s">
        <v>1813</v>
      </c>
      <c r="N2" s="172" t="s">
        <v>2040</v>
      </c>
      <c r="O2" s="108"/>
      <c r="P2" s="108"/>
      <c r="Q2" s="172" t="s">
        <v>2041</v>
      </c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3" t="s">
        <v>1449</v>
      </c>
      <c r="B3" s="108">
        <f t="shared" ref="B3:B400" si="3">C3*$C$1+D3*$D$1+(E3-F3)*$E$1</f>
        <v>44.69</v>
      </c>
      <c r="C3" s="108">
        <v>1.4</v>
      </c>
      <c r="D3" s="108">
        <v>0.4</v>
      </c>
      <c r="E3" s="108">
        <v>11.1</v>
      </c>
      <c r="F3" s="108">
        <v>2.0</v>
      </c>
      <c r="G3" s="233">
        <v>100.0</v>
      </c>
      <c r="H3" s="108">
        <f t="shared" ref="H3:L3" si="2">$G3/100*B3</f>
        <v>44.69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1814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3" t="s">
        <v>1451</v>
      </c>
      <c r="B4" s="108">
        <f t="shared" si="3"/>
        <v>153.62</v>
      </c>
      <c r="C4" s="108">
        <v>2.0</v>
      </c>
      <c r="D4" s="108">
        <v>15.4</v>
      </c>
      <c r="E4" s="108">
        <v>8.6</v>
      </c>
      <c r="F4" s="108">
        <v>6.8</v>
      </c>
      <c r="G4" s="234"/>
      <c r="H4" s="108">
        <f t="shared" ref="H4:L4" si="4">$G4/100*B4</f>
        <v>0</v>
      </c>
      <c r="I4" s="108">
        <f t="shared" si="4"/>
        <v>0</v>
      </c>
      <c r="J4" s="108">
        <f t="shared" si="4"/>
        <v>0</v>
      </c>
      <c r="K4" s="108">
        <f t="shared" si="4"/>
        <v>0</v>
      </c>
      <c r="L4" s="108">
        <f t="shared" si="4"/>
        <v>0</v>
      </c>
      <c r="M4" s="108" t="s">
        <v>1814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3" t="s">
        <v>1335</v>
      </c>
      <c r="B5" s="108">
        <f t="shared" si="3"/>
        <v>41.24</v>
      </c>
      <c r="C5" s="108">
        <v>0.5</v>
      </c>
      <c r="D5" s="108">
        <v>0.2</v>
      </c>
      <c r="E5" s="108">
        <v>16.2</v>
      </c>
      <c r="F5" s="108">
        <v>6.6</v>
      </c>
      <c r="G5" s="234"/>
      <c r="H5" s="108">
        <f t="shared" ref="H5:L5" si="5">$G5/100*B5</f>
        <v>0</v>
      </c>
      <c r="I5" s="108">
        <f t="shared" si="5"/>
        <v>0</v>
      </c>
      <c r="J5" s="108">
        <f t="shared" si="5"/>
        <v>0</v>
      </c>
      <c r="K5" s="108">
        <f t="shared" si="5"/>
        <v>0</v>
      </c>
      <c r="L5" s="108">
        <f t="shared" si="5"/>
        <v>0</v>
      </c>
      <c r="M5" s="108" t="s">
        <v>1815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3" t="s">
        <v>1283</v>
      </c>
      <c r="B6" s="108">
        <f t="shared" si="3"/>
        <v>26.57</v>
      </c>
      <c r="C6" s="108">
        <v>0.5</v>
      </c>
      <c r="D6" s="108">
        <v>0.0</v>
      </c>
      <c r="E6" s="108">
        <v>6.8</v>
      </c>
      <c r="F6" s="108">
        <v>0.5</v>
      </c>
      <c r="G6" s="234"/>
      <c r="H6" s="108">
        <f t="shared" ref="H6:L6" si="6">$G6/100*B6</f>
        <v>0</v>
      </c>
      <c r="I6" s="108">
        <f t="shared" si="6"/>
        <v>0</v>
      </c>
      <c r="J6" s="108">
        <f t="shared" si="6"/>
        <v>0</v>
      </c>
      <c r="K6" s="108">
        <f t="shared" si="6"/>
        <v>0</v>
      </c>
      <c r="L6" s="108">
        <f t="shared" si="6"/>
        <v>0</v>
      </c>
      <c r="M6" s="108" t="s">
        <v>1816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3" t="s">
        <v>1817</v>
      </c>
      <c r="B7" s="108">
        <f t="shared" si="3"/>
        <v>279.88</v>
      </c>
      <c r="C7" s="108">
        <v>19.9</v>
      </c>
      <c r="D7" s="108">
        <v>0.5</v>
      </c>
      <c r="E7" s="108">
        <v>62.9</v>
      </c>
      <c r="F7" s="108">
        <v>12.7</v>
      </c>
      <c r="G7" s="234"/>
      <c r="H7" s="108">
        <f t="shared" ref="H7:L7" si="7">$G7/100*B7</f>
        <v>0</v>
      </c>
      <c r="I7" s="108">
        <f t="shared" si="7"/>
        <v>0</v>
      </c>
      <c r="J7" s="108">
        <f t="shared" si="7"/>
        <v>0</v>
      </c>
      <c r="K7" s="108">
        <f t="shared" si="7"/>
        <v>0</v>
      </c>
      <c r="L7" s="108">
        <f t="shared" si="7"/>
        <v>0</v>
      </c>
      <c r="M7" s="108" t="s">
        <v>1818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3" t="s">
        <v>1819</v>
      </c>
      <c r="B8" s="108">
        <f t="shared" si="3"/>
        <v>54.76</v>
      </c>
      <c r="C8" s="108">
        <v>0.4</v>
      </c>
      <c r="D8" s="108">
        <v>0.1</v>
      </c>
      <c r="E8" s="108">
        <v>15.3</v>
      </c>
      <c r="F8" s="108">
        <v>1.9</v>
      </c>
      <c r="G8" s="234"/>
      <c r="H8" s="108">
        <f t="shared" ref="H8:L8" si="8">$G8/100*B8</f>
        <v>0</v>
      </c>
      <c r="I8" s="108">
        <f t="shared" si="8"/>
        <v>0</v>
      </c>
      <c r="J8" s="108">
        <f t="shared" si="8"/>
        <v>0</v>
      </c>
      <c r="K8" s="108">
        <f t="shared" si="8"/>
        <v>0</v>
      </c>
      <c r="L8" s="108">
        <f t="shared" si="8"/>
        <v>0</v>
      </c>
      <c r="M8" s="108" t="s">
        <v>1814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3" t="s">
        <v>1061</v>
      </c>
      <c r="B9" s="108">
        <f t="shared" si="3"/>
        <v>345.94</v>
      </c>
      <c r="C9" s="108">
        <v>13.6</v>
      </c>
      <c r="D9" s="108">
        <v>7.0</v>
      </c>
      <c r="E9" s="108">
        <v>65.3</v>
      </c>
      <c r="F9" s="108">
        <v>6.7</v>
      </c>
      <c r="G9" s="234"/>
      <c r="H9" s="108">
        <f t="shared" ref="H9:L9" si="9">$G9/100*B9</f>
        <v>0</v>
      </c>
      <c r="I9" s="108">
        <f t="shared" si="9"/>
        <v>0</v>
      </c>
      <c r="J9" s="108">
        <f t="shared" si="9"/>
        <v>0</v>
      </c>
      <c r="K9" s="108">
        <f t="shared" si="9"/>
        <v>0</v>
      </c>
      <c r="L9" s="108">
        <f t="shared" si="9"/>
        <v>0</v>
      </c>
      <c r="M9" s="108" t="s">
        <v>1820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3" t="s">
        <v>1636</v>
      </c>
      <c r="B10" s="108">
        <f t="shared" si="3"/>
        <v>46.49</v>
      </c>
      <c r="C10" s="108">
        <v>1.1</v>
      </c>
      <c r="D10" s="108">
        <v>0.3</v>
      </c>
      <c r="E10" s="108">
        <v>10.4</v>
      </c>
      <c r="F10" s="108">
        <v>0.3</v>
      </c>
      <c r="G10" s="234"/>
      <c r="H10" s="108">
        <f t="shared" ref="H10:L10" si="10">$G10/100*B10</f>
        <v>0</v>
      </c>
      <c r="I10" s="108">
        <f t="shared" si="10"/>
        <v>0</v>
      </c>
      <c r="J10" s="108">
        <f t="shared" si="10"/>
        <v>0</v>
      </c>
      <c r="K10" s="108">
        <f t="shared" si="10"/>
        <v>0</v>
      </c>
      <c r="L10" s="108">
        <f t="shared" si="10"/>
        <v>0</v>
      </c>
      <c r="M10" s="108" t="s">
        <v>1821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3" t="s">
        <v>1822</v>
      </c>
      <c r="B11" s="108">
        <f t="shared" si="3"/>
        <v>45.38</v>
      </c>
      <c r="C11" s="108">
        <v>0.5</v>
      </c>
      <c r="D11" s="108">
        <v>0.4</v>
      </c>
      <c r="E11" s="108">
        <v>11.6</v>
      </c>
      <c r="F11" s="108">
        <v>1.4</v>
      </c>
      <c r="G11" s="234"/>
      <c r="H11" s="108">
        <f t="shared" ref="H11:L11" si="11">$G11/100*B11</f>
        <v>0</v>
      </c>
      <c r="I11" s="108">
        <f t="shared" si="11"/>
        <v>0</v>
      </c>
      <c r="J11" s="108">
        <f t="shared" si="11"/>
        <v>0</v>
      </c>
      <c r="K11" s="108">
        <f t="shared" si="11"/>
        <v>0</v>
      </c>
      <c r="L11" s="108">
        <f t="shared" si="11"/>
        <v>0</v>
      </c>
      <c r="M11" s="108" t="s">
        <v>1814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3" t="s">
        <v>1505</v>
      </c>
      <c r="B12" s="108">
        <f t="shared" si="3"/>
        <v>40.09</v>
      </c>
      <c r="C12" s="108">
        <v>0.7</v>
      </c>
      <c r="D12" s="108">
        <v>0.2</v>
      </c>
      <c r="E12" s="108">
        <v>11.5</v>
      </c>
      <c r="F12" s="108">
        <v>2.4</v>
      </c>
      <c r="G12" s="234"/>
      <c r="H12" s="108">
        <f t="shared" ref="H12:L12" si="12">$G12/100*B12</f>
        <v>0</v>
      </c>
      <c r="I12" s="108">
        <f t="shared" si="12"/>
        <v>0</v>
      </c>
      <c r="J12" s="108">
        <f t="shared" si="12"/>
        <v>0</v>
      </c>
      <c r="K12" s="108">
        <f t="shared" si="12"/>
        <v>0</v>
      </c>
      <c r="L12" s="108">
        <f t="shared" si="12"/>
        <v>0</v>
      </c>
      <c r="M12" s="108" t="s">
        <v>1814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3" t="s">
        <v>1285</v>
      </c>
      <c r="B13" s="108">
        <f t="shared" si="3"/>
        <v>87.88</v>
      </c>
      <c r="C13" s="108">
        <v>12.4</v>
      </c>
      <c r="D13" s="108">
        <v>0.7</v>
      </c>
      <c r="E13" s="108">
        <v>56.2</v>
      </c>
      <c r="F13" s="108">
        <v>48.0</v>
      </c>
      <c r="G13" s="234"/>
      <c r="H13" s="108">
        <f t="shared" ref="H13:L13" si="13">$G13/100*B13</f>
        <v>0</v>
      </c>
      <c r="I13" s="108">
        <f t="shared" si="13"/>
        <v>0</v>
      </c>
      <c r="J13" s="108">
        <f t="shared" si="13"/>
        <v>0</v>
      </c>
      <c r="K13" s="108">
        <f t="shared" si="13"/>
        <v>0</v>
      </c>
      <c r="L13" s="108">
        <f t="shared" si="13"/>
        <v>0</v>
      </c>
      <c r="M13" s="108" t="s">
        <v>1816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3" t="s">
        <v>1531</v>
      </c>
      <c r="B14" s="108">
        <f t="shared" si="3"/>
        <v>575.64</v>
      </c>
      <c r="C14" s="108">
        <v>25.8</v>
      </c>
      <c r="D14" s="108">
        <v>49.2</v>
      </c>
      <c r="E14" s="108">
        <v>16.1</v>
      </c>
      <c r="F14" s="108">
        <v>8.5</v>
      </c>
      <c r="G14" s="234"/>
      <c r="H14" s="108">
        <f t="shared" ref="H14:L14" si="14">$G14/100*B14</f>
        <v>0</v>
      </c>
      <c r="I14" s="108">
        <f t="shared" si="14"/>
        <v>0</v>
      </c>
      <c r="J14" s="108">
        <f t="shared" si="14"/>
        <v>0</v>
      </c>
      <c r="K14" s="108">
        <f t="shared" si="14"/>
        <v>0</v>
      </c>
      <c r="L14" s="108">
        <f t="shared" si="14"/>
        <v>0</v>
      </c>
      <c r="M14" s="108" t="s">
        <v>1823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3" t="s">
        <v>1532</v>
      </c>
      <c r="B15" s="108">
        <f t="shared" si="3"/>
        <v>599.44</v>
      </c>
      <c r="C15" s="108">
        <v>24.1</v>
      </c>
      <c r="D15" s="108">
        <v>50.0</v>
      </c>
      <c r="E15" s="108">
        <v>21.6</v>
      </c>
      <c r="F15" s="108">
        <v>8.0</v>
      </c>
      <c r="G15" s="233"/>
      <c r="H15" s="108">
        <f t="shared" ref="H15:L15" si="15">$G15/100*B15</f>
        <v>0</v>
      </c>
      <c r="I15" s="108">
        <f t="shared" si="15"/>
        <v>0</v>
      </c>
      <c r="J15" s="108">
        <f t="shared" si="15"/>
        <v>0</v>
      </c>
      <c r="K15" s="108">
        <f t="shared" si="15"/>
        <v>0</v>
      </c>
      <c r="L15" s="108">
        <f t="shared" si="15"/>
        <v>0</v>
      </c>
      <c r="M15" s="108" t="s">
        <v>1823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3" t="s">
        <v>1824</v>
      </c>
      <c r="B16" s="108">
        <f t="shared" si="3"/>
        <v>32.28</v>
      </c>
      <c r="C16" s="108">
        <v>0.6</v>
      </c>
      <c r="D16" s="108">
        <v>0.2</v>
      </c>
      <c r="E16" s="108">
        <v>7.6</v>
      </c>
      <c r="F16" s="108">
        <v>0.4</v>
      </c>
      <c r="G16" s="234"/>
      <c r="H16" s="108">
        <f t="shared" ref="H16:L16" si="16">$G16/100*B16</f>
        <v>0</v>
      </c>
      <c r="I16" s="108">
        <f t="shared" si="16"/>
        <v>0</v>
      </c>
      <c r="J16" s="108">
        <f t="shared" si="16"/>
        <v>0</v>
      </c>
      <c r="K16" s="108">
        <f t="shared" si="16"/>
        <v>0</v>
      </c>
      <c r="L16" s="108">
        <f t="shared" si="16"/>
        <v>0</v>
      </c>
      <c r="M16" s="108" t="s">
        <v>1814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3" t="s">
        <v>1562</v>
      </c>
      <c r="B17" s="108">
        <f t="shared" si="3"/>
        <v>599.47</v>
      </c>
      <c r="C17" s="108">
        <v>28.3</v>
      </c>
      <c r="D17" s="108">
        <v>47.4</v>
      </c>
      <c r="E17" s="108">
        <v>15.3</v>
      </c>
      <c r="F17" s="108">
        <v>0.0</v>
      </c>
      <c r="G17" s="234"/>
      <c r="H17" s="108">
        <f t="shared" ref="H17:L17" si="17">$G17/100*B17</f>
        <v>0</v>
      </c>
      <c r="I17" s="108">
        <f t="shared" si="17"/>
        <v>0</v>
      </c>
      <c r="J17" s="108">
        <f t="shared" si="17"/>
        <v>0</v>
      </c>
      <c r="K17" s="108">
        <f t="shared" si="17"/>
        <v>0</v>
      </c>
      <c r="L17" s="108">
        <f t="shared" si="17"/>
        <v>0</v>
      </c>
      <c r="M17" s="108" t="s">
        <v>1825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3" t="s">
        <v>1306</v>
      </c>
      <c r="B18" s="108">
        <f t="shared" si="3"/>
        <v>332.82</v>
      </c>
      <c r="C18" s="108">
        <v>0.3</v>
      </c>
      <c r="D18" s="108">
        <v>0.1</v>
      </c>
      <c r="E18" s="108">
        <v>88.2</v>
      </c>
      <c r="F18" s="108">
        <v>3.4</v>
      </c>
      <c r="G18" s="233"/>
      <c r="H18" s="108">
        <f t="shared" ref="H18:L18" si="18">$G18/100*B18</f>
        <v>0</v>
      </c>
      <c r="I18" s="108">
        <f t="shared" si="18"/>
        <v>0</v>
      </c>
      <c r="J18" s="108">
        <f t="shared" si="18"/>
        <v>0</v>
      </c>
      <c r="K18" s="108">
        <f t="shared" si="18"/>
        <v>0</v>
      </c>
      <c r="L18" s="108">
        <f t="shared" si="18"/>
        <v>0</v>
      </c>
      <c r="M18" s="108" t="s">
        <v>1826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3" t="s">
        <v>1827</v>
      </c>
      <c r="B19" s="108">
        <f t="shared" si="3"/>
        <v>356.1</v>
      </c>
      <c r="C19" s="108">
        <v>8.1</v>
      </c>
      <c r="D19" s="108">
        <v>32.5</v>
      </c>
      <c r="E19" s="108">
        <v>52.2</v>
      </c>
      <c r="F19" s="108">
        <v>44.2</v>
      </c>
      <c r="G19" s="234"/>
      <c r="H19" s="108">
        <f t="shared" ref="H19:L19" si="19">$G19/100*B19</f>
        <v>0</v>
      </c>
      <c r="I19" s="108">
        <f t="shared" si="19"/>
        <v>0</v>
      </c>
      <c r="J19" s="108">
        <f t="shared" si="19"/>
        <v>0</v>
      </c>
      <c r="K19" s="108">
        <f t="shared" si="19"/>
        <v>0</v>
      </c>
      <c r="L19" s="108">
        <f t="shared" si="19"/>
        <v>0</v>
      </c>
      <c r="M19" s="108" t="s">
        <v>1814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3" t="s">
        <v>1278</v>
      </c>
      <c r="B20" s="108">
        <f t="shared" si="3"/>
        <v>14.77</v>
      </c>
      <c r="C20" s="108">
        <v>1.0</v>
      </c>
      <c r="D20" s="108">
        <v>0.2</v>
      </c>
      <c r="E20" s="108">
        <v>5.7</v>
      </c>
      <c r="F20" s="108">
        <v>3.4</v>
      </c>
      <c r="G20" s="234"/>
      <c r="H20" s="108">
        <f t="shared" ref="H20:L20" si="20">$G20/100*B20</f>
        <v>0</v>
      </c>
      <c r="I20" s="108">
        <f t="shared" si="20"/>
        <v>0</v>
      </c>
      <c r="J20" s="108">
        <f t="shared" si="20"/>
        <v>0</v>
      </c>
      <c r="K20" s="108">
        <f t="shared" si="20"/>
        <v>0</v>
      </c>
      <c r="L20" s="108">
        <f t="shared" si="20"/>
        <v>0</v>
      </c>
      <c r="M20" s="108" t="s">
        <v>1828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3" t="s">
        <v>1223</v>
      </c>
      <c r="B21" s="108">
        <f t="shared" si="3"/>
        <v>24.8</v>
      </c>
      <c r="C21" s="108">
        <v>2.6</v>
      </c>
      <c r="D21" s="108">
        <v>0.3</v>
      </c>
      <c r="E21" s="108">
        <v>5.2</v>
      </c>
      <c r="F21" s="108">
        <v>2.2</v>
      </c>
      <c r="G21" s="234"/>
      <c r="H21" s="108">
        <f t="shared" ref="H21:L21" si="21">$G21/100*B21</f>
        <v>0</v>
      </c>
      <c r="I21" s="108">
        <f t="shared" si="21"/>
        <v>0</v>
      </c>
      <c r="J21" s="108">
        <f t="shared" si="21"/>
        <v>0</v>
      </c>
      <c r="K21" s="108">
        <f t="shared" si="21"/>
        <v>0</v>
      </c>
      <c r="L21" s="108">
        <f t="shared" si="21"/>
        <v>0</v>
      </c>
      <c r="M21" s="108" t="s">
        <v>1828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3" t="s">
        <v>1453</v>
      </c>
      <c r="B22" s="108">
        <f t="shared" si="3"/>
        <v>85.88</v>
      </c>
      <c r="C22" s="108">
        <v>1.1</v>
      </c>
      <c r="D22" s="108">
        <v>0.3</v>
      </c>
      <c r="E22" s="108">
        <v>22.8</v>
      </c>
      <c r="F22" s="108">
        <v>2.6</v>
      </c>
      <c r="G22" s="234"/>
      <c r="H22" s="108">
        <f t="shared" ref="H22:L22" si="22">$G22/100*B22</f>
        <v>0</v>
      </c>
      <c r="I22" s="108">
        <f t="shared" si="22"/>
        <v>0</v>
      </c>
      <c r="J22" s="108">
        <f t="shared" si="22"/>
        <v>0</v>
      </c>
      <c r="K22" s="108">
        <f t="shared" si="22"/>
        <v>0</v>
      </c>
      <c r="L22" s="108">
        <f t="shared" si="22"/>
        <v>0</v>
      </c>
      <c r="M22" s="108" t="s">
        <v>1814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3" t="s">
        <v>1722</v>
      </c>
      <c r="B23" s="108">
        <f t="shared" si="3"/>
        <v>663.1</v>
      </c>
      <c r="C23" s="108">
        <v>6.7</v>
      </c>
      <c r="D23" s="108">
        <v>70.7</v>
      </c>
      <c r="E23" s="108">
        <v>0.0</v>
      </c>
      <c r="F23" s="108">
        <v>0.0</v>
      </c>
      <c r="G23" s="234"/>
      <c r="H23" s="108">
        <f t="shared" ref="H23:L23" si="23">$G23/100*B23</f>
        <v>0</v>
      </c>
      <c r="I23" s="108">
        <f t="shared" si="23"/>
        <v>0</v>
      </c>
      <c r="J23" s="108">
        <f t="shared" si="23"/>
        <v>0</v>
      </c>
      <c r="K23" s="108">
        <f t="shared" si="23"/>
        <v>0</v>
      </c>
      <c r="L23" s="108">
        <f t="shared" si="23"/>
        <v>0</v>
      </c>
      <c r="M23" s="108" t="s">
        <v>1829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3" t="s">
        <v>1830</v>
      </c>
      <c r="B24" s="108">
        <f t="shared" si="3"/>
        <v>103.1</v>
      </c>
      <c r="C24" s="108">
        <v>20.6</v>
      </c>
      <c r="D24" s="108">
        <v>2.3</v>
      </c>
      <c r="E24" s="108">
        <v>0.0</v>
      </c>
      <c r="F24" s="108">
        <v>0.0</v>
      </c>
      <c r="G24" s="234"/>
      <c r="H24" s="108">
        <f t="shared" ref="H24:L24" si="24">$G24/100*B24</f>
        <v>0</v>
      </c>
      <c r="I24" s="108">
        <f t="shared" si="24"/>
        <v>0</v>
      </c>
      <c r="J24" s="108">
        <f t="shared" si="24"/>
        <v>0</v>
      </c>
      <c r="K24" s="108">
        <f t="shared" si="24"/>
        <v>0</v>
      </c>
      <c r="L24" s="108">
        <f t="shared" si="24"/>
        <v>0</v>
      </c>
      <c r="M24" s="108" t="s">
        <v>1829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81" t="s">
        <v>1831</v>
      </c>
      <c r="B25" s="108">
        <f t="shared" si="3"/>
        <v>286.97</v>
      </c>
      <c r="C25" s="108">
        <v>23.9</v>
      </c>
      <c r="D25" s="108">
        <v>1.2</v>
      </c>
      <c r="E25" s="108">
        <v>62.6</v>
      </c>
      <c r="F25" s="108">
        <v>16.3</v>
      </c>
      <c r="G25" s="234"/>
      <c r="H25" s="108">
        <f t="shared" ref="H25:L25" si="25">$G25/100*B25</f>
        <v>0</v>
      </c>
      <c r="I25" s="108">
        <f t="shared" si="25"/>
        <v>0</v>
      </c>
      <c r="J25" s="108">
        <f t="shared" si="25"/>
        <v>0</v>
      </c>
      <c r="K25" s="108">
        <f t="shared" si="25"/>
        <v>0</v>
      </c>
      <c r="L25" s="108">
        <f t="shared" si="25"/>
        <v>0</v>
      </c>
      <c r="M25" s="108" t="s">
        <v>1818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3" t="s">
        <v>1570</v>
      </c>
      <c r="B26" s="108">
        <f t="shared" si="3"/>
        <v>161.7</v>
      </c>
      <c r="C26" s="108">
        <v>24.0</v>
      </c>
      <c r="D26" s="108">
        <v>7.3</v>
      </c>
      <c r="E26" s="108">
        <v>0.0</v>
      </c>
      <c r="F26" s="108">
        <v>0.0</v>
      </c>
      <c r="G26" s="234"/>
      <c r="H26" s="108">
        <f t="shared" ref="H26:L26" si="26">$G26/100*B26</f>
        <v>0</v>
      </c>
      <c r="I26" s="108">
        <f t="shared" si="26"/>
        <v>0</v>
      </c>
      <c r="J26" s="108">
        <f t="shared" si="26"/>
        <v>0</v>
      </c>
      <c r="K26" s="108">
        <f t="shared" si="26"/>
        <v>0</v>
      </c>
      <c r="L26" s="108">
        <f t="shared" si="26"/>
        <v>0</v>
      </c>
      <c r="M26" s="108" t="s">
        <v>1832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3" t="s">
        <v>1833</v>
      </c>
      <c r="B27" s="108">
        <f t="shared" si="3"/>
        <v>23.91</v>
      </c>
      <c r="C27" s="108">
        <v>1.5</v>
      </c>
      <c r="D27" s="108">
        <v>0.3</v>
      </c>
      <c r="E27" s="108">
        <v>7.1</v>
      </c>
      <c r="F27" s="108">
        <v>3.2</v>
      </c>
      <c r="G27" s="234"/>
      <c r="H27" s="108">
        <f t="shared" ref="H27:L27" si="27">$G27/100*B27</f>
        <v>0</v>
      </c>
      <c r="I27" s="108">
        <f t="shared" si="27"/>
        <v>0</v>
      </c>
      <c r="J27" s="108">
        <f t="shared" si="27"/>
        <v>0</v>
      </c>
      <c r="K27" s="108">
        <f t="shared" si="27"/>
        <v>0</v>
      </c>
      <c r="L27" s="108">
        <f t="shared" si="27"/>
        <v>0</v>
      </c>
      <c r="M27" s="108" t="s">
        <v>1828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3" t="s">
        <v>1516</v>
      </c>
      <c r="B28" s="108">
        <f t="shared" si="3"/>
        <v>673.52</v>
      </c>
      <c r="C28" s="108">
        <v>14.3</v>
      </c>
      <c r="D28" s="108">
        <v>66.4</v>
      </c>
      <c r="E28" s="108">
        <v>12.3</v>
      </c>
      <c r="F28" s="108">
        <v>7.5</v>
      </c>
      <c r="G28" s="234"/>
      <c r="H28" s="108">
        <f t="shared" ref="H28:L28" si="28">$G28/100*B28</f>
        <v>0</v>
      </c>
      <c r="I28" s="108">
        <f t="shared" si="28"/>
        <v>0</v>
      </c>
      <c r="J28" s="108">
        <f t="shared" si="28"/>
        <v>0</v>
      </c>
      <c r="K28" s="108">
        <f t="shared" si="28"/>
        <v>0</v>
      </c>
      <c r="L28" s="108">
        <f t="shared" si="28"/>
        <v>0</v>
      </c>
      <c r="M28" s="108" t="s">
        <v>1823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3" t="s">
        <v>1233</v>
      </c>
      <c r="B29" s="108">
        <f t="shared" si="3"/>
        <v>30.4</v>
      </c>
      <c r="C29" s="108">
        <v>2.8</v>
      </c>
      <c r="D29" s="108">
        <v>0.4</v>
      </c>
      <c r="E29" s="108">
        <v>6.6</v>
      </c>
      <c r="F29" s="108">
        <v>2.6</v>
      </c>
      <c r="G29" s="234"/>
      <c r="H29" s="108">
        <f t="shared" ref="H29:L29" si="29">$G29/100*B29</f>
        <v>0</v>
      </c>
      <c r="I29" s="108">
        <f t="shared" si="29"/>
        <v>0</v>
      </c>
      <c r="J29" s="108">
        <f t="shared" si="29"/>
        <v>0</v>
      </c>
      <c r="K29" s="108">
        <f t="shared" si="29"/>
        <v>0</v>
      </c>
      <c r="L29" s="108">
        <f t="shared" si="29"/>
        <v>0</v>
      </c>
      <c r="M29" s="108" t="s">
        <v>1828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3" t="s">
        <v>1834</v>
      </c>
      <c r="B30" s="108">
        <f t="shared" si="3"/>
        <v>18.08</v>
      </c>
      <c r="C30" s="108">
        <v>3.2</v>
      </c>
      <c r="D30" s="108">
        <v>0.5</v>
      </c>
      <c r="E30" s="108">
        <v>2.9</v>
      </c>
      <c r="F30" s="108">
        <v>2.7</v>
      </c>
      <c r="G30" s="234"/>
      <c r="H30" s="108">
        <f t="shared" ref="H30:L30" si="30">$G30/100*B30</f>
        <v>0</v>
      </c>
      <c r="I30" s="108">
        <f t="shared" si="30"/>
        <v>0</v>
      </c>
      <c r="J30" s="108">
        <f t="shared" si="30"/>
        <v>0</v>
      </c>
      <c r="K30" s="108">
        <f t="shared" si="30"/>
        <v>0</v>
      </c>
      <c r="L30" s="108">
        <f t="shared" si="30"/>
        <v>0</v>
      </c>
      <c r="M30" s="108" t="s">
        <v>1828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3" t="s">
        <v>1495</v>
      </c>
      <c r="B31" s="108">
        <f t="shared" si="3"/>
        <v>27.65</v>
      </c>
      <c r="C31" s="108">
        <v>0.8</v>
      </c>
      <c r="D31" s="108">
        <v>1.2</v>
      </c>
      <c r="E31" s="108">
        <v>7.2</v>
      </c>
      <c r="F31" s="108">
        <v>3.7</v>
      </c>
      <c r="G31" s="234"/>
      <c r="H31" s="108">
        <f t="shared" ref="H31:L31" si="31">$G31/100*B31</f>
        <v>0</v>
      </c>
      <c r="I31" s="108">
        <f t="shared" si="31"/>
        <v>0</v>
      </c>
      <c r="J31" s="108">
        <f t="shared" si="31"/>
        <v>0</v>
      </c>
      <c r="K31" s="108">
        <f t="shared" si="31"/>
        <v>0</v>
      </c>
      <c r="L31" s="108">
        <f t="shared" si="31"/>
        <v>0</v>
      </c>
      <c r="M31" s="108" t="s">
        <v>1814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3" t="s">
        <v>1835</v>
      </c>
      <c r="B32" s="108">
        <f t="shared" si="3"/>
        <v>28.44</v>
      </c>
      <c r="C32" s="108">
        <v>1.2</v>
      </c>
      <c r="D32" s="108">
        <v>0.2</v>
      </c>
      <c r="E32" s="108">
        <v>8.1</v>
      </c>
      <c r="F32" s="108">
        <v>2.5</v>
      </c>
      <c r="G32" s="234"/>
      <c r="H32" s="108">
        <f t="shared" ref="H32:L32" si="32">$G32/100*B32</f>
        <v>0</v>
      </c>
      <c r="I32" s="108">
        <f t="shared" si="32"/>
        <v>0</v>
      </c>
      <c r="J32" s="108">
        <f t="shared" si="32"/>
        <v>0</v>
      </c>
      <c r="K32" s="108">
        <f t="shared" si="32"/>
        <v>0</v>
      </c>
      <c r="L32" s="108">
        <f t="shared" si="32"/>
        <v>0</v>
      </c>
      <c r="M32" s="108" t="s">
        <v>1828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3" t="s">
        <v>1237</v>
      </c>
      <c r="B33" s="108">
        <f t="shared" si="3"/>
        <v>38.58</v>
      </c>
      <c r="C33" s="108">
        <v>3.9</v>
      </c>
      <c r="D33" s="108">
        <v>0.3</v>
      </c>
      <c r="E33" s="108">
        <v>9.0</v>
      </c>
      <c r="F33" s="108">
        <v>3.8</v>
      </c>
      <c r="G33" s="234"/>
      <c r="H33" s="108">
        <f t="shared" ref="H33:L33" si="33">$G33/100*B33</f>
        <v>0</v>
      </c>
      <c r="I33" s="108">
        <f t="shared" si="33"/>
        <v>0</v>
      </c>
      <c r="J33" s="108">
        <f t="shared" si="33"/>
        <v>0</v>
      </c>
      <c r="K33" s="108">
        <f t="shared" si="33"/>
        <v>0</v>
      </c>
      <c r="L33" s="108">
        <f t="shared" si="33"/>
        <v>0</v>
      </c>
      <c r="M33" s="108" t="s">
        <v>1828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3" t="s">
        <v>1471</v>
      </c>
      <c r="B34" s="108">
        <f t="shared" si="3"/>
        <v>24.46</v>
      </c>
      <c r="C34" s="108">
        <v>0.7</v>
      </c>
      <c r="D34" s="108">
        <v>0.5</v>
      </c>
      <c r="E34" s="108">
        <v>11.4</v>
      </c>
      <c r="F34" s="108">
        <v>7.0</v>
      </c>
      <c r="G34" s="234"/>
      <c r="H34" s="108">
        <f t="shared" ref="H34:L34" si="34">$G34/100*B34</f>
        <v>0</v>
      </c>
      <c r="I34" s="108">
        <f t="shared" si="34"/>
        <v>0</v>
      </c>
      <c r="J34" s="108">
        <f t="shared" si="34"/>
        <v>0</v>
      </c>
      <c r="K34" s="108">
        <f t="shared" si="34"/>
        <v>0</v>
      </c>
      <c r="L34" s="108">
        <f t="shared" si="34"/>
        <v>0</v>
      </c>
      <c r="M34" s="108" t="s">
        <v>1814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3" t="s">
        <v>1079</v>
      </c>
      <c r="B35" s="108">
        <f t="shared" si="3"/>
        <v>285.54</v>
      </c>
      <c r="C35" s="108">
        <v>12.3</v>
      </c>
      <c r="D35" s="108">
        <v>1.3</v>
      </c>
      <c r="E35" s="108">
        <v>75.9</v>
      </c>
      <c r="F35" s="108">
        <v>18.3</v>
      </c>
      <c r="G35" s="234"/>
      <c r="H35" s="108">
        <f t="shared" ref="H35:L35" si="35">$G35/100*B35</f>
        <v>0</v>
      </c>
      <c r="I35" s="108">
        <f t="shared" si="35"/>
        <v>0</v>
      </c>
      <c r="J35" s="108">
        <f t="shared" si="35"/>
        <v>0</v>
      </c>
      <c r="K35" s="108">
        <f t="shared" si="35"/>
        <v>0</v>
      </c>
      <c r="L35" s="108">
        <f t="shared" si="35"/>
        <v>0</v>
      </c>
      <c r="M35" s="108" t="s">
        <v>1820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3" t="s">
        <v>1303</v>
      </c>
      <c r="B36" s="108">
        <f t="shared" si="3"/>
        <v>50.94</v>
      </c>
      <c r="C36" s="108">
        <v>3.0</v>
      </c>
      <c r="D36" s="108">
        <v>0.6</v>
      </c>
      <c r="E36" s="108">
        <v>9.1</v>
      </c>
      <c r="F36" s="108">
        <v>0.5</v>
      </c>
      <c r="G36" s="234"/>
      <c r="H36" s="108">
        <f t="shared" ref="H36:L36" si="36">$G36/100*B36</f>
        <v>0</v>
      </c>
      <c r="I36" s="108">
        <f t="shared" si="36"/>
        <v>0</v>
      </c>
      <c r="J36" s="108">
        <f t="shared" si="36"/>
        <v>0</v>
      </c>
      <c r="K36" s="108">
        <f t="shared" si="36"/>
        <v>0</v>
      </c>
      <c r="L36" s="108">
        <f t="shared" si="36"/>
        <v>0</v>
      </c>
      <c r="M36" s="108" t="s">
        <v>1816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3" t="s">
        <v>1441</v>
      </c>
      <c r="B37" s="108">
        <f t="shared" si="3"/>
        <v>85.83</v>
      </c>
      <c r="C37" s="108">
        <v>4.8</v>
      </c>
      <c r="D37" s="108">
        <v>0.6</v>
      </c>
      <c r="E37" s="108">
        <v>23.5</v>
      </c>
      <c r="F37" s="108">
        <v>7.8</v>
      </c>
      <c r="G37" s="234"/>
      <c r="H37" s="108">
        <f t="shared" ref="H37:L37" si="37">$G37/100*B37</f>
        <v>0</v>
      </c>
      <c r="I37" s="108">
        <f t="shared" si="37"/>
        <v>0</v>
      </c>
      <c r="J37" s="108">
        <f t="shared" si="37"/>
        <v>0</v>
      </c>
      <c r="K37" s="108">
        <f t="shared" si="37"/>
        <v>0</v>
      </c>
      <c r="L37" s="108">
        <f t="shared" si="37"/>
        <v>0</v>
      </c>
      <c r="M37" s="108" t="s">
        <v>1836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3" t="s">
        <v>1730</v>
      </c>
      <c r="B38" s="108">
        <f t="shared" si="3"/>
        <v>239.7</v>
      </c>
      <c r="C38" s="108">
        <v>17.4</v>
      </c>
      <c r="D38" s="108">
        <v>18.9</v>
      </c>
      <c r="E38" s="108">
        <v>0.0</v>
      </c>
      <c r="F38" s="108">
        <v>0.0</v>
      </c>
      <c r="G38" s="234"/>
      <c r="H38" s="108">
        <f t="shared" ref="H38:L38" si="38">$G38/100*B38</f>
        <v>0</v>
      </c>
      <c r="I38" s="108">
        <f t="shared" si="38"/>
        <v>0</v>
      </c>
      <c r="J38" s="108">
        <f t="shared" si="38"/>
        <v>0</v>
      </c>
      <c r="K38" s="108">
        <f t="shared" si="38"/>
        <v>0</v>
      </c>
      <c r="L38" s="108">
        <f t="shared" si="38"/>
        <v>0</v>
      </c>
      <c r="M38" s="108" t="s">
        <v>1829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3" t="s">
        <v>1837</v>
      </c>
      <c r="B39" s="108">
        <f t="shared" si="3"/>
        <v>6.29</v>
      </c>
      <c r="C39" s="108">
        <v>0.5</v>
      </c>
      <c r="D39" s="108">
        <v>0.0</v>
      </c>
      <c r="E39" s="108">
        <v>1.1</v>
      </c>
      <c r="F39" s="108">
        <v>0.0</v>
      </c>
      <c r="G39" s="234"/>
      <c r="H39" s="108">
        <f t="shared" ref="H39:L39" si="39">$G39/100*B39</f>
        <v>0</v>
      </c>
      <c r="I39" s="108">
        <f t="shared" si="39"/>
        <v>0</v>
      </c>
      <c r="J39" s="108">
        <f t="shared" si="39"/>
        <v>0</v>
      </c>
      <c r="K39" s="108">
        <f t="shared" si="39"/>
        <v>0</v>
      </c>
      <c r="L39" s="108">
        <f t="shared" si="39"/>
        <v>0</v>
      </c>
      <c r="M39" s="108" t="s">
        <v>1821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3" t="s">
        <v>1838</v>
      </c>
      <c r="B40" s="108">
        <f t="shared" si="3"/>
        <v>10.54</v>
      </c>
      <c r="C40" s="108">
        <v>0.1</v>
      </c>
      <c r="D40" s="108">
        <v>0.0</v>
      </c>
      <c r="E40" s="108">
        <v>2.6</v>
      </c>
      <c r="F40" s="108">
        <v>0.0</v>
      </c>
      <c r="G40" s="234"/>
      <c r="H40" s="108">
        <f t="shared" ref="H40:L40" si="40">$G40/100*B40</f>
        <v>0</v>
      </c>
      <c r="I40" s="108">
        <f t="shared" si="40"/>
        <v>0</v>
      </c>
      <c r="J40" s="108">
        <f t="shared" si="40"/>
        <v>0</v>
      </c>
      <c r="K40" s="108">
        <f t="shared" si="40"/>
        <v>0</v>
      </c>
      <c r="L40" s="108">
        <f t="shared" si="40"/>
        <v>0</v>
      </c>
      <c r="M40" s="108" t="s">
        <v>1821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3" t="s">
        <v>1839</v>
      </c>
      <c r="B41" s="108">
        <f t="shared" si="3"/>
        <v>10.54</v>
      </c>
      <c r="C41" s="108">
        <v>0.1</v>
      </c>
      <c r="D41" s="108">
        <v>0.0</v>
      </c>
      <c r="E41" s="108">
        <v>2.6</v>
      </c>
      <c r="F41" s="108">
        <v>0.0</v>
      </c>
      <c r="G41" s="234"/>
      <c r="H41" s="108">
        <f t="shared" ref="H41:L41" si="41">$G41/100*B41</f>
        <v>0</v>
      </c>
      <c r="I41" s="108">
        <f t="shared" si="41"/>
        <v>0</v>
      </c>
      <c r="J41" s="108">
        <f t="shared" si="41"/>
        <v>0</v>
      </c>
      <c r="K41" s="108">
        <f t="shared" si="41"/>
        <v>0</v>
      </c>
      <c r="L41" s="108">
        <f t="shared" si="41"/>
        <v>0</v>
      </c>
      <c r="M41" s="108" t="s">
        <v>1821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3" t="s">
        <v>1481</v>
      </c>
      <c r="B42" s="108">
        <f t="shared" si="3"/>
        <v>46.7</v>
      </c>
      <c r="C42" s="108">
        <v>0.8</v>
      </c>
      <c r="D42" s="108">
        <v>0.5</v>
      </c>
      <c r="E42" s="108">
        <v>13.9</v>
      </c>
      <c r="F42" s="108">
        <v>3.9</v>
      </c>
      <c r="G42" s="234"/>
      <c r="H42" s="108">
        <f t="shared" ref="H42:L42" si="42">$G42/100*B42</f>
        <v>0</v>
      </c>
      <c r="I42" s="108">
        <f t="shared" si="42"/>
        <v>0</v>
      </c>
      <c r="J42" s="108">
        <f t="shared" si="42"/>
        <v>0</v>
      </c>
      <c r="K42" s="108">
        <f t="shared" si="42"/>
        <v>0</v>
      </c>
      <c r="L42" s="108">
        <f t="shared" si="42"/>
        <v>0</v>
      </c>
      <c r="M42" s="108" t="s">
        <v>1814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3" t="s">
        <v>1840</v>
      </c>
      <c r="B43" s="108">
        <f t="shared" si="3"/>
        <v>65.87</v>
      </c>
      <c r="C43" s="108">
        <v>5.6</v>
      </c>
      <c r="D43" s="108">
        <v>2.1</v>
      </c>
      <c r="E43" s="108">
        <v>17.3</v>
      </c>
      <c r="F43" s="108">
        <v>11.0</v>
      </c>
      <c r="G43" s="234"/>
      <c r="H43" s="108">
        <f t="shared" ref="H43:L43" si="43">$G43/100*B43</f>
        <v>0</v>
      </c>
      <c r="I43" s="108">
        <f t="shared" si="43"/>
        <v>0</v>
      </c>
      <c r="J43" s="108">
        <f t="shared" si="43"/>
        <v>0</v>
      </c>
      <c r="K43" s="108">
        <f t="shared" si="43"/>
        <v>0</v>
      </c>
      <c r="L43" s="108">
        <f t="shared" si="43"/>
        <v>0</v>
      </c>
      <c r="M43" s="108" t="s">
        <v>1828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3" t="s">
        <v>1463</v>
      </c>
      <c r="B44" s="108">
        <f t="shared" si="3"/>
        <v>30.04</v>
      </c>
      <c r="C44" s="108">
        <v>0.4</v>
      </c>
      <c r="D44" s="108">
        <v>0.3</v>
      </c>
      <c r="E44" s="108">
        <v>7.7</v>
      </c>
      <c r="F44" s="108">
        <v>1.1</v>
      </c>
      <c r="G44" s="234"/>
      <c r="H44" s="108">
        <f t="shared" ref="H44:L44" si="44">$G44/100*B44</f>
        <v>0</v>
      </c>
      <c r="I44" s="108">
        <f t="shared" si="44"/>
        <v>0</v>
      </c>
      <c r="J44" s="108">
        <f t="shared" si="44"/>
        <v>0</v>
      </c>
      <c r="K44" s="108">
        <f t="shared" si="44"/>
        <v>0</v>
      </c>
      <c r="L44" s="108">
        <f t="shared" si="44"/>
        <v>0</v>
      </c>
      <c r="M44" s="108" t="s">
        <v>1814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3" t="s">
        <v>1717</v>
      </c>
      <c r="B45" s="108">
        <f t="shared" si="3"/>
        <v>288.2</v>
      </c>
      <c r="C45" s="108">
        <v>15.8</v>
      </c>
      <c r="D45" s="108">
        <v>25.0</v>
      </c>
      <c r="E45" s="108">
        <v>0.0</v>
      </c>
      <c r="F45" s="108">
        <v>0.0</v>
      </c>
      <c r="G45" s="234"/>
      <c r="H45" s="108">
        <f t="shared" ref="H45:L45" si="45">$G45/100*B45</f>
        <v>0</v>
      </c>
      <c r="I45" s="108">
        <f t="shared" si="45"/>
        <v>0</v>
      </c>
      <c r="J45" s="108">
        <f t="shared" si="45"/>
        <v>0</v>
      </c>
      <c r="K45" s="108">
        <f t="shared" si="45"/>
        <v>0</v>
      </c>
      <c r="L45" s="108">
        <f t="shared" si="45"/>
        <v>0</v>
      </c>
      <c r="M45" s="108" t="s">
        <v>1829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3" t="s">
        <v>1720</v>
      </c>
      <c r="B46" s="108">
        <f t="shared" si="3"/>
        <v>208.3</v>
      </c>
      <c r="C46" s="108">
        <v>19.9</v>
      </c>
      <c r="D46" s="108">
        <v>14.3</v>
      </c>
      <c r="E46" s="108">
        <v>0.0</v>
      </c>
      <c r="F46" s="108">
        <v>0.0</v>
      </c>
      <c r="G46" s="234"/>
      <c r="H46" s="108">
        <f t="shared" ref="H46:L46" si="46">$G46/100*B46</f>
        <v>0</v>
      </c>
      <c r="I46" s="108">
        <f t="shared" si="46"/>
        <v>0</v>
      </c>
      <c r="J46" s="108">
        <f t="shared" si="46"/>
        <v>0</v>
      </c>
      <c r="K46" s="108">
        <f t="shared" si="46"/>
        <v>0</v>
      </c>
      <c r="L46" s="108">
        <f t="shared" si="46"/>
        <v>0</v>
      </c>
      <c r="M46" s="108" t="s">
        <v>1829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3" t="s">
        <v>1841</v>
      </c>
      <c r="B47" s="108">
        <f t="shared" si="3"/>
        <v>336.55</v>
      </c>
      <c r="C47" s="108">
        <v>8.8</v>
      </c>
      <c r="D47" s="108">
        <v>5.1</v>
      </c>
      <c r="E47" s="108">
        <v>73.9</v>
      </c>
      <c r="F47" s="108">
        <v>8.4</v>
      </c>
      <c r="G47" s="234"/>
      <c r="H47" s="108">
        <f t="shared" ref="H47:L47" si="47">$G47/100*B47</f>
        <v>0</v>
      </c>
      <c r="I47" s="108">
        <f t="shared" si="47"/>
        <v>0</v>
      </c>
      <c r="J47" s="108">
        <f t="shared" si="47"/>
        <v>0</v>
      </c>
      <c r="K47" s="108">
        <f t="shared" si="47"/>
        <v>0</v>
      </c>
      <c r="L47" s="108">
        <f t="shared" si="47"/>
        <v>0</v>
      </c>
      <c r="M47" s="108" t="s">
        <v>1820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3" t="s">
        <v>1842</v>
      </c>
      <c r="B48" s="108">
        <f t="shared" si="3"/>
        <v>61.86</v>
      </c>
      <c r="C48" s="108">
        <v>5.4</v>
      </c>
      <c r="D48" s="108">
        <v>0.4</v>
      </c>
      <c r="E48" s="108">
        <v>14.5</v>
      </c>
      <c r="F48" s="108">
        <v>5.1</v>
      </c>
      <c r="G48" s="234"/>
      <c r="H48" s="108">
        <f t="shared" ref="H48:L48" si="48">$G48/100*B48</f>
        <v>0</v>
      </c>
      <c r="I48" s="108">
        <f t="shared" si="48"/>
        <v>0</v>
      </c>
      <c r="J48" s="108">
        <f t="shared" si="48"/>
        <v>0</v>
      </c>
      <c r="K48" s="108">
        <f t="shared" si="48"/>
        <v>0</v>
      </c>
      <c r="L48" s="108">
        <f t="shared" si="48"/>
        <v>0</v>
      </c>
      <c r="M48" s="108" t="s">
        <v>1828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3" t="s">
        <v>1843</v>
      </c>
      <c r="B49" s="108">
        <f t="shared" si="3"/>
        <v>245.31</v>
      </c>
      <c r="C49" s="108">
        <v>24.6</v>
      </c>
      <c r="D49" s="108">
        <v>1.2</v>
      </c>
      <c r="E49" s="108">
        <v>60.4</v>
      </c>
      <c r="F49" s="108">
        <v>25.5</v>
      </c>
      <c r="G49" s="234"/>
      <c r="H49" s="108">
        <f t="shared" ref="H49:L49" si="49">$G49/100*B49</f>
        <v>0</v>
      </c>
      <c r="I49" s="108">
        <f t="shared" si="49"/>
        <v>0</v>
      </c>
      <c r="J49" s="108">
        <f t="shared" si="49"/>
        <v>0</v>
      </c>
      <c r="K49" s="108">
        <f t="shared" si="49"/>
        <v>0</v>
      </c>
      <c r="L49" s="108">
        <f t="shared" si="49"/>
        <v>0</v>
      </c>
      <c r="M49" s="108" t="s">
        <v>1818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3" t="s">
        <v>1844</v>
      </c>
      <c r="B50" s="108">
        <f t="shared" si="3"/>
        <v>32.5</v>
      </c>
      <c r="C50" s="108">
        <v>2.8</v>
      </c>
      <c r="D50" s="108">
        <v>0.2</v>
      </c>
      <c r="E50" s="108">
        <v>7.6</v>
      </c>
      <c r="F50" s="108">
        <v>2.6</v>
      </c>
      <c r="G50" s="234"/>
      <c r="H50" s="108">
        <f t="shared" ref="H50:L50" si="50">$G50/100*B50</f>
        <v>0</v>
      </c>
      <c r="I50" s="108">
        <f t="shared" si="50"/>
        <v>0</v>
      </c>
      <c r="J50" s="108">
        <f t="shared" si="50"/>
        <v>0</v>
      </c>
      <c r="K50" s="108">
        <f t="shared" si="50"/>
        <v>0</v>
      </c>
      <c r="L50" s="108">
        <f t="shared" si="50"/>
        <v>0</v>
      </c>
      <c r="M50" s="108" t="s">
        <v>1828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3" t="s">
        <v>1845</v>
      </c>
      <c r="B51" s="108">
        <f t="shared" si="3"/>
        <v>298.36</v>
      </c>
      <c r="C51" s="108">
        <v>23.5</v>
      </c>
      <c r="D51" s="108">
        <v>1.3</v>
      </c>
      <c r="E51" s="108">
        <v>60.0</v>
      </c>
      <c r="F51" s="108">
        <v>10.6</v>
      </c>
      <c r="G51" s="234"/>
      <c r="H51" s="108">
        <f t="shared" ref="H51:L51" si="51">$G51/100*B51</f>
        <v>0</v>
      </c>
      <c r="I51" s="108">
        <f t="shared" si="51"/>
        <v>0</v>
      </c>
      <c r="J51" s="108">
        <f t="shared" si="51"/>
        <v>0</v>
      </c>
      <c r="K51" s="108">
        <f t="shared" si="51"/>
        <v>0</v>
      </c>
      <c r="L51" s="108">
        <f t="shared" si="51"/>
        <v>0</v>
      </c>
      <c r="M51" s="108" t="s">
        <v>1818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3" t="s">
        <v>1402</v>
      </c>
      <c r="B52" s="108">
        <f t="shared" si="3"/>
        <v>54.77</v>
      </c>
      <c r="C52" s="108">
        <v>4.4</v>
      </c>
      <c r="D52" s="108">
        <v>4.0</v>
      </c>
      <c r="E52" s="108">
        <v>3.6</v>
      </c>
      <c r="F52" s="108">
        <v>3.3</v>
      </c>
      <c r="G52" s="234"/>
      <c r="H52" s="108">
        <f t="shared" ref="H52:L52" si="52">$G52/100*B52</f>
        <v>0</v>
      </c>
      <c r="I52" s="108">
        <f t="shared" si="52"/>
        <v>0</v>
      </c>
      <c r="J52" s="108">
        <f t="shared" si="52"/>
        <v>0</v>
      </c>
      <c r="K52" s="108">
        <f t="shared" si="52"/>
        <v>0</v>
      </c>
      <c r="L52" s="108">
        <f t="shared" si="52"/>
        <v>0</v>
      </c>
      <c r="M52" s="108" t="s">
        <v>1836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3" t="s">
        <v>1846</v>
      </c>
      <c r="B53" s="108">
        <f t="shared" si="3"/>
        <v>18.84</v>
      </c>
      <c r="C53" s="108">
        <v>2.7</v>
      </c>
      <c r="D53" s="108">
        <v>0.2</v>
      </c>
      <c r="E53" s="108">
        <v>4.9</v>
      </c>
      <c r="F53" s="108">
        <v>3.3</v>
      </c>
      <c r="G53" s="234"/>
      <c r="H53" s="108">
        <f t="shared" ref="H53:L53" si="53">$G53/100*B53</f>
        <v>0</v>
      </c>
      <c r="I53" s="108">
        <f t="shared" si="53"/>
        <v>0</v>
      </c>
      <c r="J53" s="108">
        <f t="shared" si="53"/>
        <v>0</v>
      </c>
      <c r="K53" s="108">
        <f t="shared" si="53"/>
        <v>0</v>
      </c>
      <c r="L53" s="108">
        <f t="shared" si="53"/>
        <v>0</v>
      </c>
      <c r="M53" s="108" t="s">
        <v>1828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3" t="s">
        <v>1229</v>
      </c>
      <c r="B54" s="108">
        <f t="shared" si="3"/>
        <v>6.46</v>
      </c>
      <c r="C54" s="108">
        <v>1.0</v>
      </c>
      <c r="D54" s="108">
        <v>0.1</v>
      </c>
      <c r="E54" s="108">
        <v>3.0</v>
      </c>
      <c r="F54" s="108">
        <v>2.6</v>
      </c>
      <c r="G54" s="234"/>
      <c r="H54" s="108">
        <f t="shared" ref="H54:L54" si="54">$G54/100*B54</f>
        <v>0</v>
      </c>
      <c r="I54" s="108">
        <f t="shared" si="54"/>
        <v>0</v>
      </c>
      <c r="J54" s="108">
        <f t="shared" si="54"/>
        <v>0</v>
      </c>
      <c r="K54" s="108">
        <f t="shared" si="54"/>
        <v>0</v>
      </c>
      <c r="L54" s="108">
        <f t="shared" si="54"/>
        <v>0</v>
      </c>
      <c r="M54" s="108" t="s">
        <v>1828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3" t="s">
        <v>1629</v>
      </c>
      <c r="B55" s="108">
        <f t="shared" si="3"/>
        <v>65.38</v>
      </c>
      <c r="C55" s="108">
        <v>12.1</v>
      </c>
      <c r="D55" s="108">
        <v>0.5</v>
      </c>
      <c r="E55" s="108">
        <v>3.2</v>
      </c>
      <c r="F55" s="108">
        <v>0.0</v>
      </c>
      <c r="G55" s="234"/>
      <c r="H55" s="108">
        <f t="shared" ref="H55:L55" si="55">$G55/100*B55</f>
        <v>0</v>
      </c>
      <c r="I55" s="108">
        <f t="shared" si="55"/>
        <v>0</v>
      </c>
      <c r="J55" s="108">
        <f t="shared" si="55"/>
        <v>0</v>
      </c>
      <c r="K55" s="108">
        <f t="shared" si="55"/>
        <v>0</v>
      </c>
      <c r="L55" s="108">
        <f t="shared" si="55"/>
        <v>0</v>
      </c>
      <c r="M55" s="108" t="s">
        <v>1847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3" t="s">
        <v>1479</v>
      </c>
      <c r="B56" s="108">
        <f t="shared" si="3"/>
        <v>30.6</v>
      </c>
      <c r="C56" s="108">
        <v>0.6</v>
      </c>
      <c r="D56" s="108">
        <v>0.1</v>
      </c>
      <c r="E56" s="108">
        <v>8.1</v>
      </c>
      <c r="F56" s="108">
        <v>1.1</v>
      </c>
      <c r="G56" s="234"/>
      <c r="H56" s="108">
        <f t="shared" ref="H56:L56" si="56">$G56/100*B56</f>
        <v>0</v>
      </c>
      <c r="I56" s="108">
        <f t="shared" si="56"/>
        <v>0</v>
      </c>
      <c r="J56" s="108">
        <f t="shared" si="56"/>
        <v>0</v>
      </c>
      <c r="K56" s="108">
        <f t="shared" si="56"/>
        <v>0</v>
      </c>
      <c r="L56" s="108">
        <f t="shared" si="56"/>
        <v>0</v>
      </c>
      <c r="M56" s="108" t="s">
        <v>1814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3" t="s">
        <v>1540</v>
      </c>
      <c r="B57" s="108">
        <f t="shared" si="3"/>
        <v>674.9</v>
      </c>
      <c r="C57" s="108">
        <v>15.2</v>
      </c>
      <c r="D57" s="108">
        <v>65.2</v>
      </c>
      <c r="E57" s="108">
        <v>13.7</v>
      </c>
      <c r="F57" s="108">
        <v>6.7</v>
      </c>
      <c r="G57" s="234"/>
      <c r="H57" s="108">
        <f t="shared" ref="H57:L57" si="57">$G57/100*B57</f>
        <v>0</v>
      </c>
      <c r="I57" s="108">
        <f t="shared" si="57"/>
        <v>0</v>
      </c>
      <c r="J57" s="108">
        <f t="shared" si="57"/>
        <v>0</v>
      </c>
      <c r="K57" s="108">
        <f t="shared" si="57"/>
        <v>0</v>
      </c>
      <c r="L57" s="108">
        <f t="shared" si="57"/>
        <v>0</v>
      </c>
      <c r="M57" s="108" t="s">
        <v>1823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3" t="s">
        <v>1075</v>
      </c>
      <c r="B58" s="108">
        <f t="shared" si="3"/>
        <v>323.65</v>
      </c>
      <c r="C58" s="108">
        <v>13.3</v>
      </c>
      <c r="D58" s="108">
        <v>3.4</v>
      </c>
      <c r="E58" s="108">
        <v>71.5</v>
      </c>
      <c r="F58" s="108">
        <v>10.0</v>
      </c>
      <c r="G58" s="234"/>
      <c r="H58" s="108">
        <f t="shared" ref="H58:L58" si="58">$G58/100*B58</f>
        <v>0</v>
      </c>
      <c r="I58" s="108">
        <f t="shared" si="58"/>
        <v>0</v>
      </c>
      <c r="J58" s="108">
        <f t="shared" si="58"/>
        <v>0</v>
      </c>
      <c r="K58" s="108">
        <f t="shared" si="58"/>
        <v>0</v>
      </c>
      <c r="L58" s="108">
        <f t="shared" si="58"/>
        <v>0</v>
      </c>
      <c r="M58" s="108" t="s">
        <v>1820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3" t="s">
        <v>1077</v>
      </c>
      <c r="B59" s="108">
        <f t="shared" si="3"/>
        <v>333.78</v>
      </c>
      <c r="C59" s="108">
        <v>6.6</v>
      </c>
      <c r="D59" s="108">
        <v>2.0</v>
      </c>
      <c r="E59" s="108">
        <v>76.1</v>
      </c>
      <c r="F59" s="108">
        <v>1.9</v>
      </c>
      <c r="G59" s="234"/>
      <c r="H59" s="108">
        <f t="shared" ref="H59:L59" si="59">$G59/100*B59</f>
        <v>0</v>
      </c>
      <c r="I59" s="108">
        <f t="shared" si="59"/>
        <v>0</v>
      </c>
      <c r="J59" s="108">
        <f t="shared" si="59"/>
        <v>0</v>
      </c>
      <c r="K59" s="108">
        <f t="shared" si="59"/>
        <v>0</v>
      </c>
      <c r="L59" s="108">
        <f t="shared" si="59"/>
        <v>0</v>
      </c>
      <c r="M59" s="108" t="s">
        <v>1820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3" t="s">
        <v>1848</v>
      </c>
      <c r="B60" s="108">
        <f t="shared" si="3"/>
        <v>24.07</v>
      </c>
      <c r="C60" s="108">
        <v>3.1</v>
      </c>
      <c r="D60" s="108">
        <v>0.3</v>
      </c>
      <c r="E60" s="108">
        <v>3.3</v>
      </c>
      <c r="F60" s="108">
        <v>1.0</v>
      </c>
      <c r="G60" s="234"/>
      <c r="H60" s="108">
        <f t="shared" ref="H60:L60" si="60">$G60/100*B60</f>
        <v>0</v>
      </c>
      <c r="I60" s="108">
        <f t="shared" si="60"/>
        <v>0</v>
      </c>
      <c r="J60" s="108">
        <f t="shared" si="60"/>
        <v>0</v>
      </c>
      <c r="K60" s="108">
        <f t="shared" si="60"/>
        <v>0</v>
      </c>
      <c r="L60" s="108">
        <f t="shared" si="60"/>
        <v>0</v>
      </c>
      <c r="M60" s="108" t="s">
        <v>1828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3" t="s">
        <v>1849</v>
      </c>
      <c r="B61" s="108">
        <f t="shared" si="3"/>
        <v>31.62</v>
      </c>
      <c r="C61" s="108">
        <v>3.3</v>
      </c>
      <c r="D61" s="108">
        <v>0.4</v>
      </c>
      <c r="E61" s="108">
        <v>6.1</v>
      </c>
      <c r="F61" s="108">
        <v>2.3</v>
      </c>
      <c r="G61" s="234"/>
      <c r="H61" s="108">
        <f t="shared" ref="H61:L61" si="61">$G61/100*B61</f>
        <v>0</v>
      </c>
      <c r="I61" s="108">
        <f t="shared" si="61"/>
        <v>0</v>
      </c>
      <c r="J61" s="108">
        <f t="shared" si="61"/>
        <v>0</v>
      </c>
      <c r="K61" s="108">
        <f t="shared" si="61"/>
        <v>0</v>
      </c>
      <c r="L61" s="108">
        <f t="shared" si="61"/>
        <v>0</v>
      </c>
      <c r="M61" s="108" t="s">
        <v>1828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3" t="s">
        <v>1850</v>
      </c>
      <c r="B62" s="108">
        <f t="shared" si="3"/>
        <v>25.33</v>
      </c>
      <c r="C62" s="108">
        <v>2.5</v>
      </c>
      <c r="D62" s="108">
        <v>0.1</v>
      </c>
      <c r="E62" s="108">
        <v>4.3</v>
      </c>
      <c r="F62" s="108">
        <v>0.6</v>
      </c>
      <c r="G62" s="234"/>
      <c r="H62" s="108">
        <f t="shared" ref="H62:L62" si="62">$G62/100*B62</f>
        <v>0</v>
      </c>
      <c r="I62" s="108">
        <f t="shared" si="62"/>
        <v>0</v>
      </c>
      <c r="J62" s="108">
        <f t="shared" si="62"/>
        <v>0</v>
      </c>
      <c r="K62" s="108">
        <f t="shared" si="62"/>
        <v>0</v>
      </c>
      <c r="L62" s="108">
        <f t="shared" si="62"/>
        <v>0</v>
      </c>
      <c r="M62" s="108" t="s">
        <v>1828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3" t="s">
        <v>1851</v>
      </c>
      <c r="B63" s="108">
        <f t="shared" si="3"/>
        <v>22.59</v>
      </c>
      <c r="C63" s="108">
        <v>1.5</v>
      </c>
      <c r="D63" s="108">
        <v>0.5</v>
      </c>
      <c r="E63" s="108">
        <v>6.9</v>
      </c>
      <c r="F63" s="108">
        <v>3.8</v>
      </c>
      <c r="G63" s="234"/>
      <c r="H63" s="108">
        <f t="shared" ref="H63:L63" si="63">$G63/100*B63</f>
        <v>0</v>
      </c>
      <c r="I63" s="108">
        <f t="shared" si="63"/>
        <v>0</v>
      </c>
      <c r="J63" s="108">
        <f t="shared" si="63"/>
        <v>0</v>
      </c>
      <c r="K63" s="108">
        <f t="shared" si="63"/>
        <v>0</v>
      </c>
      <c r="L63" s="108">
        <f t="shared" si="63"/>
        <v>0</v>
      </c>
      <c r="M63" s="108" t="s">
        <v>1828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3" t="s">
        <v>1852</v>
      </c>
      <c r="B64" s="108">
        <f t="shared" si="3"/>
        <v>26.17</v>
      </c>
      <c r="C64" s="108">
        <v>1.9</v>
      </c>
      <c r="D64" s="108">
        <v>0.2</v>
      </c>
      <c r="E64" s="108">
        <v>7.0</v>
      </c>
      <c r="F64" s="108">
        <v>2.7</v>
      </c>
      <c r="G64" s="234"/>
      <c r="H64" s="108">
        <f t="shared" ref="H64:L64" si="64">$G64/100*B64</f>
        <v>0</v>
      </c>
      <c r="I64" s="108">
        <f t="shared" si="64"/>
        <v>0</v>
      </c>
      <c r="J64" s="108">
        <f t="shared" si="64"/>
        <v>0</v>
      </c>
      <c r="K64" s="108">
        <f t="shared" si="64"/>
        <v>0</v>
      </c>
      <c r="L64" s="108">
        <f t="shared" si="64"/>
        <v>0</v>
      </c>
      <c r="M64" s="108" t="s">
        <v>1828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3" t="s">
        <v>1853</v>
      </c>
      <c r="B65" s="108">
        <f t="shared" si="3"/>
        <v>22.14</v>
      </c>
      <c r="C65" s="108">
        <v>2.1</v>
      </c>
      <c r="D65" s="108">
        <v>0.4</v>
      </c>
      <c r="E65" s="108">
        <v>3.9</v>
      </c>
      <c r="F65" s="108">
        <v>1.3</v>
      </c>
      <c r="G65" s="234"/>
      <c r="H65" s="108">
        <f t="shared" ref="H65:L65" si="65">$G65/100*B65</f>
        <v>0</v>
      </c>
      <c r="I65" s="108">
        <f t="shared" si="65"/>
        <v>0</v>
      </c>
      <c r="J65" s="108">
        <f t="shared" si="65"/>
        <v>0</v>
      </c>
      <c r="K65" s="108">
        <f t="shared" si="65"/>
        <v>0</v>
      </c>
      <c r="L65" s="108">
        <f t="shared" si="65"/>
        <v>0</v>
      </c>
      <c r="M65" s="108" t="s">
        <v>1828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3" t="s">
        <v>1854</v>
      </c>
      <c r="B66" s="108">
        <f t="shared" si="3"/>
        <v>26.77</v>
      </c>
      <c r="C66" s="108">
        <v>3.1</v>
      </c>
      <c r="D66" s="108">
        <v>0.6</v>
      </c>
      <c r="E66" s="108">
        <v>5.1</v>
      </c>
      <c r="F66" s="108">
        <v>2.8</v>
      </c>
      <c r="G66" s="234"/>
      <c r="H66" s="108">
        <f t="shared" ref="H66:L66" si="66">$G66/100*B66</f>
        <v>0</v>
      </c>
      <c r="I66" s="108">
        <f t="shared" si="66"/>
        <v>0</v>
      </c>
      <c r="J66" s="108">
        <f t="shared" si="66"/>
        <v>0</v>
      </c>
      <c r="K66" s="108">
        <f t="shared" si="66"/>
        <v>0</v>
      </c>
      <c r="L66" s="108">
        <f t="shared" si="66"/>
        <v>0</v>
      </c>
      <c r="M66" s="108" t="s">
        <v>1828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3" t="s">
        <v>1855</v>
      </c>
      <c r="B67" s="108">
        <f t="shared" si="3"/>
        <v>30.07</v>
      </c>
      <c r="C67" s="108">
        <v>2.2</v>
      </c>
      <c r="D67" s="108">
        <v>0.5</v>
      </c>
      <c r="E67" s="108">
        <v>6.8</v>
      </c>
      <c r="F67" s="108">
        <v>2.5</v>
      </c>
      <c r="G67" s="234"/>
      <c r="H67" s="108">
        <f t="shared" ref="H67:L67" si="67">$G67/100*B67</f>
        <v>0</v>
      </c>
      <c r="I67" s="108">
        <f t="shared" si="67"/>
        <v>0</v>
      </c>
      <c r="J67" s="108">
        <f t="shared" si="67"/>
        <v>0</v>
      </c>
      <c r="K67" s="108">
        <f t="shared" si="67"/>
        <v>0</v>
      </c>
      <c r="L67" s="108">
        <f t="shared" si="67"/>
        <v>0</v>
      </c>
      <c r="M67" s="108" t="s">
        <v>1828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3" t="s">
        <v>1856</v>
      </c>
      <c r="B68" s="108">
        <f t="shared" si="3"/>
        <v>296.61</v>
      </c>
      <c r="C68" s="108">
        <v>9.6</v>
      </c>
      <c r="D68" s="108">
        <v>1.0</v>
      </c>
      <c r="E68" s="108">
        <v>75.4</v>
      </c>
      <c r="F68" s="108">
        <v>11.5</v>
      </c>
      <c r="G68" s="234"/>
      <c r="H68" s="108">
        <f t="shared" ref="H68:L68" si="68">$G68/100*B68</f>
        <v>0</v>
      </c>
      <c r="I68" s="108">
        <f t="shared" si="68"/>
        <v>0</v>
      </c>
      <c r="J68" s="108">
        <f t="shared" si="68"/>
        <v>0</v>
      </c>
      <c r="K68" s="108">
        <f t="shared" si="68"/>
        <v>0</v>
      </c>
      <c r="L68" s="108">
        <f t="shared" si="68"/>
        <v>0</v>
      </c>
      <c r="M68" s="108" t="s">
        <v>1828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3" t="s">
        <v>1857</v>
      </c>
      <c r="B69" s="108">
        <f t="shared" si="3"/>
        <v>33.39</v>
      </c>
      <c r="C69" s="108">
        <v>2.7</v>
      </c>
      <c r="D69" s="108">
        <v>0.3</v>
      </c>
      <c r="E69" s="108">
        <v>7.8</v>
      </c>
      <c r="F69" s="108">
        <v>2.7</v>
      </c>
      <c r="G69" s="234"/>
      <c r="H69" s="108">
        <f t="shared" ref="H69:L69" si="69">$G69/100*B69</f>
        <v>0</v>
      </c>
      <c r="I69" s="108">
        <f t="shared" si="69"/>
        <v>0</v>
      </c>
      <c r="J69" s="108">
        <f t="shared" si="69"/>
        <v>0</v>
      </c>
      <c r="K69" s="108">
        <f t="shared" si="69"/>
        <v>0</v>
      </c>
      <c r="L69" s="108">
        <f t="shared" si="69"/>
        <v>0</v>
      </c>
      <c r="M69" s="108" t="s">
        <v>1828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3" t="s">
        <v>1858</v>
      </c>
      <c r="B70" s="108">
        <f t="shared" si="3"/>
        <v>50.86</v>
      </c>
      <c r="C70" s="108">
        <v>0.4</v>
      </c>
      <c r="D70" s="108">
        <v>0.1</v>
      </c>
      <c r="E70" s="108">
        <v>15.5</v>
      </c>
      <c r="F70" s="108">
        <v>3.1</v>
      </c>
      <c r="G70" s="234"/>
      <c r="H70" s="108">
        <f t="shared" ref="H70:L70" si="70">$G70/100*B70</f>
        <v>0</v>
      </c>
      <c r="I70" s="108">
        <f t="shared" si="70"/>
        <v>0</v>
      </c>
      <c r="J70" s="108">
        <f t="shared" si="70"/>
        <v>0</v>
      </c>
      <c r="K70" s="108">
        <f t="shared" si="70"/>
        <v>0</v>
      </c>
      <c r="L70" s="108">
        <f t="shared" si="70"/>
        <v>0</v>
      </c>
      <c r="M70" s="108" t="s">
        <v>1814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3" t="s">
        <v>1483</v>
      </c>
      <c r="B71" s="108">
        <f t="shared" si="3"/>
        <v>54.11</v>
      </c>
      <c r="C71" s="108">
        <v>2.6</v>
      </c>
      <c r="D71" s="108">
        <v>1.0</v>
      </c>
      <c r="E71" s="108">
        <v>14.3</v>
      </c>
      <c r="F71" s="108">
        <v>5.4</v>
      </c>
      <c r="G71" s="234"/>
      <c r="H71" s="108">
        <f t="shared" ref="H71:L71" si="71">$G71/100*B71</f>
        <v>0</v>
      </c>
      <c r="I71" s="108">
        <f t="shared" si="71"/>
        <v>0</v>
      </c>
      <c r="J71" s="108">
        <f t="shared" si="71"/>
        <v>0</v>
      </c>
      <c r="K71" s="108">
        <f t="shared" si="71"/>
        <v>0</v>
      </c>
      <c r="L71" s="108">
        <f t="shared" si="71"/>
        <v>0</v>
      </c>
      <c r="M71" s="108" t="s">
        <v>1814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3" t="s">
        <v>1753</v>
      </c>
      <c r="B72" s="108">
        <f t="shared" si="3"/>
        <v>366</v>
      </c>
      <c r="C72" s="108">
        <v>15.9</v>
      </c>
      <c r="D72" s="108">
        <v>33.6</v>
      </c>
      <c r="E72" s="108">
        <v>0.0</v>
      </c>
      <c r="F72" s="108">
        <v>0.0</v>
      </c>
      <c r="G72" s="234"/>
      <c r="H72" s="108">
        <f t="shared" ref="H72:L72" si="72">$G72/100*B72</f>
        <v>0</v>
      </c>
      <c r="I72" s="108">
        <f t="shared" si="72"/>
        <v>0</v>
      </c>
      <c r="J72" s="108">
        <f t="shared" si="72"/>
        <v>0</v>
      </c>
      <c r="K72" s="108">
        <f t="shared" si="72"/>
        <v>0</v>
      </c>
      <c r="L72" s="108">
        <f t="shared" si="72"/>
        <v>0</v>
      </c>
      <c r="M72" s="108" t="s">
        <v>1859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3" t="s">
        <v>1267</v>
      </c>
      <c r="B73" s="108">
        <f t="shared" si="3"/>
        <v>13.05</v>
      </c>
      <c r="C73" s="108">
        <v>0.6</v>
      </c>
      <c r="D73" s="108">
        <v>0.1</v>
      </c>
      <c r="E73" s="108">
        <v>4.1</v>
      </c>
      <c r="F73" s="108">
        <v>1.6</v>
      </c>
      <c r="G73" s="234"/>
      <c r="H73" s="108">
        <f t="shared" ref="H73:L73" si="73">$G73/100*B73</f>
        <v>0</v>
      </c>
      <c r="I73" s="108">
        <f t="shared" si="73"/>
        <v>0</v>
      </c>
      <c r="J73" s="108">
        <f t="shared" si="73"/>
        <v>0</v>
      </c>
      <c r="K73" s="108">
        <f t="shared" si="73"/>
        <v>0</v>
      </c>
      <c r="L73" s="108">
        <f t="shared" si="73"/>
        <v>0</v>
      </c>
      <c r="M73" s="108" t="s">
        <v>1828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3" t="s">
        <v>1287</v>
      </c>
      <c r="B74" s="108">
        <f t="shared" si="3"/>
        <v>24.27</v>
      </c>
      <c r="C74" s="108">
        <v>0.0</v>
      </c>
      <c r="D74" s="108">
        <v>3.0</v>
      </c>
      <c r="E74" s="108">
        <v>0.0</v>
      </c>
      <c r="F74" s="108">
        <v>0.7</v>
      </c>
      <c r="G74" s="234"/>
      <c r="H74" s="108">
        <f t="shared" ref="H74:L74" si="74">$G74/100*B74</f>
        <v>0</v>
      </c>
      <c r="I74" s="108">
        <f t="shared" si="74"/>
        <v>0</v>
      </c>
      <c r="J74" s="108">
        <f t="shared" si="74"/>
        <v>0</v>
      </c>
      <c r="K74" s="108">
        <f t="shared" si="74"/>
        <v>0</v>
      </c>
      <c r="L74" s="108">
        <f t="shared" si="74"/>
        <v>0</v>
      </c>
      <c r="M74" s="108" t="s">
        <v>1816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3" t="s">
        <v>1312</v>
      </c>
      <c r="B75" s="108">
        <f t="shared" si="3"/>
        <v>113.83</v>
      </c>
      <c r="C75" s="108">
        <v>2.8</v>
      </c>
      <c r="D75" s="108">
        <v>0.7</v>
      </c>
      <c r="E75" s="108">
        <v>26.7</v>
      </c>
      <c r="F75" s="108">
        <v>2.0</v>
      </c>
      <c r="G75" s="234"/>
      <c r="H75" s="108">
        <f t="shared" ref="H75:L75" si="75">$G75/100*B75</f>
        <v>0</v>
      </c>
      <c r="I75" s="108">
        <f t="shared" si="75"/>
        <v>0</v>
      </c>
      <c r="J75" s="108">
        <f t="shared" si="75"/>
        <v>0</v>
      </c>
      <c r="K75" s="108">
        <f t="shared" si="75"/>
        <v>0</v>
      </c>
      <c r="L75" s="108">
        <f t="shared" si="75"/>
        <v>0</v>
      </c>
      <c r="M75" s="108" t="s">
        <v>1826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3" t="s">
        <v>1703</v>
      </c>
      <c r="B76" s="108">
        <f t="shared" si="3"/>
        <v>0</v>
      </c>
      <c r="C76" s="108">
        <v>0.0</v>
      </c>
      <c r="D76" s="108">
        <v>0.0</v>
      </c>
      <c r="E76" s="108">
        <v>0.0</v>
      </c>
      <c r="F76" s="108">
        <v>0.0</v>
      </c>
      <c r="G76" s="234"/>
      <c r="H76" s="108">
        <f t="shared" ref="H76:L76" si="76">$G76/100*B76</f>
        <v>0</v>
      </c>
      <c r="I76" s="108">
        <f t="shared" si="76"/>
        <v>0</v>
      </c>
      <c r="J76" s="108">
        <f t="shared" si="76"/>
        <v>0</v>
      </c>
      <c r="K76" s="108">
        <f t="shared" si="76"/>
        <v>0</v>
      </c>
      <c r="L76" s="108">
        <f t="shared" si="76"/>
        <v>0</v>
      </c>
      <c r="M76" s="108" t="s">
        <v>1821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3" t="s">
        <v>1860</v>
      </c>
      <c r="B77" s="108">
        <f t="shared" si="3"/>
        <v>33.47</v>
      </c>
      <c r="C77" s="108">
        <v>0.8</v>
      </c>
      <c r="D77" s="108">
        <v>0.2</v>
      </c>
      <c r="E77" s="108">
        <v>8.2</v>
      </c>
      <c r="F77" s="108">
        <v>0.9</v>
      </c>
      <c r="G77" s="234"/>
      <c r="H77" s="108">
        <f t="shared" ref="H77:L77" si="77">$G77/100*B77</f>
        <v>0</v>
      </c>
      <c r="I77" s="108">
        <f t="shared" si="77"/>
        <v>0</v>
      </c>
      <c r="J77" s="108">
        <f t="shared" si="77"/>
        <v>0</v>
      </c>
      <c r="K77" s="108">
        <f t="shared" si="77"/>
        <v>0</v>
      </c>
      <c r="L77" s="108">
        <f t="shared" si="77"/>
        <v>0</v>
      </c>
      <c r="M77" s="108" t="s">
        <v>1814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3" t="s">
        <v>1861</v>
      </c>
      <c r="B78" s="108">
        <f t="shared" si="3"/>
        <v>27.53</v>
      </c>
      <c r="C78" s="108">
        <v>1.1</v>
      </c>
      <c r="D78" s="108">
        <v>0.1</v>
      </c>
      <c r="E78" s="108">
        <v>6.6</v>
      </c>
      <c r="F78" s="108">
        <v>0.9</v>
      </c>
      <c r="G78" s="234"/>
      <c r="H78" s="108">
        <f t="shared" ref="H78:L78" si="78">$G78/100*B78</f>
        <v>0</v>
      </c>
      <c r="I78" s="108">
        <f t="shared" si="78"/>
        <v>0</v>
      </c>
      <c r="J78" s="108">
        <f t="shared" si="78"/>
        <v>0</v>
      </c>
      <c r="K78" s="108">
        <f t="shared" si="78"/>
        <v>0</v>
      </c>
      <c r="L78" s="108">
        <f t="shared" si="78"/>
        <v>0</v>
      </c>
      <c r="M78" s="108" t="s">
        <v>1814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3" t="s">
        <v>1862</v>
      </c>
      <c r="B79" s="108">
        <f t="shared" si="3"/>
        <v>35.27</v>
      </c>
      <c r="C79" s="108">
        <v>0.5</v>
      </c>
      <c r="D79" s="108">
        <v>0.1</v>
      </c>
      <c r="E79" s="108">
        <v>9.1</v>
      </c>
      <c r="F79" s="108">
        <v>0.8</v>
      </c>
      <c r="G79" s="234"/>
      <c r="H79" s="108">
        <f t="shared" ref="H79:L79" si="79">$G79/100*B79</f>
        <v>0</v>
      </c>
      <c r="I79" s="108">
        <f t="shared" si="79"/>
        <v>0</v>
      </c>
      <c r="J79" s="108">
        <f t="shared" si="79"/>
        <v>0</v>
      </c>
      <c r="K79" s="108">
        <f t="shared" si="79"/>
        <v>0</v>
      </c>
      <c r="L79" s="108">
        <f t="shared" si="79"/>
        <v>0</v>
      </c>
      <c r="M79" s="108" t="s">
        <v>1814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3" t="s">
        <v>1455</v>
      </c>
      <c r="B80" s="108">
        <f t="shared" si="3"/>
        <v>26.87</v>
      </c>
      <c r="C80" s="108">
        <v>1.4</v>
      </c>
      <c r="D80" s="108">
        <v>0.5</v>
      </c>
      <c r="E80" s="108">
        <v>9.6</v>
      </c>
      <c r="F80" s="108">
        <v>5.3</v>
      </c>
      <c r="G80" s="234"/>
      <c r="H80" s="108">
        <f t="shared" ref="H80:L80" si="80">$G80/100*B80</f>
        <v>0</v>
      </c>
      <c r="I80" s="108">
        <f t="shared" si="80"/>
        <v>0</v>
      </c>
      <c r="J80" s="108">
        <f t="shared" si="80"/>
        <v>0</v>
      </c>
      <c r="K80" s="108">
        <f t="shared" si="80"/>
        <v>0</v>
      </c>
      <c r="L80" s="108">
        <f t="shared" si="80"/>
        <v>0</v>
      </c>
      <c r="M80" s="108" t="s">
        <v>1814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3" t="s">
        <v>1863</v>
      </c>
      <c r="B81" s="108">
        <f t="shared" si="3"/>
        <v>399.02</v>
      </c>
      <c r="C81" s="108">
        <v>6.2</v>
      </c>
      <c r="D81" s="108">
        <v>23.9</v>
      </c>
      <c r="E81" s="108">
        <v>40.8</v>
      </c>
      <c r="F81" s="108">
        <v>0.0</v>
      </c>
      <c r="G81" s="234"/>
      <c r="H81" s="108">
        <f t="shared" ref="H81:L81" si="81">$G81/100*B81</f>
        <v>0</v>
      </c>
      <c r="I81" s="108">
        <f t="shared" si="81"/>
        <v>0</v>
      </c>
      <c r="J81" s="108">
        <f t="shared" si="81"/>
        <v>0</v>
      </c>
      <c r="K81" s="108">
        <f t="shared" si="81"/>
        <v>0</v>
      </c>
      <c r="L81" s="108">
        <f t="shared" si="81"/>
        <v>0</v>
      </c>
      <c r="M81" s="108" t="s">
        <v>1823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3" t="s">
        <v>1864</v>
      </c>
      <c r="B82" s="108">
        <f t="shared" si="3"/>
        <v>25.77</v>
      </c>
      <c r="C82" s="108">
        <v>1.8</v>
      </c>
      <c r="D82" s="108">
        <v>0.2</v>
      </c>
      <c r="E82" s="108">
        <v>7.0</v>
      </c>
      <c r="F82" s="108">
        <v>2.7</v>
      </c>
      <c r="G82" s="234"/>
      <c r="H82" s="108">
        <f t="shared" ref="H82:L82" si="82">$G82/100*B82</f>
        <v>0</v>
      </c>
      <c r="I82" s="108">
        <f t="shared" si="82"/>
        <v>0</v>
      </c>
      <c r="J82" s="108">
        <f t="shared" si="82"/>
        <v>0</v>
      </c>
      <c r="K82" s="108">
        <f t="shared" si="82"/>
        <v>0</v>
      </c>
      <c r="L82" s="108">
        <f t="shared" si="82"/>
        <v>0</v>
      </c>
      <c r="M82" s="108" t="s">
        <v>1828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3" t="s">
        <v>1865</v>
      </c>
      <c r="B83" s="108">
        <f t="shared" si="3"/>
        <v>294.13</v>
      </c>
      <c r="C83" s="108">
        <v>2.5</v>
      </c>
      <c r="D83" s="108">
        <v>0.5</v>
      </c>
      <c r="E83" s="108">
        <v>78.5</v>
      </c>
      <c r="F83" s="108">
        <v>6.8</v>
      </c>
      <c r="G83" s="234"/>
      <c r="H83" s="108">
        <f t="shared" ref="H83:L83" si="83">$G83/100*B83</f>
        <v>0</v>
      </c>
      <c r="I83" s="108">
        <f t="shared" si="83"/>
        <v>0</v>
      </c>
      <c r="J83" s="108">
        <f t="shared" si="83"/>
        <v>0</v>
      </c>
      <c r="K83" s="108">
        <f t="shared" si="83"/>
        <v>0</v>
      </c>
      <c r="L83" s="108">
        <f t="shared" si="83"/>
        <v>0</v>
      </c>
      <c r="M83" s="108" t="s">
        <v>1814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3" t="s">
        <v>1866</v>
      </c>
      <c r="B84" s="108">
        <f t="shared" si="3"/>
        <v>76.02</v>
      </c>
      <c r="C84" s="108">
        <v>1.8</v>
      </c>
      <c r="D84" s="108">
        <v>0.8</v>
      </c>
      <c r="E84" s="108">
        <v>17.8</v>
      </c>
      <c r="F84" s="108">
        <v>2.0</v>
      </c>
      <c r="G84" s="234"/>
      <c r="H84" s="108">
        <f t="shared" ref="H84:L84" si="84">$G84/100*B84</f>
        <v>0</v>
      </c>
      <c r="I84" s="108">
        <f t="shared" si="84"/>
        <v>0</v>
      </c>
      <c r="J84" s="108">
        <f t="shared" si="84"/>
        <v>0</v>
      </c>
      <c r="K84" s="108">
        <f t="shared" si="84"/>
        <v>0</v>
      </c>
      <c r="L84" s="108">
        <f t="shared" si="84"/>
        <v>0</v>
      </c>
      <c r="M84" s="108" t="s">
        <v>1828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3" t="s">
        <v>1867</v>
      </c>
      <c r="B85" s="108">
        <f t="shared" si="3"/>
        <v>129.9</v>
      </c>
      <c r="C85" s="108">
        <v>22.8</v>
      </c>
      <c r="D85" s="108">
        <v>4.3</v>
      </c>
      <c r="E85" s="108">
        <v>0.0</v>
      </c>
      <c r="F85" s="108">
        <v>0.0</v>
      </c>
      <c r="G85" s="234"/>
      <c r="H85" s="108">
        <f t="shared" ref="H85:L85" si="85">$G85/100*B85</f>
        <v>0</v>
      </c>
      <c r="I85" s="108">
        <f t="shared" si="85"/>
        <v>0</v>
      </c>
      <c r="J85" s="108">
        <f t="shared" si="85"/>
        <v>0</v>
      </c>
      <c r="K85" s="108">
        <f t="shared" si="85"/>
        <v>0</v>
      </c>
      <c r="L85" s="108">
        <f t="shared" si="85"/>
        <v>0</v>
      </c>
      <c r="M85" s="108" t="s">
        <v>1859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3" t="s">
        <v>1473</v>
      </c>
      <c r="B86" s="108">
        <f t="shared" si="3"/>
        <v>69.47</v>
      </c>
      <c r="C86" s="108">
        <v>0.8</v>
      </c>
      <c r="D86" s="108">
        <v>0.3</v>
      </c>
      <c r="E86" s="108">
        <v>19.2</v>
      </c>
      <c r="F86" s="108">
        <v>2.9</v>
      </c>
      <c r="G86" s="234"/>
      <c r="H86" s="108">
        <f t="shared" ref="H86:L86" si="86">$G86/100*B86</f>
        <v>0</v>
      </c>
      <c r="I86" s="108">
        <f t="shared" si="86"/>
        <v>0</v>
      </c>
      <c r="J86" s="108">
        <f t="shared" si="86"/>
        <v>0</v>
      </c>
      <c r="K86" s="108">
        <f t="shared" si="86"/>
        <v>0</v>
      </c>
      <c r="L86" s="108">
        <f t="shared" si="86"/>
        <v>0</v>
      </c>
      <c r="M86" s="108" t="s">
        <v>1814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3" t="s">
        <v>1588</v>
      </c>
      <c r="B87" s="108">
        <f t="shared" si="3"/>
        <v>308.8</v>
      </c>
      <c r="C87" s="108">
        <v>68.2</v>
      </c>
      <c r="D87" s="108">
        <v>4.0</v>
      </c>
      <c r="E87" s="108">
        <v>0.0</v>
      </c>
      <c r="F87" s="108">
        <v>0.0</v>
      </c>
      <c r="G87" s="234"/>
      <c r="H87" s="108">
        <f t="shared" ref="H87:L87" si="87">$G87/100*B87</f>
        <v>0</v>
      </c>
      <c r="I87" s="108">
        <f t="shared" si="87"/>
        <v>0</v>
      </c>
      <c r="J87" s="108">
        <f t="shared" si="87"/>
        <v>0</v>
      </c>
      <c r="K87" s="108">
        <f t="shared" si="87"/>
        <v>0</v>
      </c>
      <c r="L87" s="108">
        <f t="shared" si="87"/>
        <v>0</v>
      </c>
      <c r="M87" s="108" t="s">
        <v>1832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3" t="s">
        <v>1291</v>
      </c>
      <c r="B88" s="108">
        <f t="shared" si="3"/>
        <v>50.7</v>
      </c>
      <c r="C88" s="108">
        <v>1.5</v>
      </c>
      <c r="D88" s="108">
        <v>0.2</v>
      </c>
      <c r="E88" s="108">
        <v>12.3</v>
      </c>
      <c r="F88" s="108">
        <v>1.3</v>
      </c>
      <c r="G88" s="234"/>
      <c r="H88" s="108">
        <f t="shared" ref="H88:L88" si="88">$G88/100*B88</f>
        <v>0</v>
      </c>
      <c r="I88" s="108">
        <f t="shared" si="88"/>
        <v>0</v>
      </c>
      <c r="J88" s="108">
        <f t="shared" si="88"/>
        <v>0</v>
      </c>
      <c r="K88" s="108">
        <f t="shared" si="88"/>
        <v>0</v>
      </c>
      <c r="L88" s="108">
        <f t="shared" si="88"/>
        <v>0</v>
      </c>
      <c r="M88" s="108" t="s">
        <v>1816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3" t="s">
        <v>1212</v>
      </c>
      <c r="B89" s="108">
        <f t="shared" si="3"/>
        <v>62.03</v>
      </c>
      <c r="C89" s="108">
        <v>3.5</v>
      </c>
      <c r="D89" s="108">
        <v>3.3</v>
      </c>
      <c r="E89" s="108">
        <v>4.7</v>
      </c>
      <c r="F89" s="108">
        <v>0.0</v>
      </c>
      <c r="G89" s="234"/>
      <c r="H89" s="108">
        <f t="shared" ref="H89:L89" si="89">$G89/100*B89</f>
        <v>0</v>
      </c>
      <c r="I89" s="108">
        <f t="shared" si="89"/>
        <v>0</v>
      </c>
      <c r="J89" s="108">
        <f t="shared" si="89"/>
        <v>0</v>
      </c>
      <c r="K89" s="108">
        <f t="shared" si="89"/>
        <v>0</v>
      </c>
      <c r="L89" s="108">
        <f t="shared" si="89"/>
        <v>0</v>
      </c>
      <c r="M89" s="108" t="s">
        <v>1868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3" t="s">
        <v>1869</v>
      </c>
      <c r="B90" s="108">
        <f t="shared" si="3"/>
        <v>91.82</v>
      </c>
      <c r="C90" s="108">
        <v>3.5</v>
      </c>
      <c r="D90" s="108">
        <v>1.8</v>
      </c>
      <c r="E90" s="108">
        <v>16.0</v>
      </c>
      <c r="F90" s="108">
        <v>0.2</v>
      </c>
      <c r="G90" s="234"/>
      <c r="H90" s="108">
        <f t="shared" ref="H90:L90" si="90">$G90/100*B90</f>
        <v>0</v>
      </c>
      <c r="I90" s="108">
        <f t="shared" si="90"/>
        <v>0</v>
      </c>
      <c r="J90" s="108">
        <f t="shared" si="90"/>
        <v>0</v>
      </c>
      <c r="K90" s="108">
        <f t="shared" si="90"/>
        <v>0</v>
      </c>
      <c r="L90" s="108">
        <f t="shared" si="90"/>
        <v>0</v>
      </c>
      <c r="M90" s="108" t="s">
        <v>1818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3" t="s">
        <v>1870</v>
      </c>
      <c r="B91" s="108">
        <f t="shared" si="3"/>
        <v>15.57</v>
      </c>
      <c r="C91" s="108">
        <v>1.2</v>
      </c>
      <c r="D91" s="108">
        <v>0.2</v>
      </c>
      <c r="E91" s="108">
        <v>3.4</v>
      </c>
      <c r="F91" s="108">
        <v>1.1</v>
      </c>
      <c r="G91" s="234"/>
      <c r="H91" s="108">
        <f t="shared" ref="H91:L91" si="91">$G91/100*B91</f>
        <v>0</v>
      </c>
      <c r="I91" s="108">
        <f t="shared" si="91"/>
        <v>0</v>
      </c>
      <c r="J91" s="108">
        <f t="shared" si="91"/>
        <v>0</v>
      </c>
      <c r="K91" s="108">
        <f t="shared" si="91"/>
        <v>0</v>
      </c>
      <c r="L91" s="108">
        <f t="shared" si="91"/>
        <v>0</v>
      </c>
      <c r="M91" s="108" t="s">
        <v>1828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3" t="s">
        <v>1871</v>
      </c>
      <c r="B92" s="108">
        <f t="shared" si="3"/>
        <v>72.53</v>
      </c>
      <c r="C92" s="108">
        <v>3.5</v>
      </c>
      <c r="D92" s="108">
        <v>2.3</v>
      </c>
      <c r="E92" s="108">
        <v>10.7</v>
      </c>
      <c r="F92" s="108">
        <v>1.0</v>
      </c>
      <c r="G92" s="234"/>
      <c r="H92" s="108">
        <f t="shared" ref="H92:L92" si="92">$G92/100*B92</f>
        <v>0</v>
      </c>
      <c r="I92" s="108">
        <f t="shared" si="92"/>
        <v>0</v>
      </c>
      <c r="J92" s="108">
        <f t="shared" si="92"/>
        <v>0</v>
      </c>
      <c r="K92" s="108">
        <f t="shared" si="92"/>
        <v>0</v>
      </c>
      <c r="L92" s="108">
        <f t="shared" si="92"/>
        <v>0</v>
      </c>
      <c r="M92" s="108" t="s">
        <v>1868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3" t="s">
        <v>1872</v>
      </c>
      <c r="B93" s="108">
        <f t="shared" si="3"/>
        <v>50.7</v>
      </c>
      <c r="C93" s="108">
        <v>3.3</v>
      </c>
      <c r="D93" s="108">
        <v>0.7</v>
      </c>
      <c r="E93" s="108">
        <v>10.0</v>
      </c>
      <c r="F93" s="108">
        <v>2.0</v>
      </c>
      <c r="G93" s="234"/>
      <c r="H93" s="108">
        <f t="shared" ref="H93:L93" si="93">$G93/100*B93</f>
        <v>0</v>
      </c>
      <c r="I93" s="108">
        <f t="shared" si="93"/>
        <v>0</v>
      </c>
      <c r="J93" s="108">
        <f t="shared" si="93"/>
        <v>0</v>
      </c>
      <c r="K93" s="108">
        <f t="shared" si="93"/>
        <v>0</v>
      </c>
      <c r="L93" s="108">
        <f t="shared" si="93"/>
        <v>0</v>
      </c>
      <c r="M93" s="108" t="s">
        <v>1828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3" t="s">
        <v>1633</v>
      </c>
      <c r="B94" s="108">
        <f t="shared" si="3"/>
        <v>87.09</v>
      </c>
      <c r="C94" s="108">
        <v>15.6</v>
      </c>
      <c r="D94" s="108">
        <v>1.4</v>
      </c>
      <c r="E94" s="108">
        <v>3.1</v>
      </c>
      <c r="F94" s="108">
        <v>0.0</v>
      </c>
      <c r="G94" s="234"/>
      <c r="H94" s="108">
        <f t="shared" ref="H94:L94" si="94">$G94/100*B94</f>
        <v>0</v>
      </c>
      <c r="I94" s="108">
        <f t="shared" si="94"/>
        <v>0</v>
      </c>
      <c r="J94" s="108">
        <f t="shared" si="94"/>
        <v>0</v>
      </c>
      <c r="K94" s="108">
        <f t="shared" si="94"/>
        <v>0</v>
      </c>
      <c r="L94" s="108">
        <f t="shared" si="94"/>
        <v>0</v>
      </c>
      <c r="M94" s="108" t="s">
        <v>1847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3" t="s">
        <v>1580</v>
      </c>
      <c r="B95" s="108">
        <f t="shared" si="3"/>
        <v>66.7</v>
      </c>
      <c r="C95" s="108">
        <v>12.4</v>
      </c>
      <c r="D95" s="108">
        <v>1.9</v>
      </c>
      <c r="E95" s="108">
        <v>0.0</v>
      </c>
      <c r="F95" s="108">
        <v>0.0</v>
      </c>
      <c r="G95" s="234"/>
      <c r="H95" s="108">
        <f t="shared" ref="H95:L95" si="95">$G95/100*B95</f>
        <v>0</v>
      </c>
      <c r="I95" s="108">
        <f t="shared" si="95"/>
        <v>0</v>
      </c>
      <c r="J95" s="108">
        <f t="shared" si="95"/>
        <v>0</v>
      </c>
      <c r="K95" s="108">
        <f t="shared" si="95"/>
        <v>0</v>
      </c>
      <c r="L95" s="108">
        <f t="shared" si="95"/>
        <v>0</v>
      </c>
      <c r="M95" s="108" t="s">
        <v>1832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3" t="s">
        <v>1873</v>
      </c>
      <c r="B96" s="108">
        <f t="shared" si="3"/>
        <v>177.62</v>
      </c>
      <c r="C96" s="108">
        <v>7.1</v>
      </c>
      <c r="D96" s="108">
        <v>0.2</v>
      </c>
      <c r="E96" s="108">
        <v>67.9</v>
      </c>
      <c r="F96" s="108">
        <v>30.1</v>
      </c>
      <c r="G96" s="234"/>
      <c r="H96" s="108">
        <f t="shared" ref="H96:L96" si="96">$G96/100*B96</f>
        <v>0</v>
      </c>
      <c r="I96" s="108">
        <f t="shared" si="96"/>
        <v>0</v>
      </c>
      <c r="J96" s="108">
        <f t="shared" si="96"/>
        <v>0</v>
      </c>
      <c r="K96" s="108">
        <f t="shared" si="96"/>
        <v>0</v>
      </c>
      <c r="L96" s="108">
        <f t="shared" si="96"/>
        <v>0</v>
      </c>
      <c r="M96" s="108" t="s">
        <v>1828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3" t="s">
        <v>1098</v>
      </c>
      <c r="B97" s="108">
        <f t="shared" si="3"/>
        <v>317.67</v>
      </c>
      <c r="C97" s="108">
        <v>14.7</v>
      </c>
      <c r="D97" s="108">
        <v>2.2</v>
      </c>
      <c r="E97" s="108">
        <v>70.4</v>
      </c>
      <c r="F97" s="108">
        <v>9.1</v>
      </c>
      <c r="G97" s="234"/>
      <c r="H97" s="108">
        <f t="shared" ref="H97:L97" si="97">$G97/100*B97</f>
        <v>0</v>
      </c>
      <c r="I97" s="108">
        <f t="shared" si="97"/>
        <v>0</v>
      </c>
      <c r="J97" s="108">
        <f t="shared" si="97"/>
        <v>0</v>
      </c>
      <c r="K97" s="108">
        <f t="shared" si="97"/>
        <v>0</v>
      </c>
      <c r="L97" s="108">
        <f t="shared" si="97"/>
        <v>0</v>
      </c>
      <c r="M97" s="108" t="s">
        <v>1820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3" t="s">
        <v>1874</v>
      </c>
      <c r="B98" s="108">
        <f t="shared" si="3"/>
        <v>18.97</v>
      </c>
      <c r="C98" s="108">
        <v>1.3</v>
      </c>
      <c r="D98" s="108">
        <v>0.1</v>
      </c>
      <c r="E98" s="108">
        <v>5.8</v>
      </c>
      <c r="F98" s="108">
        <v>2.5</v>
      </c>
      <c r="G98" s="234"/>
      <c r="H98" s="108">
        <f t="shared" ref="H98:L98" si="98">$G98/100*B98</f>
        <v>0</v>
      </c>
      <c r="I98" s="108">
        <f t="shared" si="98"/>
        <v>0</v>
      </c>
      <c r="J98" s="108">
        <f t="shared" si="98"/>
        <v>0</v>
      </c>
      <c r="K98" s="108">
        <f t="shared" si="98"/>
        <v>0</v>
      </c>
      <c r="L98" s="108">
        <f t="shared" si="98"/>
        <v>0</v>
      </c>
      <c r="M98" s="108" t="s">
        <v>1828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3" t="s">
        <v>1875</v>
      </c>
      <c r="B99" s="108">
        <f t="shared" si="3"/>
        <v>12.48</v>
      </c>
      <c r="C99" s="108">
        <v>1.5</v>
      </c>
      <c r="D99" s="108">
        <v>0.2</v>
      </c>
      <c r="E99" s="108">
        <v>2.2</v>
      </c>
      <c r="F99" s="108">
        <v>1.0</v>
      </c>
      <c r="G99" s="234"/>
      <c r="H99" s="108">
        <f t="shared" ref="H99:L99" si="99">$G99/100*B99</f>
        <v>0</v>
      </c>
      <c r="I99" s="108">
        <f t="shared" si="99"/>
        <v>0</v>
      </c>
      <c r="J99" s="108">
        <f t="shared" si="99"/>
        <v>0</v>
      </c>
      <c r="K99" s="108">
        <f t="shared" si="99"/>
        <v>0</v>
      </c>
      <c r="L99" s="108">
        <f t="shared" si="99"/>
        <v>0</v>
      </c>
      <c r="M99" s="108" t="s">
        <v>1828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3" t="s">
        <v>1876</v>
      </c>
      <c r="B100" s="108">
        <f t="shared" si="3"/>
        <v>31.67</v>
      </c>
      <c r="C100" s="108">
        <v>1.4</v>
      </c>
      <c r="D100" s="108">
        <v>0.6</v>
      </c>
      <c r="E100" s="108">
        <v>7.4</v>
      </c>
      <c r="F100" s="108">
        <v>2.1</v>
      </c>
      <c r="G100" s="234"/>
      <c r="H100" s="108">
        <f t="shared" ref="H100:L100" si="100">$G100/100*B100</f>
        <v>0</v>
      </c>
      <c r="I100" s="108">
        <f t="shared" si="100"/>
        <v>0</v>
      </c>
      <c r="J100" s="108">
        <f t="shared" si="100"/>
        <v>0</v>
      </c>
      <c r="K100" s="108">
        <f t="shared" si="100"/>
        <v>0</v>
      </c>
      <c r="L100" s="108">
        <f t="shared" si="100"/>
        <v>0</v>
      </c>
      <c r="M100" s="108" t="s">
        <v>1828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3" t="s">
        <v>1877</v>
      </c>
      <c r="B101" s="108">
        <f t="shared" si="3"/>
        <v>21.4</v>
      </c>
      <c r="C101" s="108">
        <v>2.5</v>
      </c>
      <c r="D101" s="108">
        <v>0.4</v>
      </c>
      <c r="E101" s="108">
        <v>5.6</v>
      </c>
      <c r="F101" s="108">
        <v>3.6</v>
      </c>
      <c r="G101" s="234"/>
      <c r="H101" s="108">
        <f t="shared" ref="H101:L101" si="101">$G101/100*B101</f>
        <v>0</v>
      </c>
      <c r="I101" s="108">
        <f t="shared" si="101"/>
        <v>0</v>
      </c>
      <c r="J101" s="108">
        <f t="shared" si="101"/>
        <v>0</v>
      </c>
      <c r="K101" s="108">
        <f t="shared" si="101"/>
        <v>0</v>
      </c>
      <c r="L101" s="108">
        <f t="shared" si="101"/>
        <v>0</v>
      </c>
      <c r="M101" s="108" t="s">
        <v>1828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3" t="s">
        <v>1878</v>
      </c>
      <c r="B102" s="108">
        <f t="shared" si="3"/>
        <v>20.6</v>
      </c>
      <c r="C102" s="108">
        <v>2.0</v>
      </c>
      <c r="D102" s="108">
        <v>0.1</v>
      </c>
      <c r="E102" s="108">
        <v>6.1</v>
      </c>
      <c r="F102" s="108">
        <v>3.1</v>
      </c>
      <c r="G102" s="234"/>
      <c r="H102" s="108">
        <f t="shared" ref="H102:L102" si="102">$G102/100*B102</f>
        <v>0</v>
      </c>
      <c r="I102" s="108">
        <f t="shared" si="102"/>
        <v>0</v>
      </c>
      <c r="J102" s="108">
        <f t="shared" si="102"/>
        <v>0</v>
      </c>
      <c r="K102" s="108">
        <f t="shared" si="102"/>
        <v>0</v>
      </c>
      <c r="L102" s="108">
        <f t="shared" si="102"/>
        <v>0</v>
      </c>
      <c r="M102" s="108" t="s">
        <v>1828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3" t="s">
        <v>1572</v>
      </c>
      <c r="B103" s="108">
        <f t="shared" si="3"/>
        <v>121.6</v>
      </c>
      <c r="C103" s="108">
        <v>17.8</v>
      </c>
      <c r="D103" s="108">
        <v>5.6</v>
      </c>
      <c r="E103" s="108">
        <v>0.0</v>
      </c>
      <c r="F103" s="108">
        <v>0.0</v>
      </c>
      <c r="G103" s="234"/>
      <c r="H103" s="108">
        <f t="shared" ref="H103:L103" si="103">$G103/100*B103</f>
        <v>0</v>
      </c>
      <c r="I103" s="108">
        <f t="shared" si="103"/>
        <v>0</v>
      </c>
      <c r="J103" s="108">
        <f t="shared" si="103"/>
        <v>0</v>
      </c>
      <c r="K103" s="108">
        <f t="shared" si="103"/>
        <v>0</v>
      </c>
      <c r="L103" s="108">
        <f t="shared" si="103"/>
        <v>0</v>
      </c>
      <c r="M103" s="108" t="s">
        <v>1832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3" t="s">
        <v>1879</v>
      </c>
      <c r="B104" s="108">
        <f t="shared" si="3"/>
        <v>68.57</v>
      </c>
      <c r="C104" s="108">
        <v>2.0</v>
      </c>
      <c r="D104" s="108">
        <v>0.1</v>
      </c>
      <c r="E104" s="108">
        <v>17.5</v>
      </c>
      <c r="F104" s="108">
        <v>2.2</v>
      </c>
      <c r="G104" s="234"/>
      <c r="H104" s="108">
        <f t="shared" ref="H104:L104" si="104">$G104/100*B104</f>
        <v>0</v>
      </c>
      <c r="I104" s="108">
        <f t="shared" si="104"/>
        <v>0</v>
      </c>
      <c r="J104" s="108">
        <f t="shared" si="104"/>
        <v>0</v>
      </c>
      <c r="K104" s="108">
        <f t="shared" si="104"/>
        <v>0</v>
      </c>
      <c r="L104" s="108">
        <f t="shared" si="104"/>
        <v>0</v>
      </c>
      <c r="M104" s="108" t="s">
        <v>1826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3" t="s">
        <v>1880</v>
      </c>
      <c r="B105" s="108">
        <f t="shared" si="3"/>
        <v>73.99</v>
      </c>
      <c r="C105" s="108">
        <v>1.6</v>
      </c>
      <c r="D105" s="108">
        <v>0.1</v>
      </c>
      <c r="E105" s="108">
        <v>20.1</v>
      </c>
      <c r="F105" s="108">
        <v>3.0</v>
      </c>
      <c r="G105" s="234"/>
      <c r="H105" s="108">
        <f t="shared" ref="H105:L105" si="105">$G105/100*B105</f>
        <v>0</v>
      </c>
      <c r="I105" s="108">
        <f t="shared" si="105"/>
        <v>0</v>
      </c>
      <c r="J105" s="108">
        <f t="shared" si="105"/>
        <v>0</v>
      </c>
      <c r="K105" s="108">
        <f t="shared" si="105"/>
        <v>0</v>
      </c>
      <c r="L105" s="108">
        <f t="shared" si="105"/>
        <v>0</v>
      </c>
      <c r="M105" s="108" t="s">
        <v>1826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3" t="s">
        <v>1308</v>
      </c>
      <c r="B106" s="108">
        <f t="shared" si="3"/>
        <v>148.67</v>
      </c>
      <c r="C106" s="108">
        <v>1.1</v>
      </c>
      <c r="D106" s="108">
        <v>0.3</v>
      </c>
      <c r="E106" s="108">
        <v>38.1</v>
      </c>
      <c r="F106" s="108">
        <v>1.8</v>
      </c>
      <c r="G106" s="234"/>
      <c r="H106" s="108">
        <f t="shared" ref="H106:L106" si="106">$G106/100*B106</f>
        <v>0</v>
      </c>
      <c r="I106" s="108">
        <f t="shared" si="106"/>
        <v>0</v>
      </c>
      <c r="J106" s="108">
        <f t="shared" si="106"/>
        <v>0</v>
      </c>
      <c r="K106" s="108">
        <f t="shared" si="106"/>
        <v>0</v>
      </c>
      <c r="L106" s="108">
        <f t="shared" si="106"/>
        <v>0</v>
      </c>
      <c r="M106" s="108" t="s">
        <v>1826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3" t="s">
        <v>1881</v>
      </c>
      <c r="B107" s="108">
        <f t="shared" si="3"/>
        <v>190.48</v>
      </c>
      <c r="C107" s="108">
        <v>1.6</v>
      </c>
      <c r="D107" s="108">
        <v>1.3</v>
      </c>
      <c r="E107" s="108">
        <v>44.2</v>
      </c>
      <c r="F107" s="108">
        <v>0.0</v>
      </c>
      <c r="G107" s="234"/>
      <c r="H107" s="108">
        <f t="shared" ref="H107:L107" si="107">$G107/100*B107</f>
        <v>0</v>
      </c>
      <c r="I107" s="108">
        <f t="shared" si="107"/>
        <v>0</v>
      </c>
      <c r="J107" s="108">
        <f t="shared" si="107"/>
        <v>0</v>
      </c>
      <c r="K107" s="108">
        <f t="shared" si="107"/>
        <v>0</v>
      </c>
      <c r="L107" s="108">
        <f t="shared" si="107"/>
        <v>0</v>
      </c>
      <c r="M107" s="108" t="s">
        <v>1823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3" t="s">
        <v>1882</v>
      </c>
      <c r="B108" s="108">
        <f t="shared" si="3"/>
        <v>321.94</v>
      </c>
      <c r="C108" s="108">
        <v>6.4</v>
      </c>
      <c r="D108" s="108">
        <v>4.5</v>
      </c>
      <c r="E108" s="108">
        <v>77.3</v>
      </c>
      <c r="F108" s="108">
        <v>11.7</v>
      </c>
      <c r="G108" s="234"/>
      <c r="H108" s="108">
        <f t="shared" ref="H108:L108" si="108">$G108/100*B108</f>
        <v>0</v>
      </c>
      <c r="I108" s="108">
        <f t="shared" si="108"/>
        <v>0</v>
      </c>
      <c r="J108" s="108">
        <f t="shared" si="108"/>
        <v>0</v>
      </c>
      <c r="K108" s="108">
        <f t="shared" si="108"/>
        <v>0</v>
      </c>
      <c r="L108" s="108">
        <f t="shared" si="108"/>
        <v>0</v>
      </c>
      <c r="M108" s="108" t="s">
        <v>1823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3" t="s">
        <v>1536</v>
      </c>
      <c r="B109" s="108">
        <f t="shared" si="3"/>
        <v>707.06</v>
      </c>
      <c r="C109" s="108">
        <v>13.7</v>
      </c>
      <c r="D109" s="108">
        <v>68.4</v>
      </c>
      <c r="E109" s="108">
        <v>13.1</v>
      </c>
      <c r="F109" s="108">
        <v>3.7</v>
      </c>
      <c r="G109" s="234"/>
      <c r="H109" s="108">
        <f t="shared" ref="H109:L109" si="109">$G109/100*B109</f>
        <v>0</v>
      </c>
      <c r="I109" s="108">
        <f t="shared" si="109"/>
        <v>0</v>
      </c>
      <c r="J109" s="108">
        <f t="shared" si="109"/>
        <v>0</v>
      </c>
      <c r="K109" s="108">
        <f t="shared" si="109"/>
        <v>0</v>
      </c>
      <c r="L109" s="108">
        <f t="shared" si="109"/>
        <v>0</v>
      </c>
      <c r="M109" s="108" t="s">
        <v>1823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3" t="s">
        <v>1392</v>
      </c>
      <c r="B110" s="108">
        <f t="shared" si="3"/>
        <v>106.61</v>
      </c>
      <c r="C110" s="108">
        <v>1.7</v>
      </c>
      <c r="D110" s="108">
        <v>0.3</v>
      </c>
      <c r="E110" s="108">
        <v>25.2</v>
      </c>
      <c r="F110" s="108">
        <v>0.3</v>
      </c>
      <c r="G110" s="233"/>
      <c r="H110" s="108">
        <f t="shared" ref="H110:L110" si="110">$G110/100*B110</f>
        <v>0</v>
      </c>
      <c r="I110" s="108">
        <f t="shared" si="110"/>
        <v>0</v>
      </c>
      <c r="J110" s="108">
        <f t="shared" si="110"/>
        <v>0</v>
      </c>
      <c r="K110" s="108">
        <f t="shared" si="110"/>
        <v>0</v>
      </c>
      <c r="L110" s="108">
        <f t="shared" si="110"/>
        <v>0</v>
      </c>
      <c r="M110" s="108" t="s">
        <v>1836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3" t="s">
        <v>1592</v>
      </c>
      <c r="B111" s="108">
        <f t="shared" si="3"/>
        <v>111.8</v>
      </c>
      <c r="C111" s="108">
        <v>19.4</v>
      </c>
      <c r="D111" s="108">
        <v>3.8</v>
      </c>
      <c r="E111" s="108">
        <v>0.0</v>
      </c>
      <c r="F111" s="108">
        <v>0.0</v>
      </c>
      <c r="G111" s="234"/>
      <c r="H111" s="108">
        <f t="shared" ref="H111:L111" si="111">$G111/100*B111</f>
        <v>0</v>
      </c>
      <c r="I111" s="108">
        <f t="shared" si="111"/>
        <v>0</v>
      </c>
      <c r="J111" s="108">
        <f t="shared" si="111"/>
        <v>0</v>
      </c>
      <c r="K111" s="108">
        <f t="shared" si="111"/>
        <v>0</v>
      </c>
      <c r="L111" s="108">
        <f t="shared" si="111"/>
        <v>0</v>
      </c>
      <c r="M111" s="108" t="s">
        <v>1832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3" t="s">
        <v>1518</v>
      </c>
      <c r="B112" s="108">
        <f t="shared" si="3"/>
        <v>572.81</v>
      </c>
      <c r="C112" s="108">
        <v>18.2</v>
      </c>
      <c r="D112" s="108">
        <v>43.9</v>
      </c>
      <c r="E112" s="108">
        <v>30.2</v>
      </c>
      <c r="F112" s="108">
        <v>3.3</v>
      </c>
      <c r="G112" s="234"/>
      <c r="H112" s="108">
        <f t="shared" ref="H112:L112" si="112">$G112/100*B112</f>
        <v>0</v>
      </c>
      <c r="I112" s="108">
        <f t="shared" si="112"/>
        <v>0</v>
      </c>
      <c r="J112" s="108">
        <f t="shared" si="112"/>
        <v>0</v>
      </c>
      <c r="K112" s="108">
        <f t="shared" si="112"/>
        <v>0</v>
      </c>
      <c r="L112" s="108">
        <f t="shared" si="112"/>
        <v>0</v>
      </c>
      <c r="M112" s="108" t="s">
        <v>1823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3" t="s">
        <v>1487</v>
      </c>
      <c r="B113" s="108">
        <f t="shared" si="3"/>
        <v>57.78</v>
      </c>
      <c r="C113" s="108">
        <v>1.2</v>
      </c>
      <c r="D113" s="108">
        <v>0.6</v>
      </c>
      <c r="E113" s="108">
        <v>14.2</v>
      </c>
      <c r="F113" s="108">
        <v>2.0</v>
      </c>
      <c r="G113" s="234"/>
      <c r="H113" s="108">
        <f t="shared" ref="H113:L113" si="113">$G113/100*B113</f>
        <v>0</v>
      </c>
      <c r="I113" s="108">
        <f t="shared" si="113"/>
        <v>0</v>
      </c>
      <c r="J113" s="108">
        <f t="shared" si="113"/>
        <v>0</v>
      </c>
      <c r="K113" s="108">
        <f t="shared" si="113"/>
        <v>0</v>
      </c>
      <c r="L113" s="108">
        <f t="shared" si="113"/>
        <v>0</v>
      </c>
      <c r="M113" s="108" t="s">
        <v>1814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3" t="s">
        <v>1883</v>
      </c>
      <c r="B114" s="108">
        <f t="shared" si="3"/>
        <v>407.59</v>
      </c>
      <c r="C114" s="108">
        <v>35.5</v>
      </c>
      <c r="D114" s="108">
        <v>23.4</v>
      </c>
      <c r="E114" s="108">
        <v>31.0</v>
      </c>
      <c r="F114" s="108">
        <v>16.9</v>
      </c>
      <c r="G114" s="234"/>
      <c r="H114" s="108">
        <f t="shared" ref="H114:L114" si="114">$G114/100*B114</f>
        <v>0</v>
      </c>
      <c r="I114" s="108">
        <f t="shared" si="114"/>
        <v>0</v>
      </c>
      <c r="J114" s="108">
        <f t="shared" si="114"/>
        <v>0</v>
      </c>
      <c r="K114" s="108">
        <f t="shared" si="114"/>
        <v>0</v>
      </c>
      <c r="L114" s="108">
        <f t="shared" si="114"/>
        <v>0</v>
      </c>
      <c r="M114" s="108" t="s">
        <v>1818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3" t="s">
        <v>1133</v>
      </c>
      <c r="B115" s="108">
        <f t="shared" si="3"/>
        <v>334.38</v>
      </c>
      <c r="C115" s="108">
        <v>14.1</v>
      </c>
      <c r="D115" s="108">
        <v>6.1</v>
      </c>
      <c r="E115" s="108">
        <v>64.2</v>
      </c>
      <c r="F115" s="108">
        <v>7.0</v>
      </c>
      <c r="G115" s="234"/>
      <c r="H115" s="108">
        <f t="shared" ref="H115:L115" si="115">$G115/100*B115</f>
        <v>0</v>
      </c>
      <c r="I115" s="108">
        <f t="shared" si="115"/>
        <v>0</v>
      </c>
      <c r="J115" s="108">
        <f t="shared" si="115"/>
        <v>0</v>
      </c>
      <c r="K115" s="108">
        <f t="shared" si="115"/>
        <v>0</v>
      </c>
      <c r="L115" s="108">
        <f t="shared" si="115"/>
        <v>0</v>
      </c>
      <c r="M115" s="108" t="s">
        <v>1820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3" t="s">
        <v>1349</v>
      </c>
      <c r="B116" s="108">
        <f t="shared" si="3"/>
        <v>356.71</v>
      </c>
      <c r="C116" s="108">
        <v>0.1</v>
      </c>
      <c r="D116" s="108">
        <v>0.2</v>
      </c>
      <c r="E116" s="108">
        <v>90.9</v>
      </c>
      <c r="F116" s="108">
        <v>0.0</v>
      </c>
      <c r="G116" s="234"/>
      <c r="H116" s="108">
        <f t="shared" ref="H116:L116" si="116">$G116/100*B116</f>
        <v>0</v>
      </c>
      <c r="I116" s="108">
        <f t="shared" si="116"/>
        <v>0</v>
      </c>
      <c r="J116" s="108">
        <f t="shared" si="116"/>
        <v>0</v>
      </c>
      <c r="K116" s="108">
        <f t="shared" si="116"/>
        <v>0</v>
      </c>
      <c r="L116" s="108">
        <f t="shared" si="116"/>
        <v>0</v>
      </c>
      <c r="M116" s="108" t="s">
        <v>1815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3" t="s">
        <v>1884</v>
      </c>
      <c r="B117" s="108">
        <f t="shared" si="3"/>
        <v>27.73</v>
      </c>
      <c r="C117" s="108">
        <v>0.7</v>
      </c>
      <c r="D117" s="108">
        <v>0.3</v>
      </c>
      <c r="E117" s="108">
        <v>7.7</v>
      </c>
      <c r="F117" s="108">
        <v>2.0</v>
      </c>
      <c r="G117" s="234"/>
      <c r="H117" s="108">
        <f t="shared" ref="H117:L117" si="117">$G117/100*B117</f>
        <v>0</v>
      </c>
      <c r="I117" s="108">
        <f t="shared" si="117"/>
        <v>0</v>
      </c>
      <c r="J117" s="108">
        <f t="shared" si="117"/>
        <v>0</v>
      </c>
      <c r="K117" s="108">
        <f t="shared" si="117"/>
        <v>0</v>
      </c>
      <c r="L117" s="108">
        <f t="shared" si="117"/>
        <v>0</v>
      </c>
      <c r="M117" s="108" t="s">
        <v>1814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3" t="s">
        <v>1465</v>
      </c>
      <c r="B118" s="108">
        <f t="shared" si="3"/>
        <v>32.14</v>
      </c>
      <c r="C118" s="108">
        <v>0.4</v>
      </c>
      <c r="D118" s="108">
        <v>0.1</v>
      </c>
      <c r="E118" s="108">
        <v>12.2</v>
      </c>
      <c r="F118" s="108">
        <v>4.6</v>
      </c>
      <c r="G118" s="234"/>
      <c r="H118" s="108">
        <f t="shared" ref="H118:L118" si="118">$G118/100*B118</f>
        <v>0</v>
      </c>
      <c r="I118" s="108">
        <f t="shared" si="118"/>
        <v>0</v>
      </c>
      <c r="J118" s="108">
        <f t="shared" si="118"/>
        <v>0</v>
      </c>
      <c r="K118" s="108">
        <f t="shared" si="118"/>
        <v>0</v>
      </c>
      <c r="L118" s="108">
        <f t="shared" si="118"/>
        <v>0</v>
      </c>
      <c r="M118" s="108" t="s">
        <v>1814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3" t="s">
        <v>1885</v>
      </c>
      <c r="B119" s="108">
        <f t="shared" si="3"/>
        <v>263.92</v>
      </c>
      <c r="C119" s="108">
        <v>5.8</v>
      </c>
      <c r="D119" s="108">
        <v>1.7</v>
      </c>
      <c r="E119" s="108">
        <v>59.2</v>
      </c>
      <c r="F119" s="108">
        <v>1.4</v>
      </c>
      <c r="G119" s="234"/>
      <c r="H119" s="108">
        <f t="shared" ref="H119:L119" si="119">$G119/100*B119</f>
        <v>0</v>
      </c>
      <c r="I119" s="108">
        <f t="shared" si="119"/>
        <v>0</v>
      </c>
      <c r="J119" s="108">
        <f t="shared" si="119"/>
        <v>0</v>
      </c>
      <c r="K119" s="108">
        <f t="shared" si="119"/>
        <v>0</v>
      </c>
      <c r="L119" s="108">
        <f t="shared" si="119"/>
        <v>0</v>
      </c>
      <c r="M119" s="108" t="s">
        <v>1820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3" t="s">
        <v>1525</v>
      </c>
      <c r="B120" s="108">
        <f t="shared" si="3"/>
        <v>338.88</v>
      </c>
      <c r="C120" s="108">
        <v>3.3</v>
      </c>
      <c r="D120" s="108">
        <v>33.5</v>
      </c>
      <c r="E120" s="108">
        <v>15.2</v>
      </c>
      <c r="F120" s="108">
        <v>9.0</v>
      </c>
      <c r="G120" s="234"/>
      <c r="H120" s="108">
        <f t="shared" ref="H120:L120" si="120">$G120/100*B120</f>
        <v>0</v>
      </c>
      <c r="I120" s="108">
        <f t="shared" si="120"/>
        <v>0</v>
      </c>
      <c r="J120" s="108">
        <f t="shared" si="120"/>
        <v>0</v>
      </c>
      <c r="K120" s="108">
        <f t="shared" si="120"/>
        <v>0</v>
      </c>
      <c r="L120" s="108">
        <f t="shared" si="120"/>
        <v>0</v>
      </c>
      <c r="M120" s="108" t="s">
        <v>1823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3" t="s">
        <v>1649</v>
      </c>
      <c r="B121" s="108">
        <f t="shared" si="3"/>
        <v>41.34</v>
      </c>
      <c r="C121" s="108">
        <v>0.0</v>
      </c>
      <c r="D121" s="108">
        <v>0.0</v>
      </c>
      <c r="E121" s="108">
        <v>10.6</v>
      </c>
      <c r="F121" s="108">
        <v>0.0</v>
      </c>
      <c r="G121" s="234"/>
      <c r="H121" s="108">
        <f t="shared" ref="H121:L121" si="121">$G121/100*B121</f>
        <v>0</v>
      </c>
      <c r="I121" s="108">
        <f t="shared" si="121"/>
        <v>0</v>
      </c>
      <c r="J121" s="108">
        <f t="shared" si="121"/>
        <v>0</v>
      </c>
      <c r="K121" s="108">
        <f t="shared" si="121"/>
        <v>0</v>
      </c>
      <c r="L121" s="108">
        <f t="shared" si="121"/>
        <v>0</v>
      </c>
      <c r="M121" s="108" t="s">
        <v>1821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3" t="s">
        <v>1886</v>
      </c>
      <c r="B122" s="108">
        <f t="shared" si="3"/>
        <v>17.84</v>
      </c>
      <c r="C122" s="108">
        <v>1.7</v>
      </c>
      <c r="D122" s="108">
        <v>0.1</v>
      </c>
      <c r="E122" s="108">
        <v>6.2</v>
      </c>
      <c r="F122" s="108">
        <v>3.6</v>
      </c>
      <c r="G122" s="234"/>
      <c r="H122" s="108">
        <f t="shared" ref="H122:L122" si="122">$G122/100*B122</f>
        <v>0</v>
      </c>
      <c r="I122" s="108">
        <f t="shared" si="122"/>
        <v>0</v>
      </c>
      <c r="J122" s="108">
        <f t="shared" si="122"/>
        <v>0</v>
      </c>
      <c r="K122" s="108">
        <f t="shared" si="122"/>
        <v>0</v>
      </c>
      <c r="L122" s="108">
        <f t="shared" si="122"/>
        <v>0</v>
      </c>
      <c r="M122" s="108" t="s">
        <v>1828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3" t="s">
        <v>1295</v>
      </c>
      <c r="B123" s="108">
        <f t="shared" si="3"/>
        <v>91.83</v>
      </c>
      <c r="C123" s="108">
        <v>3.3</v>
      </c>
      <c r="D123" s="108">
        <v>1.5</v>
      </c>
      <c r="E123" s="108">
        <v>53.5</v>
      </c>
      <c r="F123" s="108">
        <v>36.8</v>
      </c>
      <c r="G123" s="234"/>
      <c r="H123" s="108">
        <f t="shared" ref="H123:L123" si="123">$G123/100*B123</f>
        <v>0</v>
      </c>
      <c r="I123" s="108">
        <f t="shared" si="123"/>
        <v>0</v>
      </c>
      <c r="J123" s="108">
        <f t="shared" si="123"/>
        <v>0</v>
      </c>
      <c r="K123" s="108">
        <f t="shared" si="123"/>
        <v>0</v>
      </c>
      <c r="L123" s="108">
        <f t="shared" si="123"/>
        <v>0</v>
      </c>
      <c r="M123" s="108" t="s">
        <v>1816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3" t="s">
        <v>1231</v>
      </c>
      <c r="B124" s="108">
        <f t="shared" si="3"/>
        <v>247.77</v>
      </c>
      <c r="C124" s="108">
        <v>26.1</v>
      </c>
      <c r="D124" s="108">
        <v>1.5</v>
      </c>
      <c r="E124" s="108">
        <v>58.3</v>
      </c>
      <c r="F124" s="108">
        <v>25.0</v>
      </c>
      <c r="G124" s="234"/>
      <c r="H124" s="108">
        <f t="shared" ref="H124:L124" si="124">$G124/100*B124</f>
        <v>0</v>
      </c>
      <c r="I124" s="108">
        <f t="shared" si="124"/>
        <v>0</v>
      </c>
      <c r="J124" s="108">
        <f t="shared" si="124"/>
        <v>0</v>
      </c>
      <c r="K124" s="108">
        <f t="shared" si="124"/>
        <v>0</v>
      </c>
      <c r="L124" s="108">
        <f t="shared" si="124"/>
        <v>0</v>
      </c>
      <c r="M124" s="108" t="s">
        <v>1828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3" t="s">
        <v>1887</v>
      </c>
      <c r="B125" s="108">
        <f t="shared" si="3"/>
        <v>59.27</v>
      </c>
      <c r="C125" s="108">
        <v>2.6</v>
      </c>
      <c r="D125" s="108">
        <v>0.1</v>
      </c>
      <c r="E125" s="108">
        <v>17.2</v>
      </c>
      <c r="F125" s="108">
        <v>4.9</v>
      </c>
      <c r="G125" s="233"/>
      <c r="H125" s="108">
        <f t="shared" ref="H125:L125" si="125">$G125/100*B125</f>
        <v>0</v>
      </c>
      <c r="I125" s="108">
        <f t="shared" si="125"/>
        <v>0</v>
      </c>
      <c r="J125" s="108">
        <f t="shared" si="125"/>
        <v>0</v>
      </c>
      <c r="K125" s="108">
        <f t="shared" si="125"/>
        <v>0</v>
      </c>
      <c r="L125" s="108">
        <f t="shared" si="125"/>
        <v>0</v>
      </c>
      <c r="M125" s="108" t="s">
        <v>1828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3" t="s">
        <v>1600</v>
      </c>
      <c r="B126" s="108">
        <f t="shared" si="3"/>
        <v>92</v>
      </c>
      <c r="C126" s="108">
        <v>17.6</v>
      </c>
      <c r="D126" s="108">
        <v>2.4</v>
      </c>
      <c r="E126" s="108">
        <v>0.0</v>
      </c>
      <c r="F126" s="108">
        <v>0.0</v>
      </c>
      <c r="G126" s="234"/>
      <c r="H126" s="108">
        <f t="shared" ref="H126:L126" si="126">$G126/100*B126</f>
        <v>0</v>
      </c>
      <c r="I126" s="108">
        <f t="shared" si="126"/>
        <v>0</v>
      </c>
      <c r="J126" s="108">
        <f t="shared" si="126"/>
        <v>0</v>
      </c>
      <c r="K126" s="108">
        <f t="shared" si="126"/>
        <v>0</v>
      </c>
      <c r="L126" s="108">
        <f t="shared" si="126"/>
        <v>0</v>
      </c>
      <c r="M126" s="108" t="s">
        <v>1832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3" t="s">
        <v>1644</v>
      </c>
      <c r="B127" s="108">
        <f t="shared" si="3"/>
        <v>0.4</v>
      </c>
      <c r="C127" s="108">
        <v>0.1</v>
      </c>
      <c r="D127" s="108">
        <v>0.0</v>
      </c>
      <c r="E127" s="108">
        <v>0.0</v>
      </c>
      <c r="F127" s="108">
        <v>0.0</v>
      </c>
      <c r="G127" s="234"/>
      <c r="H127" s="108">
        <f t="shared" ref="H127:L127" si="127">$G127/100*B127</f>
        <v>0</v>
      </c>
      <c r="I127" s="108">
        <f t="shared" si="127"/>
        <v>0</v>
      </c>
      <c r="J127" s="108">
        <f t="shared" si="127"/>
        <v>0</v>
      </c>
      <c r="K127" s="108">
        <f t="shared" si="127"/>
        <v>0</v>
      </c>
      <c r="L127" s="108">
        <f t="shared" si="127"/>
        <v>0</v>
      </c>
      <c r="M127" s="108" t="s">
        <v>1821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3" t="s">
        <v>1888</v>
      </c>
      <c r="B128" s="108">
        <f t="shared" si="3"/>
        <v>261.39</v>
      </c>
      <c r="C128" s="108">
        <v>6.0</v>
      </c>
      <c r="D128" s="108">
        <v>2.5</v>
      </c>
      <c r="E128" s="108">
        <v>78.4</v>
      </c>
      <c r="F128" s="108">
        <v>23.3</v>
      </c>
      <c r="G128" s="234"/>
      <c r="H128" s="108">
        <f t="shared" ref="H128:L128" si="128">$G128/100*B128</f>
        <v>0</v>
      </c>
      <c r="I128" s="108">
        <f t="shared" si="128"/>
        <v>0</v>
      </c>
      <c r="J128" s="108">
        <f t="shared" si="128"/>
        <v>0</v>
      </c>
      <c r="K128" s="108">
        <f t="shared" si="128"/>
        <v>0</v>
      </c>
      <c r="L128" s="108">
        <f t="shared" si="128"/>
        <v>0</v>
      </c>
      <c r="M128" s="108" t="s">
        <v>1821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3" t="s">
        <v>1889</v>
      </c>
      <c r="B129" s="108">
        <f t="shared" si="3"/>
        <v>0.4</v>
      </c>
      <c r="C129" s="108">
        <v>0.1</v>
      </c>
      <c r="D129" s="108">
        <v>0.0</v>
      </c>
      <c r="E129" s="108">
        <v>0.0</v>
      </c>
      <c r="F129" s="108">
        <v>0.0</v>
      </c>
      <c r="G129" s="234"/>
      <c r="H129" s="108">
        <f t="shared" ref="H129:L129" si="129">$G129/100*B129</f>
        <v>0</v>
      </c>
      <c r="I129" s="108">
        <f t="shared" si="129"/>
        <v>0</v>
      </c>
      <c r="J129" s="108">
        <f t="shared" si="129"/>
        <v>0</v>
      </c>
      <c r="K129" s="108">
        <f t="shared" si="129"/>
        <v>0</v>
      </c>
      <c r="L129" s="108">
        <f t="shared" si="129"/>
        <v>0</v>
      </c>
      <c r="M129" s="108" t="s">
        <v>1821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3" t="s">
        <v>1631</v>
      </c>
      <c r="B130" s="108">
        <f t="shared" si="3"/>
        <v>66.91</v>
      </c>
      <c r="C130" s="108">
        <v>13.6</v>
      </c>
      <c r="D130" s="108">
        <v>1.0</v>
      </c>
      <c r="E130" s="108">
        <v>0.9</v>
      </c>
      <c r="F130" s="108">
        <v>0.0</v>
      </c>
      <c r="G130" s="234"/>
      <c r="H130" s="108">
        <f t="shared" ref="H130:L130" si="130">$G130/100*B130</f>
        <v>0</v>
      </c>
      <c r="I130" s="108">
        <f t="shared" si="130"/>
        <v>0</v>
      </c>
      <c r="J130" s="108">
        <f t="shared" si="130"/>
        <v>0</v>
      </c>
      <c r="K130" s="108">
        <f t="shared" si="130"/>
        <v>0</v>
      </c>
      <c r="L130" s="108">
        <f t="shared" si="130"/>
        <v>0</v>
      </c>
      <c r="M130" s="108" t="s">
        <v>1847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3" t="s">
        <v>1890</v>
      </c>
      <c r="B131" s="108">
        <f t="shared" si="3"/>
        <v>13.22</v>
      </c>
      <c r="C131" s="108">
        <v>2.3</v>
      </c>
      <c r="D131" s="108">
        <v>0.1</v>
      </c>
      <c r="E131" s="108">
        <v>1.3</v>
      </c>
      <c r="F131" s="108">
        <v>0.5</v>
      </c>
      <c r="G131" s="234"/>
      <c r="H131" s="108">
        <f t="shared" ref="H131:L131" si="131">$G131/100*B131</f>
        <v>0</v>
      </c>
      <c r="I131" s="108">
        <f t="shared" si="131"/>
        <v>0</v>
      </c>
      <c r="J131" s="108">
        <f t="shared" si="131"/>
        <v>0</v>
      </c>
      <c r="K131" s="108">
        <f t="shared" si="131"/>
        <v>0</v>
      </c>
      <c r="L131" s="108">
        <f t="shared" si="131"/>
        <v>0</v>
      </c>
      <c r="M131" s="108" t="s">
        <v>1828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3" t="s">
        <v>1477</v>
      </c>
      <c r="B132" s="108">
        <f t="shared" si="3"/>
        <v>23.43</v>
      </c>
      <c r="C132" s="108">
        <v>0.9</v>
      </c>
      <c r="D132" s="108">
        <v>0.6</v>
      </c>
      <c r="E132" s="108">
        <v>6.9</v>
      </c>
      <c r="F132" s="108">
        <v>3.2</v>
      </c>
      <c r="G132" s="234"/>
      <c r="H132" s="108">
        <f t="shared" ref="H132:L132" si="132">$G132/100*B132</f>
        <v>0</v>
      </c>
      <c r="I132" s="108">
        <f t="shared" si="132"/>
        <v>0</v>
      </c>
      <c r="J132" s="108">
        <f t="shared" si="132"/>
        <v>0</v>
      </c>
      <c r="K132" s="108">
        <f t="shared" si="132"/>
        <v>0</v>
      </c>
      <c r="L132" s="108">
        <f t="shared" si="132"/>
        <v>0</v>
      </c>
      <c r="M132" s="108" t="s">
        <v>1814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3" t="s">
        <v>1315</v>
      </c>
      <c r="B133" s="108">
        <f t="shared" si="3"/>
        <v>325.79</v>
      </c>
      <c r="C133" s="108">
        <v>0.2</v>
      </c>
      <c r="D133" s="108">
        <v>0.1</v>
      </c>
      <c r="E133" s="108">
        <v>83.1</v>
      </c>
      <c r="F133" s="108">
        <v>0.0</v>
      </c>
      <c r="G133" s="234"/>
      <c r="H133" s="108">
        <f t="shared" ref="H133:L133" si="133">$G133/100*B133</f>
        <v>0</v>
      </c>
      <c r="I133" s="108">
        <f t="shared" si="133"/>
        <v>0</v>
      </c>
      <c r="J133" s="108">
        <f t="shared" si="133"/>
        <v>0</v>
      </c>
      <c r="K133" s="108">
        <f t="shared" si="133"/>
        <v>0</v>
      </c>
      <c r="L133" s="108">
        <f t="shared" si="133"/>
        <v>0</v>
      </c>
      <c r="M133" s="108" t="s">
        <v>1826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3" t="s">
        <v>1891</v>
      </c>
      <c r="B134" s="108">
        <f t="shared" si="3"/>
        <v>341.2</v>
      </c>
      <c r="C134" s="108">
        <v>9.4</v>
      </c>
      <c r="D134" s="108">
        <v>4.7</v>
      </c>
      <c r="E134" s="108">
        <v>74.3</v>
      </c>
      <c r="F134" s="108">
        <v>7.3</v>
      </c>
      <c r="G134" s="234"/>
      <c r="H134" s="108">
        <f t="shared" ref="H134:L134" si="134">$G134/100*B134</f>
        <v>0</v>
      </c>
      <c r="I134" s="108">
        <f t="shared" si="134"/>
        <v>0</v>
      </c>
      <c r="J134" s="108">
        <f t="shared" si="134"/>
        <v>0</v>
      </c>
      <c r="K134" s="108">
        <f t="shared" si="134"/>
        <v>0</v>
      </c>
      <c r="L134" s="108">
        <f t="shared" si="134"/>
        <v>0</v>
      </c>
      <c r="M134" s="108" t="s">
        <v>1820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3" t="s">
        <v>1088</v>
      </c>
      <c r="B135" s="108">
        <f t="shared" si="3"/>
        <v>336.24</v>
      </c>
      <c r="C135" s="108">
        <v>8.1</v>
      </c>
      <c r="D135" s="108">
        <v>3.6</v>
      </c>
      <c r="E135" s="108">
        <v>76.9</v>
      </c>
      <c r="F135" s="108">
        <v>7.3</v>
      </c>
      <c r="G135" s="234"/>
      <c r="H135" s="108">
        <f t="shared" ref="H135:L135" si="135">$G135/100*B135</f>
        <v>0</v>
      </c>
      <c r="I135" s="108">
        <f t="shared" si="135"/>
        <v>0</v>
      </c>
      <c r="J135" s="108">
        <f t="shared" si="135"/>
        <v>0</v>
      </c>
      <c r="K135" s="108">
        <f t="shared" si="135"/>
        <v>0</v>
      </c>
      <c r="L135" s="108">
        <f t="shared" si="135"/>
        <v>0</v>
      </c>
      <c r="M135" s="108" t="s">
        <v>1820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3" t="s">
        <v>1310</v>
      </c>
      <c r="B136" s="108">
        <f t="shared" si="3"/>
        <v>354.66</v>
      </c>
      <c r="C136" s="108">
        <v>0.3</v>
      </c>
      <c r="D136" s="108">
        <v>0.1</v>
      </c>
      <c r="E136" s="108">
        <v>91.3</v>
      </c>
      <c r="F136" s="108">
        <v>0.9</v>
      </c>
      <c r="G136" s="234"/>
      <c r="H136" s="108">
        <f t="shared" ref="H136:L136" si="136">$G136/100*B136</f>
        <v>0</v>
      </c>
      <c r="I136" s="108">
        <f t="shared" si="136"/>
        <v>0</v>
      </c>
      <c r="J136" s="108">
        <f t="shared" si="136"/>
        <v>0</v>
      </c>
      <c r="K136" s="108">
        <f t="shared" si="136"/>
        <v>0</v>
      </c>
      <c r="L136" s="108">
        <f t="shared" si="136"/>
        <v>0</v>
      </c>
      <c r="M136" s="108" t="s">
        <v>1826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3" t="s">
        <v>1489</v>
      </c>
      <c r="B137" s="108">
        <f t="shared" si="3"/>
        <v>52.36</v>
      </c>
      <c r="C137" s="108">
        <v>1.9</v>
      </c>
      <c r="D137" s="108">
        <v>0.9</v>
      </c>
      <c r="E137" s="108">
        <v>15.9</v>
      </c>
      <c r="F137" s="108">
        <v>6.5</v>
      </c>
      <c r="G137" s="234"/>
      <c r="H137" s="108">
        <f t="shared" ref="H137:L137" si="137">$G137/100*B137</f>
        <v>0</v>
      </c>
      <c r="I137" s="108">
        <f t="shared" si="137"/>
        <v>0</v>
      </c>
      <c r="J137" s="108">
        <f t="shared" si="137"/>
        <v>0</v>
      </c>
      <c r="K137" s="108">
        <f t="shared" si="137"/>
        <v>0</v>
      </c>
      <c r="L137" s="108">
        <f t="shared" si="137"/>
        <v>0</v>
      </c>
      <c r="M137" s="108" t="s">
        <v>1814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3" t="s">
        <v>1554</v>
      </c>
      <c r="B138" s="108">
        <f t="shared" si="3"/>
        <v>563.73</v>
      </c>
      <c r="C138" s="108">
        <v>17.7</v>
      </c>
      <c r="D138" s="108">
        <v>49.7</v>
      </c>
      <c r="E138" s="108">
        <v>23.5</v>
      </c>
      <c r="F138" s="108">
        <v>11.8</v>
      </c>
      <c r="G138" s="234"/>
      <c r="H138" s="108">
        <f t="shared" ref="H138:L138" si="138">$G138/100*B138</f>
        <v>0</v>
      </c>
      <c r="I138" s="108">
        <f t="shared" si="138"/>
        <v>0</v>
      </c>
      <c r="J138" s="108">
        <f t="shared" si="138"/>
        <v>0</v>
      </c>
      <c r="K138" s="108">
        <f t="shared" si="138"/>
        <v>0</v>
      </c>
      <c r="L138" s="108">
        <f t="shared" si="138"/>
        <v>0</v>
      </c>
      <c r="M138" s="108" t="s">
        <v>1825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3" t="s">
        <v>1555</v>
      </c>
      <c r="B139" s="108">
        <f t="shared" si="3"/>
        <v>603.04</v>
      </c>
      <c r="C139" s="108">
        <v>18.1</v>
      </c>
      <c r="D139" s="108">
        <v>50.9</v>
      </c>
      <c r="E139" s="108">
        <v>24.1</v>
      </c>
      <c r="F139" s="108">
        <v>5.5</v>
      </c>
      <c r="G139" s="234"/>
      <c r="H139" s="108">
        <f t="shared" ref="H139:L139" si="139">$G139/100*B139</f>
        <v>0</v>
      </c>
      <c r="I139" s="108">
        <f t="shared" si="139"/>
        <v>0</v>
      </c>
      <c r="J139" s="108">
        <f t="shared" si="139"/>
        <v>0</v>
      </c>
      <c r="K139" s="108">
        <f t="shared" si="139"/>
        <v>0</v>
      </c>
      <c r="L139" s="108">
        <f t="shared" si="139"/>
        <v>0</v>
      </c>
      <c r="M139" s="108" t="s">
        <v>1825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3" t="s">
        <v>1741</v>
      </c>
      <c r="B140" s="108">
        <f t="shared" si="3"/>
        <v>210.3</v>
      </c>
      <c r="C140" s="108">
        <v>18.6</v>
      </c>
      <c r="D140" s="108">
        <v>15.1</v>
      </c>
      <c r="E140" s="108">
        <v>0.0</v>
      </c>
      <c r="F140" s="108">
        <v>0.0</v>
      </c>
      <c r="G140" s="234"/>
      <c r="H140" s="108">
        <f t="shared" ref="H140:L140" si="140">$G140/100*B140</f>
        <v>0</v>
      </c>
      <c r="I140" s="108">
        <f t="shared" si="140"/>
        <v>0</v>
      </c>
      <c r="J140" s="108">
        <f t="shared" si="140"/>
        <v>0</v>
      </c>
      <c r="K140" s="108">
        <f t="shared" si="140"/>
        <v>0</v>
      </c>
      <c r="L140" s="108">
        <f t="shared" si="140"/>
        <v>0</v>
      </c>
      <c r="M140" s="108" t="s">
        <v>1859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3" t="s">
        <v>1091</v>
      </c>
      <c r="B141" s="108">
        <f t="shared" si="3"/>
        <v>338.56</v>
      </c>
      <c r="C141" s="108">
        <v>12.7</v>
      </c>
      <c r="D141" s="108">
        <v>0.6</v>
      </c>
      <c r="E141" s="108">
        <v>77.4</v>
      </c>
      <c r="F141" s="108">
        <v>5.0</v>
      </c>
      <c r="G141" s="234"/>
      <c r="H141" s="108">
        <f t="shared" ref="H141:L141" si="141">$G141/100*B141</f>
        <v>0</v>
      </c>
      <c r="I141" s="108">
        <f t="shared" si="141"/>
        <v>0</v>
      </c>
      <c r="J141" s="108">
        <f t="shared" si="141"/>
        <v>0</v>
      </c>
      <c r="K141" s="108">
        <f t="shared" si="141"/>
        <v>0</v>
      </c>
      <c r="L141" s="108">
        <f t="shared" si="141"/>
        <v>0</v>
      </c>
      <c r="M141" s="108" t="s">
        <v>1820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3" t="s">
        <v>1493</v>
      </c>
      <c r="B142" s="108">
        <f t="shared" si="3"/>
        <v>34.63</v>
      </c>
      <c r="C142" s="108">
        <v>0.7</v>
      </c>
      <c r="D142" s="108">
        <v>0.2</v>
      </c>
      <c r="E142" s="108">
        <v>10.5</v>
      </c>
      <c r="F142" s="108">
        <v>2.8</v>
      </c>
      <c r="G142" s="234"/>
      <c r="H142" s="108">
        <f t="shared" ref="H142:L142" si="142">$G142/100*B142</f>
        <v>0</v>
      </c>
      <c r="I142" s="108">
        <f t="shared" si="142"/>
        <v>0</v>
      </c>
      <c r="J142" s="108">
        <f t="shared" si="142"/>
        <v>0</v>
      </c>
      <c r="K142" s="108">
        <f t="shared" si="142"/>
        <v>0</v>
      </c>
      <c r="L142" s="108">
        <f t="shared" si="142"/>
        <v>0</v>
      </c>
      <c r="M142" s="108" t="s">
        <v>1814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3" t="s">
        <v>1293</v>
      </c>
      <c r="B143" s="108">
        <f t="shared" si="3"/>
        <v>44.57</v>
      </c>
      <c r="C143" s="108">
        <v>1.7</v>
      </c>
      <c r="D143" s="108">
        <v>0.6</v>
      </c>
      <c r="E143" s="108">
        <v>9.6</v>
      </c>
      <c r="F143" s="108">
        <v>1.3</v>
      </c>
      <c r="G143" s="234"/>
      <c r="H143" s="108">
        <f t="shared" ref="H143:L143" si="143">$G143/100*B143</f>
        <v>0</v>
      </c>
      <c r="I143" s="108">
        <f t="shared" si="143"/>
        <v>0</v>
      </c>
      <c r="J143" s="108">
        <f t="shared" si="143"/>
        <v>0</v>
      </c>
      <c r="K143" s="108">
        <f t="shared" si="143"/>
        <v>0</v>
      </c>
      <c r="L143" s="108">
        <f t="shared" si="143"/>
        <v>0</v>
      </c>
      <c r="M143" s="108" t="s">
        <v>1816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3" t="s">
        <v>1892</v>
      </c>
      <c r="B144" s="108">
        <f t="shared" si="3"/>
        <v>420.69</v>
      </c>
      <c r="C144" s="108">
        <v>10.5</v>
      </c>
      <c r="D144" s="108">
        <v>15.6</v>
      </c>
      <c r="E144" s="108">
        <v>63.4</v>
      </c>
      <c r="F144" s="108">
        <v>2.3</v>
      </c>
      <c r="G144" s="234"/>
      <c r="H144" s="108">
        <f t="shared" ref="H144:L144" si="144">$G144/100*B144</f>
        <v>0</v>
      </c>
      <c r="I144" s="108">
        <f t="shared" si="144"/>
        <v>0</v>
      </c>
      <c r="J144" s="108">
        <f t="shared" si="144"/>
        <v>0</v>
      </c>
      <c r="K144" s="108">
        <f t="shared" si="144"/>
        <v>0</v>
      </c>
      <c r="L144" s="108">
        <f t="shared" si="144"/>
        <v>0</v>
      </c>
      <c r="M144" s="108" t="s">
        <v>1820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3" t="s">
        <v>1893</v>
      </c>
      <c r="B145" s="108">
        <f t="shared" si="3"/>
        <v>354.84</v>
      </c>
      <c r="C145" s="108">
        <v>14.4</v>
      </c>
      <c r="D145" s="108">
        <v>0.7</v>
      </c>
      <c r="E145" s="108">
        <v>74.6</v>
      </c>
      <c r="F145" s="108">
        <v>0.0</v>
      </c>
      <c r="G145" s="234"/>
      <c r="H145" s="108">
        <f t="shared" ref="H145:L145" si="145">$G145/100*B145</f>
        <v>0</v>
      </c>
      <c r="I145" s="108">
        <f t="shared" si="145"/>
        <v>0</v>
      </c>
      <c r="J145" s="108">
        <f t="shared" si="145"/>
        <v>0</v>
      </c>
      <c r="K145" s="108">
        <f t="shared" si="145"/>
        <v>0</v>
      </c>
      <c r="L145" s="108">
        <f t="shared" si="145"/>
        <v>0</v>
      </c>
      <c r="M145" s="108" t="s">
        <v>1820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3" t="s">
        <v>1894</v>
      </c>
      <c r="B146" s="108">
        <f t="shared" si="3"/>
        <v>325.02</v>
      </c>
      <c r="C146" s="108">
        <v>11.4</v>
      </c>
      <c r="D146" s="108">
        <v>0.8</v>
      </c>
      <c r="E146" s="108">
        <v>74.1</v>
      </c>
      <c r="F146" s="108">
        <v>4.3</v>
      </c>
      <c r="G146" s="234"/>
      <c r="H146" s="108">
        <f t="shared" ref="H146:L146" si="146">$G146/100*B146</f>
        <v>0</v>
      </c>
      <c r="I146" s="108">
        <f t="shared" si="146"/>
        <v>0</v>
      </c>
      <c r="J146" s="108">
        <f t="shared" si="146"/>
        <v>0</v>
      </c>
      <c r="K146" s="108">
        <f t="shared" si="146"/>
        <v>0</v>
      </c>
      <c r="L146" s="108">
        <f t="shared" si="146"/>
        <v>0</v>
      </c>
      <c r="M146" s="108" t="s">
        <v>1820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3" t="s">
        <v>1895</v>
      </c>
      <c r="B147" s="108">
        <f t="shared" si="3"/>
        <v>246.64</v>
      </c>
      <c r="C147" s="108">
        <v>6.1</v>
      </c>
      <c r="D147" s="108">
        <v>0.6</v>
      </c>
      <c r="E147" s="108">
        <v>56.8</v>
      </c>
      <c r="F147" s="108">
        <v>1.2</v>
      </c>
      <c r="G147" s="234"/>
      <c r="H147" s="108">
        <f t="shared" ref="H147:L147" si="147">$G147/100*B147</f>
        <v>0</v>
      </c>
      <c r="I147" s="108">
        <f t="shared" si="147"/>
        <v>0</v>
      </c>
      <c r="J147" s="108">
        <f t="shared" si="147"/>
        <v>0</v>
      </c>
      <c r="K147" s="108">
        <f t="shared" si="147"/>
        <v>0</v>
      </c>
      <c r="L147" s="108">
        <f t="shared" si="147"/>
        <v>0</v>
      </c>
      <c r="M147" s="108" t="s">
        <v>1820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3" t="s">
        <v>1491</v>
      </c>
      <c r="B148" s="108">
        <f t="shared" si="3"/>
        <v>32.45</v>
      </c>
      <c r="C148" s="108">
        <v>1.1</v>
      </c>
      <c r="D148" s="108">
        <v>0.3</v>
      </c>
      <c r="E148" s="108">
        <v>9.3</v>
      </c>
      <c r="F148" s="108">
        <v>2.8</v>
      </c>
      <c r="G148" s="234"/>
      <c r="H148" s="108">
        <f t="shared" ref="H148:L148" si="148">$G148/100*B148</f>
        <v>0</v>
      </c>
      <c r="I148" s="108">
        <f t="shared" si="148"/>
        <v>0</v>
      </c>
      <c r="J148" s="108">
        <f t="shared" si="148"/>
        <v>0</v>
      </c>
      <c r="K148" s="108">
        <f t="shared" si="148"/>
        <v>0</v>
      </c>
      <c r="L148" s="108">
        <f t="shared" si="148"/>
        <v>0</v>
      </c>
      <c r="M148" s="108" t="s">
        <v>1814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3" t="s">
        <v>1268</v>
      </c>
      <c r="B149" s="108">
        <f t="shared" si="3"/>
        <v>14.38</v>
      </c>
      <c r="C149" s="108">
        <v>2.2</v>
      </c>
      <c r="D149" s="108">
        <v>0.1</v>
      </c>
      <c r="E149" s="108">
        <v>5.2</v>
      </c>
      <c r="F149" s="108">
        <v>4.0</v>
      </c>
      <c r="G149" s="234"/>
      <c r="H149" s="108">
        <f t="shared" ref="H149:L149" si="149">$G149/100*B149</f>
        <v>0</v>
      </c>
      <c r="I149" s="108">
        <f t="shared" si="149"/>
        <v>0</v>
      </c>
      <c r="J149" s="108">
        <f t="shared" si="149"/>
        <v>0</v>
      </c>
      <c r="K149" s="108">
        <f t="shared" si="149"/>
        <v>0</v>
      </c>
      <c r="L149" s="108">
        <f t="shared" si="149"/>
        <v>0</v>
      </c>
      <c r="M149" s="108" t="s">
        <v>1828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3" t="s">
        <v>1497</v>
      </c>
      <c r="B150" s="108">
        <f t="shared" si="3"/>
        <v>66.08</v>
      </c>
      <c r="C150" s="108">
        <v>0.8</v>
      </c>
      <c r="D150" s="108">
        <v>0.4</v>
      </c>
      <c r="E150" s="108">
        <v>16.5</v>
      </c>
      <c r="F150" s="108">
        <v>1.3</v>
      </c>
      <c r="G150" s="234"/>
      <c r="H150" s="108">
        <f t="shared" ref="H150:L150" si="150">$G150/100*B150</f>
        <v>0</v>
      </c>
      <c r="I150" s="108">
        <f t="shared" si="150"/>
        <v>0</v>
      </c>
      <c r="J150" s="108">
        <f t="shared" si="150"/>
        <v>0</v>
      </c>
      <c r="K150" s="108">
        <f t="shared" si="150"/>
        <v>0</v>
      </c>
      <c r="L150" s="108">
        <f t="shared" si="150"/>
        <v>0</v>
      </c>
      <c r="M150" s="108" t="s">
        <v>1814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3" t="s">
        <v>1239</v>
      </c>
      <c r="B151" s="108">
        <f t="shared" si="3"/>
        <v>62.4</v>
      </c>
      <c r="C151" s="108">
        <v>1.5</v>
      </c>
      <c r="D151" s="108">
        <v>0.2</v>
      </c>
      <c r="E151" s="108">
        <v>17.3</v>
      </c>
      <c r="F151" s="108">
        <v>3.3</v>
      </c>
      <c r="G151" s="234"/>
      <c r="H151" s="108">
        <f t="shared" ref="H151:L151" si="151">$G151/100*B151</f>
        <v>0</v>
      </c>
      <c r="I151" s="108">
        <f t="shared" si="151"/>
        <v>0</v>
      </c>
      <c r="J151" s="108">
        <f t="shared" si="151"/>
        <v>0</v>
      </c>
      <c r="K151" s="108">
        <f t="shared" si="151"/>
        <v>0</v>
      </c>
      <c r="L151" s="108">
        <f t="shared" si="151"/>
        <v>0</v>
      </c>
      <c r="M151" s="108" t="s">
        <v>1828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3" t="s">
        <v>1596</v>
      </c>
      <c r="B152" s="108">
        <f t="shared" si="3"/>
        <v>121.6</v>
      </c>
      <c r="C152" s="108">
        <v>20.5</v>
      </c>
      <c r="D152" s="108">
        <v>4.4</v>
      </c>
      <c r="E152" s="108">
        <v>0.0</v>
      </c>
      <c r="F152" s="108">
        <v>0.0</v>
      </c>
      <c r="G152" s="234"/>
      <c r="H152" s="108">
        <f t="shared" ref="H152:L152" si="152">$G152/100*B152</f>
        <v>0</v>
      </c>
      <c r="I152" s="108">
        <f t="shared" si="152"/>
        <v>0</v>
      </c>
      <c r="J152" s="108">
        <f t="shared" si="152"/>
        <v>0</v>
      </c>
      <c r="K152" s="108">
        <f t="shared" si="152"/>
        <v>0</v>
      </c>
      <c r="L152" s="108">
        <f t="shared" si="152"/>
        <v>0</v>
      </c>
      <c r="M152" s="108" t="s">
        <v>1832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3" t="s">
        <v>1896</v>
      </c>
      <c r="B153" s="108">
        <f t="shared" si="3"/>
        <v>34.94</v>
      </c>
      <c r="C153" s="108">
        <v>1.1</v>
      </c>
      <c r="D153" s="108">
        <v>0.1</v>
      </c>
      <c r="E153" s="108">
        <v>9.3</v>
      </c>
      <c r="F153" s="108">
        <v>1.7</v>
      </c>
      <c r="G153" s="234"/>
      <c r="H153" s="108">
        <f t="shared" ref="H153:L153" si="153">$G153/100*B153</f>
        <v>0</v>
      </c>
      <c r="I153" s="108">
        <f t="shared" si="153"/>
        <v>0</v>
      </c>
      <c r="J153" s="108">
        <f t="shared" si="153"/>
        <v>0</v>
      </c>
      <c r="K153" s="108">
        <f t="shared" si="153"/>
        <v>0</v>
      </c>
      <c r="L153" s="108">
        <f t="shared" si="153"/>
        <v>0</v>
      </c>
      <c r="M153" s="108" t="s">
        <v>1828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3" t="s">
        <v>1897</v>
      </c>
      <c r="B154" s="108">
        <f t="shared" si="3"/>
        <v>27.33</v>
      </c>
      <c r="C154" s="108">
        <v>1.8</v>
      </c>
      <c r="D154" s="108">
        <v>0.2</v>
      </c>
      <c r="E154" s="108">
        <v>7.3</v>
      </c>
      <c r="F154" s="108">
        <v>2.6</v>
      </c>
      <c r="G154" s="234"/>
      <c r="H154" s="108">
        <f t="shared" ref="H154:L154" si="154">$G154/100*B154</f>
        <v>0</v>
      </c>
      <c r="I154" s="108">
        <f t="shared" si="154"/>
        <v>0</v>
      </c>
      <c r="J154" s="108">
        <f t="shared" si="154"/>
        <v>0</v>
      </c>
      <c r="K154" s="108">
        <f t="shared" si="154"/>
        <v>0</v>
      </c>
      <c r="L154" s="108">
        <f t="shared" si="154"/>
        <v>0</v>
      </c>
      <c r="M154" s="108" t="s">
        <v>1828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3" t="s">
        <v>1898</v>
      </c>
      <c r="B155" s="108">
        <f t="shared" si="3"/>
        <v>57.06</v>
      </c>
      <c r="C155" s="108">
        <v>1.5</v>
      </c>
      <c r="D155" s="108">
        <v>0.3</v>
      </c>
      <c r="E155" s="108">
        <v>14.2</v>
      </c>
      <c r="F155" s="108">
        <v>1.8</v>
      </c>
      <c r="G155" s="234"/>
      <c r="H155" s="108">
        <f t="shared" ref="H155:L155" si="155">$G155/100*B155</f>
        <v>0</v>
      </c>
      <c r="I155" s="108">
        <f t="shared" si="155"/>
        <v>0</v>
      </c>
      <c r="J155" s="108">
        <f t="shared" si="155"/>
        <v>0</v>
      </c>
      <c r="K155" s="108">
        <f t="shared" si="155"/>
        <v>0</v>
      </c>
      <c r="L155" s="108">
        <f t="shared" si="155"/>
        <v>0</v>
      </c>
      <c r="M155" s="108" t="s">
        <v>1828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3" t="s">
        <v>1568</v>
      </c>
      <c r="B156" s="108">
        <f t="shared" si="3"/>
        <v>117.8</v>
      </c>
      <c r="C156" s="108">
        <v>20.0</v>
      </c>
      <c r="D156" s="108">
        <v>4.2</v>
      </c>
      <c r="E156" s="108">
        <v>0.0</v>
      </c>
      <c r="F156" s="108">
        <v>0.0</v>
      </c>
      <c r="G156" s="234"/>
      <c r="H156" s="108">
        <f t="shared" ref="H156:L156" si="156">$G156/100*B156</f>
        <v>0</v>
      </c>
      <c r="I156" s="108">
        <f t="shared" si="156"/>
        <v>0</v>
      </c>
      <c r="J156" s="108">
        <f t="shared" si="156"/>
        <v>0</v>
      </c>
      <c r="K156" s="108">
        <f t="shared" si="156"/>
        <v>0</v>
      </c>
      <c r="L156" s="108">
        <f t="shared" si="156"/>
        <v>0</v>
      </c>
      <c r="M156" s="108" t="s">
        <v>1832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3" t="s">
        <v>1602</v>
      </c>
      <c r="B157" s="108">
        <f t="shared" si="3"/>
        <v>93.7</v>
      </c>
      <c r="C157" s="108">
        <v>20.5</v>
      </c>
      <c r="D157" s="108">
        <v>1.3</v>
      </c>
      <c r="E157" s="108">
        <v>0.0</v>
      </c>
      <c r="F157" s="108">
        <v>0.0</v>
      </c>
      <c r="G157" s="234"/>
      <c r="H157" s="108">
        <f t="shared" ref="H157:L157" si="157">$G157/100*B157</f>
        <v>0</v>
      </c>
      <c r="I157" s="108">
        <f t="shared" si="157"/>
        <v>0</v>
      </c>
      <c r="J157" s="108">
        <f t="shared" si="157"/>
        <v>0</v>
      </c>
      <c r="K157" s="108">
        <f t="shared" si="157"/>
        <v>0</v>
      </c>
      <c r="L157" s="108">
        <f t="shared" si="157"/>
        <v>0</v>
      </c>
      <c r="M157" s="108" t="s">
        <v>1832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3" t="s">
        <v>1217</v>
      </c>
      <c r="B158" s="108">
        <f t="shared" si="3"/>
        <v>23.08</v>
      </c>
      <c r="C158" s="108">
        <v>4.0</v>
      </c>
      <c r="D158" s="108">
        <v>0.7</v>
      </c>
      <c r="E158" s="108">
        <v>2.1</v>
      </c>
      <c r="F158" s="108">
        <v>1.9</v>
      </c>
      <c r="G158" s="234"/>
      <c r="H158" s="108">
        <f t="shared" ref="H158:L158" si="158">$G158/100*B158</f>
        <v>0</v>
      </c>
      <c r="I158" s="108">
        <f t="shared" si="158"/>
        <v>0</v>
      </c>
      <c r="J158" s="108">
        <f t="shared" si="158"/>
        <v>0</v>
      </c>
      <c r="K158" s="108">
        <f t="shared" si="158"/>
        <v>0</v>
      </c>
      <c r="L158" s="108">
        <f t="shared" si="158"/>
        <v>0</v>
      </c>
      <c r="M158" s="108" t="s">
        <v>1828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3" t="s">
        <v>1396</v>
      </c>
      <c r="B159" s="108">
        <f t="shared" si="3"/>
        <v>701.37</v>
      </c>
      <c r="C159" s="108">
        <v>0.0</v>
      </c>
      <c r="D159" s="108">
        <v>77.8</v>
      </c>
      <c r="E159" s="108">
        <v>0.3</v>
      </c>
      <c r="F159" s="108">
        <v>0.0</v>
      </c>
      <c r="G159" s="234"/>
      <c r="H159" s="108">
        <f t="shared" ref="H159:L159" si="159">$G159/100*B159</f>
        <v>0</v>
      </c>
      <c r="I159" s="108">
        <f t="shared" si="159"/>
        <v>0</v>
      </c>
      <c r="J159" s="108">
        <f t="shared" si="159"/>
        <v>0</v>
      </c>
      <c r="K159" s="108">
        <f t="shared" si="159"/>
        <v>0</v>
      </c>
      <c r="L159" s="108">
        <f t="shared" si="159"/>
        <v>0</v>
      </c>
      <c r="M159" s="108" t="s">
        <v>1836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3" t="s">
        <v>1899</v>
      </c>
      <c r="B160" s="108">
        <f t="shared" si="3"/>
        <v>318</v>
      </c>
      <c r="C160" s="108">
        <v>6.0</v>
      </c>
      <c r="D160" s="108">
        <v>31.8</v>
      </c>
      <c r="E160" s="108">
        <v>3.1</v>
      </c>
      <c r="F160" s="108">
        <v>1.1</v>
      </c>
      <c r="G160" s="234"/>
      <c r="H160" s="108">
        <f t="shared" ref="H160:L160" si="160">$G160/100*B160</f>
        <v>0</v>
      </c>
      <c r="I160" s="108">
        <f t="shared" si="160"/>
        <v>0</v>
      </c>
      <c r="J160" s="108">
        <f t="shared" si="160"/>
        <v>0</v>
      </c>
      <c r="K160" s="108">
        <f t="shared" si="160"/>
        <v>0</v>
      </c>
      <c r="L160" s="108">
        <f t="shared" si="160"/>
        <v>0</v>
      </c>
      <c r="M160" s="108" t="s">
        <v>1836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3" t="s">
        <v>1550</v>
      </c>
      <c r="B161" s="108">
        <f t="shared" si="3"/>
        <v>479.94</v>
      </c>
      <c r="C161" s="108">
        <v>18.0</v>
      </c>
      <c r="D161" s="108">
        <v>41.6</v>
      </c>
      <c r="E161" s="108">
        <v>28.1</v>
      </c>
      <c r="F161" s="108">
        <v>19.5</v>
      </c>
      <c r="G161" s="234"/>
      <c r="H161" s="108">
        <f t="shared" ref="H161:L161" si="161">$G161/100*B161</f>
        <v>0</v>
      </c>
      <c r="I161" s="108">
        <f t="shared" si="161"/>
        <v>0</v>
      </c>
      <c r="J161" s="108">
        <f t="shared" si="161"/>
        <v>0</v>
      </c>
      <c r="K161" s="108">
        <f t="shared" si="161"/>
        <v>0</v>
      </c>
      <c r="L161" s="108">
        <f t="shared" si="161"/>
        <v>0</v>
      </c>
      <c r="M161" s="108" t="s">
        <v>1825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3" t="s">
        <v>1529</v>
      </c>
      <c r="B162" s="108">
        <f t="shared" si="3"/>
        <v>734.08</v>
      </c>
      <c r="C162" s="108">
        <v>7.9</v>
      </c>
      <c r="D162" s="108">
        <v>75.8</v>
      </c>
      <c r="E162" s="108">
        <v>13.8</v>
      </c>
      <c r="F162" s="108">
        <v>8.6</v>
      </c>
      <c r="G162" s="234"/>
      <c r="H162" s="108">
        <f t="shared" ref="H162:L162" si="162">$G162/100*B162</f>
        <v>0</v>
      </c>
      <c r="I162" s="108">
        <f t="shared" si="162"/>
        <v>0</v>
      </c>
      <c r="J162" s="108">
        <f t="shared" si="162"/>
        <v>0</v>
      </c>
      <c r="K162" s="108">
        <f t="shared" si="162"/>
        <v>0</v>
      </c>
      <c r="L162" s="108">
        <f t="shared" si="162"/>
        <v>0</v>
      </c>
      <c r="M162" s="108" t="s">
        <v>1823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3" t="s">
        <v>1900</v>
      </c>
      <c r="B163" s="108">
        <f t="shared" si="3"/>
        <v>32.16</v>
      </c>
      <c r="C163" s="108">
        <v>1.2</v>
      </c>
      <c r="D163" s="108">
        <v>0.7</v>
      </c>
      <c r="E163" s="108">
        <v>11.9</v>
      </c>
      <c r="F163" s="108">
        <v>6.5</v>
      </c>
      <c r="G163" s="234"/>
      <c r="H163" s="108">
        <f t="shared" ref="H163:L163" si="163">$G163/100*B163</f>
        <v>0</v>
      </c>
      <c r="I163" s="108">
        <f t="shared" si="163"/>
        <v>0</v>
      </c>
      <c r="J163" s="108">
        <f t="shared" si="163"/>
        <v>0</v>
      </c>
      <c r="K163" s="108">
        <f t="shared" si="163"/>
        <v>0</v>
      </c>
      <c r="L163" s="108">
        <f t="shared" si="163"/>
        <v>0</v>
      </c>
      <c r="M163" s="108" t="s">
        <v>1814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3" t="s">
        <v>1499</v>
      </c>
      <c r="B164" s="108">
        <f t="shared" si="3"/>
        <v>59.06</v>
      </c>
      <c r="C164" s="108">
        <v>0.8</v>
      </c>
      <c r="D164" s="108">
        <v>0.4</v>
      </c>
      <c r="E164" s="108">
        <v>15.0</v>
      </c>
      <c r="F164" s="108">
        <v>1.6</v>
      </c>
      <c r="G164" s="234"/>
      <c r="H164" s="108">
        <f t="shared" ref="H164:L164" si="164">$G164/100*B164</f>
        <v>0</v>
      </c>
      <c r="I164" s="108">
        <f t="shared" si="164"/>
        <v>0</v>
      </c>
      <c r="J164" s="108">
        <f t="shared" si="164"/>
        <v>0</v>
      </c>
      <c r="K164" s="108">
        <f t="shared" si="164"/>
        <v>0</v>
      </c>
      <c r="L164" s="108">
        <f t="shared" si="164"/>
        <v>0</v>
      </c>
      <c r="M164" s="108" t="s">
        <v>1814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3" t="s">
        <v>1901</v>
      </c>
      <c r="B165" s="108">
        <f t="shared" si="3"/>
        <v>17.19</v>
      </c>
      <c r="C165" s="108">
        <v>1.8</v>
      </c>
      <c r="D165" s="108">
        <v>0.2</v>
      </c>
      <c r="E165" s="108">
        <v>3.7</v>
      </c>
      <c r="F165" s="108">
        <v>1.6</v>
      </c>
      <c r="G165" s="234"/>
      <c r="H165" s="108">
        <f t="shared" ref="H165:L165" si="165">$G165/100*B165</f>
        <v>0</v>
      </c>
      <c r="I165" s="108">
        <f t="shared" si="165"/>
        <v>0</v>
      </c>
      <c r="J165" s="108">
        <f t="shared" si="165"/>
        <v>0</v>
      </c>
      <c r="K165" s="108">
        <f t="shared" si="165"/>
        <v>0</v>
      </c>
      <c r="L165" s="108">
        <f t="shared" si="165"/>
        <v>0</v>
      </c>
      <c r="M165" s="108" t="s">
        <v>1828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3" t="s">
        <v>1902</v>
      </c>
      <c r="B166" s="108">
        <f t="shared" si="3"/>
        <v>50.75</v>
      </c>
      <c r="C166" s="108">
        <v>0.8</v>
      </c>
      <c r="D166" s="108">
        <v>0.3</v>
      </c>
      <c r="E166" s="108">
        <v>13.3</v>
      </c>
      <c r="F166" s="108">
        <v>1.8</v>
      </c>
      <c r="G166" s="234"/>
      <c r="H166" s="108">
        <f t="shared" ref="H166:L166" si="166">$G166/100*B166</f>
        <v>0</v>
      </c>
      <c r="I166" s="108">
        <f t="shared" si="166"/>
        <v>0</v>
      </c>
      <c r="J166" s="108">
        <f t="shared" si="166"/>
        <v>0</v>
      </c>
      <c r="K166" s="108">
        <f t="shared" si="166"/>
        <v>0</v>
      </c>
      <c r="L166" s="108">
        <f t="shared" si="166"/>
        <v>0</v>
      </c>
      <c r="M166" s="108" t="s">
        <v>1814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3" t="s">
        <v>1903</v>
      </c>
      <c r="B167" s="108">
        <f t="shared" si="3"/>
        <v>329.57</v>
      </c>
      <c r="C167" s="108">
        <v>9.2</v>
      </c>
      <c r="D167" s="108">
        <v>1.2</v>
      </c>
      <c r="E167" s="108">
        <v>75.0</v>
      </c>
      <c r="F167" s="108">
        <v>2.7</v>
      </c>
      <c r="G167" s="234"/>
      <c r="H167" s="108">
        <f t="shared" ref="H167:L167" si="167">$G167/100*B167</f>
        <v>0</v>
      </c>
      <c r="I167" s="108">
        <f t="shared" si="167"/>
        <v>0</v>
      </c>
      <c r="J167" s="108">
        <f t="shared" si="167"/>
        <v>0</v>
      </c>
      <c r="K167" s="108">
        <f t="shared" si="167"/>
        <v>0</v>
      </c>
      <c r="L167" s="108">
        <f t="shared" si="167"/>
        <v>0</v>
      </c>
      <c r="M167" s="108" t="s">
        <v>1820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3" t="s">
        <v>1377</v>
      </c>
      <c r="B168" s="108">
        <f t="shared" si="3"/>
        <v>729.83</v>
      </c>
      <c r="C168" s="108">
        <v>0.2</v>
      </c>
      <c r="D168" s="108">
        <v>80.7</v>
      </c>
      <c r="E168" s="108">
        <v>0.7</v>
      </c>
      <c r="F168" s="108">
        <v>0.0</v>
      </c>
      <c r="G168" s="234"/>
      <c r="H168" s="108">
        <f t="shared" ref="H168:L168" si="168">$G168/100*B168</f>
        <v>0</v>
      </c>
      <c r="I168" s="108">
        <f t="shared" si="168"/>
        <v>0</v>
      </c>
      <c r="J168" s="108">
        <f t="shared" si="168"/>
        <v>0</v>
      </c>
      <c r="K168" s="108">
        <f t="shared" si="168"/>
        <v>0</v>
      </c>
      <c r="L168" s="108">
        <f t="shared" si="168"/>
        <v>0</v>
      </c>
      <c r="M168" s="108" t="s">
        <v>1904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3" t="s">
        <v>1905</v>
      </c>
      <c r="B169" s="108">
        <f t="shared" si="3"/>
        <v>900</v>
      </c>
      <c r="C169" s="108">
        <v>0.0</v>
      </c>
      <c r="D169" s="108">
        <v>100.0</v>
      </c>
      <c r="E169" s="108">
        <v>0.0</v>
      </c>
      <c r="F169" s="108">
        <v>0.0</v>
      </c>
      <c r="G169" s="234"/>
      <c r="H169" s="108">
        <f t="shared" ref="H169:L169" si="169">$G169/100*B169</f>
        <v>0</v>
      </c>
      <c r="I169" s="108">
        <f t="shared" si="169"/>
        <v>0</v>
      </c>
      <c r="J169" s="108">
        <f t="shared" si="169"/>
        <v>0</v>
      </c>
      <c r="K169" s="108">
        <f t="shared" si="169"/>
        <v>0</v>
      </c>
      <c r="L169" s="108">
        <f t="shared" si="169"/>
        <v>0</v>
      </c>
      <c r="M169" s="108" t="s">
        <v>1904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3" t="s">
        <v>1906</v>
      </c>
      <c r="B170" s="108">
        <f t="shared" si="3"/>
        <v>900</v>
      </c>
      <c r="C170" s="108">
        <v>0.0</v>
      </c>
      <c r="D170" s="108">
        <v>100.0</v>
      </c>
      <c r="E170" s="108">
        <v>0.0</v>
      </c>
      <c r="F170" s="108">
        <v>0.0</v>
      </c>
      <c r="G170" s="234"/>
      <c r="H170" s="108">
        <f t="shared" ref="H170:L170" si="170">$G170/100*B170</f>
        <v>0</v>
      </c>
      <c r="I170" s="108">
        <f t="shared" si="170"/>
        <v>0</v>
      </c>
      <c r="J170" s="108">
        <f t="shared" si="170"/>
        <v>0</v>
      </c>
      <c r="K170" s="108">
        <f t="shared" si="170"/>
        <v>0</v>
      </c>
      <c r="L170" s="108">
        <f t="shared" si="170"/>
        <v>0</v>
      </c>
      <c r="M170" s="108" t="s">
        <v>1904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3" t="s">
        <v>1907</v>
      </c>
      <c r="B171" s="108">
        <f t="shared" si="3"/>
        <v>900</v>
      </c>
      <c r="C171" s="108">
        <v>0.0</v>
      </c>
      <c r="D171" s="108">
        <v>100.0</v>
      </c>
      <c r="E171" s="108">
        <v>0.0</v>
      </c>
      <c r="F171" s="108">
        <v>0.0</v>
      </c>
      <c r="G171" s="234"/>
      <c r="H171" s="108">
        <f t="shared" ref="H171:L171" si="171">$G171/100*B171</f>
        <v>0</v>
      </c>
      <c r="I171" s="108">
        <f t="shared" si="171"/>
        <v>0</v>
      </c>
      <c r="J171" s="108">
        <f t="shared" si="171"/>
        <v>0</v>
      </c>
      <c r="K171" s="108">
        <f t="shared" si="171"/>
        <v>0</v>
      </c>
      <c r="L171" s="108">
        <f t="shared" si="171"/>
        <v>0</v>
      </c>
      <c r="M171" s="108" t="s">
        <v>1904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3" t="s">
        <v>1908</v>
      </c>
      <c r="B172" s="108">
        <f t="shared" si="3"/>
        <v>900</v>
      </c>
      <c r="C172" s="108">
        <v>0.0</v>
      </c>
      <c r="D172" s="108">
        <v>100.0</v>
      </c>
      <c r="E172" s="108">
        <v>0.0</v>
      </c>
      <c r="F172" s="108">
        <v>0.0</v>
      </c>
      <c r="G172" s="234"/>
      <c r="H172" s="108">
        <f t="shared" ref="H172:L172" si="172">$G172/100*B172</f>
        <v>0</v>
      </c>
      <c r="I172" s="108">
        <f t="shared" si="172"/>
        <v>0</v>
      </c>
      <c r="J172" s="108">
        <f t="shared" si="172"/>
        <v>0</v>
      </c>
      <c r="K172" s="108">
        <f t="shared" si="172"/>
        <v>0</v>
      </c>
      <c r="L172" s="108">
        <f t="shared" si="172"/>
        <v>0</v>
      </c>
      <c r="M172" s="108" t="s">
        <v>1904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3" t="s">
        <v>1909</v>
      </c>
      <c r="B173" s="108">
        <f t="shared" si="3"/>
        <v>900</v>
      </c>
      <c r="C173" s="108">
        <v>0.0</v>
      </c>
      <c r="D173" s="108">
        <v>100.0</v>
      </c>
      <c r="E173" s="108">
        <v>0.0</v>
      </c>
      <c r="F173" s="108">
        <v>0.0</v>
      </c>
      <c r="G173" s="234"/>
      <c r="H173" s="108">
        <f t="shared" ref="H173:L173" si="173">$G173/100*B173</f>
        <v>0</v>
      </c>
      <c r="I173" s="108">
        <f t="shared" si="173"/>
        <v>0</v>
      </c>
      <c r="J173" s="108">
        <f t="shared" si="173"/>
        <v>0</v>
      </c>
      <c r="K173" s="108">
        <f t="shared" si="173"/>
        <v>0</v>
      </c>
      <c r="L173" s="108">
        <f t="shared" si="173"/>
        <v>0</v>
      </c>
      <c r="M173" s="108" t="s">
        <v>1904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3" t="s">
        <v>1910</v>
      </c>
      <c r="B174" s="108">
        <f t="shared" si="3"/>
        <v>900</v>
      </c>
      <c r="C174" s="108">
        <v>0.0</v>
      </c>
      <c r="D174" s="108">
        <v>100.0</v>
      </c>
      <c r="E174" s="108">
        <v>0.0</v>
      </c>
      <c r="F174" s="108">
        <v>0.0</v>
      </c>
      <c r="G174" s="234"/>
      <c r="H174" s="108">
        <f t="shared" ref="H174:L174" si="174">$G174/100*B174</f>
        <v>0</v>
      </c>
      <c r="I174" s="108">
        <f t="shared" si="174"/>
        <v>0</v>
      </c>
      <c r="J174" s="108">
        <f t="shared" si="174"/>
        <v>0</v>
      </c>
      <c r="K174" s="108">
        <f t="shared" si="174"/>
        <v>0</v>
      </c>
      <c r="L174" s="108">
        <f t="shared" si="174"/>
        <v>0</v>
      </c>
      <c r="M174" s="108" t="s">
        <v>1904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3" t="s">
        <v>1911</v>
      </c>
      <c r="B175" s="108">
        <f t="shared" si="3"/>
        <v>900</v>
      </c>
      <c r="C175" s="108">
        <v>0.0</v>
      </c>
      <c r="D175" s="108">
        <v>100.0</v>
      </c>
      <c r="E175" s="108">
        <v>0.0</v>
      </c>
      <c r="F175" s="108">
        <v>0.0</v>
      </c>
      <c r="G175" s="234"/>
      <c r="H175" s="108">
        <f t="shared" ref="H175:L175" si="175">$G175/100*B175</f>
        <v>0</v>
      </c>
      <c r="I175" s="108">
        <f t="shared" si="175"/>
        <v>0</v>
      </c>
      <c r="J175" s="108">
        <f t="shared" si="175"/>
        <v>0</v>
      </c>
      <c r="K175" s="108">
        <f t="shared" si="175"/>
        <v>0</v>
      </c>
      <c r="L175" s="108">
        <f t="shared" si="175"/>
        <v>0</v>
      </c>
      <c r="M175" s="108" t="s">
        <v>1904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3" t="s">
        <v>1912</v>
      </c>
      <c r="B176" s="108">
        <f t="shared" si="3"/>
        <v>900</v>
      </c>
      <c r="C176" s="108">
        <v>0.0</v>
      </c>
      <c r="D176" s="108">
        <v>100.0</v>
      </c>
      <c r="E176" s="108">
        <v>0.0</v>
      </c>
      <c r="F176" s="108">
        <v>0.0</v>
      </c>
      <c r="G176" s="234"/>
      <c r="H176" s="108">
        <f t="shared" ref="H176:L176" si="176">$G176/100*B176</f>
        <v>0</v>
      </c>
      <c r="I176" s="108">
        <f t="shared" si="176"/>
        <v>0</v>
      </c>
      <c r="J176" s="108">
        <f t="shared" si="176"/>
        <v>0</v>
      </c>
      <c r="K176" s="108">
        <f t="shared" si="176"/>
        <v>0</v>
      </c>
      <c r="L176" s="108">
        <f t="shared" si="176"/>
        <v>0</v>
      </c>
      <c r="M176" s="108" t="s">
        <v>1904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3" t="s">
        <v>1913</v>
      </c>
      <c r="B177" s="108">
        <f t="shared" si="3"/>
        <v>900</v>
      </c>
      <c r="C177" s="108">
        <v>0.0</v>
      </c>
      <c r="D177" s="108">
        <v>100.0</v>
      </c>
      <c r="E177" s="108">
        <v>0.0</v>
      </c>
      <c r="F177" s="108">
        <v>0.0</v>
      </c>
      <c r="G177" s="234"/>
      <c r="H177" s="108">
        <f t="shared" ref="H177:L177" si="177">$G177/100*B177</f>
        <v>0</v>
      </c>
      <c r="I177" s="108">
        <f t="shared" si="177"/>
        <v>0</v>
      </c>
      <c r="J177" s="108">
        <f t="shared" si="177"/>
        <v>0</v>
      </c>
      <c r="K177" s="108">
        <f t="shared" si="177"/>
        <v>0</v>
      </c>
      <c r="L177" s="108">
        <f t="shared" si="177"/>
        <v>0</v>
      </c>
      <c r="M177" s="108" t="s">
        <v>1904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3" t="s">
        <v>1365</v>
      </c>
      <c r="B178" s="108">
        <f t="shared" si="3"/>
        <v>509.1</v>
      </c>
      <c r="C178" s="108">
        <v>3.3</v>
      </c>
      <c r="D178" s="108">
        <v>55.1</v>
      </c>
      <c r="E178" s="108">
        <v>0.0</v>
      </c>
      <c r="F178" s="108">
        <v>0.0</v>
      </c>
      <c r="G178" s="234"/>
      <c r="H178" s="108">
        <f t="shared" ref="H178:L178" si="178">$G178/100*B178</f>
        <v>0</v>
      </c>
      <c r="I178" s="108">
        <f t="shared" si="178"/>
        <v>0</v>
      </c>
      <c r="J178" s="108">
        <f t="shared" si="178"/>
        <v>0</v>
      </c>
      <c r="K178" s="108">
        <f t="shared" si="178"/>
        <v>0</v>
      </c>
      <c r="L178" s="108">
        <f t="shared" si="178"/>
        <v>0</v>
      </c>
      <c r="M178" s="108" t="s">
        <v>1904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3" t="s">
        <v>1914</v>
      </c>
      <c r="B179" s="108">
        <f t="shared" si="3"/>
        <v>900</v>
      </c>
      <c r="C179" s="108">
        <v>0.0</v>
      </c>
      <c r="D179" s="108">
        <v>100.0</v>
      </c>
      <c r="E179" s="108">
        <v>0.0</v>
      </c>
      <c r="F179" s="108">
        <v>0.0</v>
      </c>
      <c r="G179" s="234"/>
      <c r="H179" s="108">
        <f t="shared" ref="H179:L179" si="179">$G179/100*B179</f>
        <v>0</v>
      </c>
      <c r="I179" s="108">
        <f t="shared" si="179"/>
        <v>0</v>
      </c>
      <c r="J179" s="108">
        <f t="shared" si="179"/>
        <v>0</v>
      </c>
      <c r="K179" s="108">
        <f t="shared" si="179"/>
        <v>0</v>
      </c>
      <c r="L179" s="108">
        <f t="shared" si="179"/>
        <v>0</v>
      </c>
      <c r="M179" s="108" t="s">
        <v>1904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3" t="s">
        <v>1915</v>
      </c>
      <c r="B180" s="108">
        <f t="shared" si="3"/>
        <v>321.78</v>
      </c>
      <c r="C180" s="108">
        <v>0.3</v>
      </c>
      <c r="D180" s="108">
        <v>0.0</v>
      </c>
      <c r="E180" s="108">
        <v>82.4</v>
      </c>
      <c r="F180" s="108">
        <v>0.2</v>
      </c>
      <c r="G180" s="234"/>
      <c r="H180" s="108">
        <f t="shared" ref="H180:L180" si="180">$G180/100*B180</f>
        <v>0</v>
      </c>
      <c r="I180" s="108">
        <f t="shared" si="180"/>
        <v>0</v>
      </c>
      <c r="J180" s="108">
        <f t="shared" si="180"/>
        <v>0</v>
      </c>
      <c r="K180" s="108">
        <f t="shared" si="180"/>
        <v>0</v>
      </c>
      <c r="L180" s="108">
        <f t="shared" si="180"/>
        <v>0</v>
      </c>
      <c r="M180" s="108" t="s">
        <v>1815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3" t="s">
        <v>1351</v>
      </c>
      <c r="B181" s="108">
        <f t="shared" si="3"/>
        <v>292.23</v>
      </c>
      <c r="C181" s="108">
        <v>0.0</v>
      </c>
      <c r="D181" s="108">
        <v>0.1</v>
      </c>
      <c r="E181" s="108">
        <v>74.7</v>
      </c>
      <c r="F181" s="108">
        <v>0.0</v>
      </c>
      <c r="G181" s="234"/>
      <c r="H181" s="108">
        <f t="shared" ref="H181:L181" si="181">$G181/100*B181</f>
        <v>0</v>
      </c>
      <c r="I181" s="108">
        <f t="shared" si="181"/>
        <v>0</v>
      </c>
      <c r="J181" s="108">
        <f t="shared" si="181"/>
        <v>0</v>
      </c>
      <c r="K181" s="108">
        <f t="shared" si="181"/>
        <v>0</v>
      </c>
      <c r="L181" s="108">
        <f t="shared" si="181"/>
        <v>0</v>
      </c>
      <c r="M181" s="108" t="s">
        <v>1815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3" t="s">
        <v>1623</v>
      </c>
      <c r="B182" s="108">
        <f t="shared" si="3"/>
        <v>81.83</v>
      </c>
      <c r="C182" s="108">
        <v>11.9</v>
      </c>
      <c r="D182" s="108">
        <v>2.2</v>
      </c>
      <c r="E182" s="108">
        <v>3.7</v>
      </c>
      <c r="F182" s="108">
        <v>0.0</v>
      </c>
      <c r="G182" s="234"/>
      <c r="H182" s="108">
        <f t="shared" ref="H182:L182" si="182">$G182/100*B182</f>
        <v>0</v>
      </c>
      <c r="I182" s="108">
        <f t="shared" si="182"/>
        <v>0</v>
      </c>
      <c r="J182" s="108">
        <f t="shared" si="182"/>
        <v>0</v>
      </c>
      <c r="K182" s="108">
        <f t="shared" si="182"/>
        <v>0</v>
      </c>
      <c r="L182" s="108">
        <f t="shared" si="182"/>
        <v>0</v>
      </c>
      <c r="M182" s="108" t="s">
        <v>1847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3" t="s">
        <v>1514</v>
      </c>
      <c r="B183" s="108">
        <f t="shared" si="3"/>
        <v>564.65</v>
      </c>
      <c r="C183" s="108">
        <v>21.2</v>
      </c>
      <c r="D183" s="108">
        <v>49.2</v>
      </c>
      <c r="E183" s="108">
        <v>21.7</v>
      </c>
      <c r="F183" s="108">
        <v>12.2</v>
      </c>
      <c r="G183" s="234"/>
      <c r="H183" s="108">
        <f t="shared" ref="H183:L183" si="183">$G183/100*B183</f>
        <v>0</v>
      </c>
      <c r="I183" s="108">
        <f t="shared" si="183"/>
        <v>0</v>
      </c>
      <c r="J183" s="108">
        <f t="shared" si="183"/>
        <v>0</v>
      </c>
      <c r="K183" s="108">
        <f t="shared" si="183"/>
        <v>0</v>
      </c>
      <c r="L183" s="108">
        <f t="shared" si="183"/>
        <v>0</v>
      </c>
      <c r="M183" s="108" t="s">
        <v>1823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3" t="s">
        <v>1400</v>
      </c>
      <c r="B184" s="108">
        <f t="shared" si="3"/>
        <v>169.68</v>
      </c>
      <c r="C184" s="108">
        <v>0.3</v>
      </c>
      <c r="D184" s="108">
        <v>0.0</v>
      </c>
      <c r="E184" s="108">
        <v>43.2</v>
      </c>
      <c r="F184" s="108">
        <v>0.0</v>
      </c>
      <c r="G184" s="234"/>
      <c r="H184" s="108">
        <f t="shared" ref="H184:L184" si="184">$G184/100*B184</f>
        <v>0</v>
      </c>
      <c r="I184" s="108">
        <f t="shared" si="184"/>
        <v>0</v>
      </c>
      <c r="J184" s="108">
        <f t="shared" si="184"/>
        <v>0</v>
      </c>
      <c r="K184" s="108">
        <f t="shared" si="184"/>
        <v>0</v>
      </c>
      <c r="L184" s="108">
        <f t="shared" si="184"/>
        <v>0</v>
      </c>
      <c r="M184" s="108" t="s">
        <v>1836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3" t="s">
        <v>1188</v>
      </c>
      <c r="B185" s="108">
        <f t="shared" si="3"/>
        <v>183.09</v>
      </c>
      <c r="C185" s="108">
        <v>11.7</v>
      </c>
      <c r="D185" s="108">
        <v>6.0</v>
      </c>
      <c r="E185" s="108">
        <v>26.5</v>
      </c>
      <c r="F185" s="108">
        <v>5.4</v>
      </c>
      <c r="G185" s="234"/>
      <c r="H185" s="108">
        <f t="shared" ref="H185:L185" si="185">$G185/100*B185</f>
        <v>0</v>
      </c>
      <c r="I185" s="108">
        <f t="shared" si="185"/>
        <v>0</v>
      </c>
      <c r="J185" s="108">
        <f t="shared" si="185"/>
        <v>0</v>
      </c>
      <c r="K185" s="108">
        <f t="shared" si="185"/>
        <v>0</v>
      </c>
      <c r="L185" s="108">
        <f t="shared" si="185"/>
        <v>0</v>
      </c>
      <c r="M185" s="108" t="s">
        <v>1818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3" t="s">
        <v>1619</v>
      </c>
      <c r="B186" s="108">
        <f t="shared" si="3"/>
        <v>81.84</v>
      </c>
      <c r="C186" s="108">
        <v>14.7</v>
      </c>
      <c r="D186" s="108">
        <v>1.0</v>
      </c>
      <c r="E186" s="108">
        <v>3.6</v>
      </c>
      <c r="F186" s="108">
        <v>0.0</v>
      </c>
      <c r="G186" s="234"/>
      <c r="H186" s="108">
        <f t="shared" ref="H186:L186" si="186">$G186/100*B186</f>
        <v>0</v>
      </c>
      <c r="I186" s="108">
        <f t="shared" si="186"/>
        <v>0</v>
      </c>
      <c r="J186" s="108">
        <f t="shared" si="186"/>
        <v>0</v>
      </c>
      <c r="K186" s="108">
        <f t="shared" si="186"/>
        <v>0</v>
      </c>
      <c r="L186" s="108">
        <f t="shared" si="186"/>
        <v>0</v>
      </c>
      <c r="M186" s="108" t="s">
        <v>1847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3" t="s">
        <v>1916</v>
      </c>
      <c r="B187" s="108">
        <f t="shared" si="3"/>
        <v>49.92</v>
      </c>
      <c r="C187" s="108">
        <v>3.3</v>
      </c>
      <c r="D187" s="108">
        <v>2.0</v>
      </c>
      <c r="E187" s="108">
        <v>4.8</v>
      </c>
      <c r="F187" s="108">
        <v>0.0</v>
      </c>
      <c r="G187" s="234"/>
      <c r="H187" s="108">
        <f t="shared" ref="H187:L187" si="187">$G187/100*B187</f>
        <v>0</v>
      </c>
      <c r="I187" s="108">
        <f t="shared" si="187"/>
        <v>0</v>
      </c>
      <c r="J187" s="108">
        <f t="shared" si="187"/>
        <v>0</v>
      </c>
      <c r="K187" s="108">
        <f t="shared" si="187"/>
        <v>0</v>
      </c>
      <c r="L187" s="108">
        <f t="shared" si="187"/>
        <v>0</v>
      </c>
      <c r="M187" s="108" t="s">
        <v>1868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3" t="s">
        <v>1917</v>
      </c>
      <c r="B188" s="108">
        <f t="shared" si="3"/>
        <v>70.51</v>
      </c>
      <c r="C188" s="108">
        <v>1.0</v>
      </c>
      <c r="D188" s="108">
        <v>4.4</v>
      </c>
      <c r="E188" s="108">
        <v>6.9</v>
      </c>
      <c r="F188" s="108">
        <v>0.0</v>
      </c>
      <c r="G188" s="234"/>
      <c r="H188" s="108">
        <f t="shared" ref="H188:L188" si="188">$G188/100*B188</f>
        <v>0</v>
      </c>
      <c r="I188" s="108">
        <f t="shared" si="188"/>
        <v>0</v>
      </c>
      <c r="J188" s="108">
        <f t="shared" si="188"/>
        <v>0</v>
      </c>
      <c r="K188" s="108">
        <f t="shared" si="188"/>
        <v>0</v>
      </c>
      <c r="L188" s="108">
        <f t="shared" si="188"/>
        <v>0</v>
      </c>
      <c r="M188" s="108" t="s">
        <v>1868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3" t="s">
        <v>1918</v>
      </c>
      <c r="B189" s="108">
        <f t="shared" si="3"/>
        <v>68.85</v>
      </c>
      <c r="C189" s="108">
        <v>3.6</v>
      </c>
      <c r="D189" s="108">
        <v>4.1</v>
      </c>
      <c r="E189" s="108">
        <v>4.5</v>
      </c>
      <c r="F189" s="108">
        <v>0.0</v>
      </c>
      <c r="G189" s="234"/>
      <c r="H189" s="108">
        <f t="shared" ref="H189:L189" si="189">$G189/100*B189</f>
        <v>0</v>
      </c>
      <c r="I189" s="108">
        <f t="shared" si="189"/>
        <v>0</v>
      </c>
      <c r="J189" s="108">
        <f t="shared" si="189"/>
        <v>0</v>
      </c>
      <c r="K189" s="108">
        <f t="shared" si="189"/>
        <v>0</v>
      </c>
      <c r="L189" s="108">
        <f t="shared" si="189"/>
        <v>0</v>
      </c>
      <c r="M189" s="108" t="s">
        <v>1868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3" t="s">
        <v>1919</v>
      </c>
      <c r="B190" s="108">
        <f t="shared" si="3"/>
        <v>322.06</v>
      </c>
      <c r="C190" s="108">
        <v>7.9</v>
      </c>
      <c r="D190" s="108">
        <v>8.7</v>
      </c>
      <c r="E190" s="108">
        <v>54.4</v>
      </c>
      <c r="F190" s="108">
        <v>0.0</v>
      </c>
      <c r="G190" s="234"/>
      <c r="H190" s="108">
        <f t="shared" ref="H190:L190" si="190">$G190/100*B190</f>
        <v>0</v>
      </c>
      <c r="I190" s="108">
        <f t="shared" si="190"/>
        <v>0</v>
      </c>
      <c r="J190" s="108">
        <f t="shared" si="190"/>
        <v>0</v>
      </c>
      <c r="K190" s="108">
        <f t="shared" si="190"/>
        <v>0</v>
      </c>
      <c r="L190" s="108">
        <f t="shared" si="190"/>
        <v>0</v>
      </c>
      <c r="M190" s="108" t="s">
        <v>1868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3" t="s">
        <v>1920</v>
      </c>
      <c r="B191" s="108">
        <f t="shared" si="3"/>
        <v>60.32</v>
      </c>
      <c r="C191" s="108">
        <v>3.2</v>
      </c>
      <c r="D191" s="108">
        <v>3.2</v>
      </c>
      <c r="E191" s="108">
        <v>4.8</v>
      </c>
      <c r="F191" s="108">
        <v>0.0</v>
      </c>
      <c r="G191" s="234"/>
      <c r="H191" s="108">
        <f t="shared" ref="H191:L191" si="191">$G191/100*B191</f>
        <v>0</v>
      </c>
      <c r="I191" s="108">
        <f t="shared" si="191"/>
        <v>0</v>
      </c>
      <c r="J191" s="108">
        <f t="shared" si="191"/>
        <v>0</v>
      </c>
      <c r="K191" s="108">
        <f t="shared" si="191"/>
        <v>0</v>
      </c>
      <c r="L191" s="108">
        <f t="shared" si="191"/>
        <v>0</v>
      </c>
      <c r="M191" s="108" t="s">
        <v>1868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3" t="s">
        <v>1254</v>
      </c>
      <c r="B192" s="108">
        <f t="shared" si="3"/>
        <v>31.92</v>
      </c>
      <c r="C192" s="108">
        <v>0.9</v>
      </c>
      <c r="D192" s="108">
        <v>0.2</v>
      </c>
      <c r="E192" s="108">
        <v>9.6</v>
      </c>
      <c r="F192" s="108">
        <v>2.8</v>
      </c>
      <c r="G192" s="234"/>
      <c r="H192" s="108">
        <f t="shared" ref="H192:L192" si="192">$G192/100*B192</f>
        <v>0</v>
      </c>
      <c r="I192" s="108">
        <f t="shared" si="192"/>
        <v>0</v>
      </c>
      <c r="J192" s="108">
        <f t="shared" si="192"/>
        <v>0</v>
      </c>
      <c r="K192" s="108">
        <f t="shared" si="192"/>
        <v>0</v>
      </c>
      <c r="L192" s="108">
        <f t="shared" si="192"/>
        <v>0</v>
      </c>
      <c r="M192" s="108" t="s">
        <v>1828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3" t="s">
        <v>1788</v>
      </c>
      <c r="B193" s="108">
        <f t="shared" si="3"/>
        <v>202.31</v>
      </c>
      <c r="C193" s="108">
        <v>3.5</v>
      </c>
      <c r="D193" s="108">
        <v>11.0</v>
      </c>
      <c r="E193" s="108">
        <v>23.6</v>
      </c>
      <c r="F193" s="108">
        <v>0.7</v>
      </c>
      <c r="G193" s="234"/>
      <c r="H193" s="108">
        <f t="shared" ref="H193:L193" si="193">$G193/100*B193</f>
        <v>0</v>
      </c>
      <c r="I193" s="108">
        <f t="shared" si="193"/>
        <v>0</v>
      </c>
      <c r="J193" s="108">
        <f t="shared" si="193"/>
        <v>0</v>
      </c>
      <c r="K193" s="108">
        <f t="shared" si="193"/>
        <v>0</v>
      </c>
      <c r="L193" s="108">
        <f t="shared" si="193"/>
        <v>0</v>
      </c>
      <c r="M193" s="108" t="s">
        <v>1868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3" t="s">
        <v>1299</v>
      </c>
      <c r="B194" s="108">
        <f t="shared" si="3"/>
        <v>223.69</v>
      </c>
      <c r="C194" s="108">
        <v>10.0</v>
      </c>
      <c r="D194" s="108">
        <v>0.0</v>
      </c>
      <c r="E194" s="108">
        <v>57.1</v>
      </c>
      <c r="F194" s="108">
        <v>10.0</v>
      </c>
      <c r="G194" s="234"/>
      <c r="H194" s="108">
        <f t="shared" ref="H194:L194" si="194">$G194/100*B194</f>
        <v>0</v>
      </c>
      <c r="I194" s="108">
        <f t="shared" si="194"/>
        <v>0</v>
      </c>
      <c r="J194" s="108">
        <f t="shared" si="194"/>
        <v>0</v>
      </c>
      <c r="K194" s="108">
        <f t="shared" si="194"/>
        <v>0</v>
      </c>
      <c r="L194" s="108">
        <f t="shared" si="194"/>
        <v>0</v>
      </c>
      <c r="M194" s="108" t="s">
        <v>1816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3" t="s">
        <v>1617</v>
      </c>
      <c r="B195" s="108">
        <f t="shared" si="3"/>
        <v>99</v>
      </c>
      <c r="C195" s="108">
        <v>17.1</v>
      </c>
      <c r="D195" s="108">
        <v>0.8</v>
      </c>
      <c r="E195" s="108">
        <v>6.0</v>
      </c>
      <c r="F195" s="108">
        <v>0.0</v>
      </c>
      <c r="G195" s="234"/>
      <c r="H195" s="108">
        <f t="shared" ref="H195:L195" si="195">$G195/100*B195</f>
        <v>0</v>
      </c>
      <c r="I195" s="108">
        <f t="shared" si="195"/>
        <v>0</v>
      </c>
      <c r="J195" s="108">
        <f t="shared" si="195"/>
        <v>0</v>
      </c>
      <c r="K195" s="108">
        <f t="shared" si="195"/>
        <v>0</v>
      </c>
      <c r="L195" s="108">
        <f t="shared" si="195"/>
        <v>0</v>
      </c>
      <c r="M195" s="108" t="s">
        <v>1847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3" t="s">
        <v>1604</v>
      </c>
      <c r="B196" s="108">
        <f t="shared" si="3"/>
        <v>66.7</v>
      </c>
      <c r="C196" s="108">
        <v>12.4</v>
      </c>
      <c r="D196" s="108">
        <v>1.9</v>
      </c>
      <c r="E196" s="108">
        <v>0.0</v>
      </c>
      <c r="F196" s="108">
        <v>0.0</v>
      </c>
      <c r="G196" s="234"/>
      <c r="H196" s="108">
        <f t="shared" ref="H196:L196" si="196">$G196/100*B196</f>
        <v>0</v>
      </c>
      <c r="I196" s="108">
        <f t="shared" si="196"/>
        <v>0</v>
      </c>
      <c r="J196" s="108">
        <f t="shared" si="196"/>
        <v>0</v>
      </c>
      <c r="K196" s="108">
        <f t="shared" si="196"/>
        <v>0</v>
      </c>
      <c r="L196" s="108">
        <f t="shared" si="196"/>
        <v>0</v>
      </c>
      <c r="M196" s="108" t="s">
        <v>1832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3" t="s">
        <v>1921</v>
      </c>
      <c r="B197" s="108">
        <f t="shared" si="3"/>
        <v>217.05</v>
      </c>
      <c r="C197" s="108">
        <v>4.2</v>
      </c>
      <c r="D197" s="108">
        <v>0.8</v>
      </c>
      <c r="E197" s="108">
        <v>50.3</v>
      </c>
      <c r="F197" s="108">
        <v>0.8</v>
      </c>
      <c r="G197" s="234"/>
      <c r="H197" s="108">
        <f t="shared" ref="H197:L197" si="197">$G197/100*B197</f>
        <v>0</v>
      </c>
      <c r="I197" s="108">
        <f t="shared" si="197"/>
        <v>0</v>
      </c>
      <c r="J197" s="108">
        <f t="shared" si="197"/>
        <v>0</v>
      </c>
      <c r="K197" s="108">
        <f t="shared" si="197"/>
        <v>0</v>
      </c>
      <c r="L197" s="108">
        <f t="shared" si="197"/>
        <v>0</v>
      </c>
      <c r="M197" s="108" t="s">
        <v>1820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3" t="s">
        <v>1922</v>
      </c>
      <c r="B198" s="108">
        <f t="shared" si="3"/>
        <v>334.41</v>
      </c>
      <c r="C198" s="108">
        <v>7.2</v>
      </c>
      <c r="D198" s="108">
        <v>2.8</v>
      </c>
      <c r="E198" s="108">
        <v>76.5</v>
      </c>
      <c r="F198" s="108">
        <v>4.6</v>
      </c>
      <c r="G198" s="234"/>
      <c r="H198" s="108">
        <f t="shared" ref="H198:L198" si="198">$G198/100*B198</f>
        <v>0</v>
      </c>
      <c r="I198" s="108">
        <f t="shared" si="198"/>
        <v>0</v>
      </c>
      <c r="J198" s="108">
        <f t="shared" si="198"/>
        <v>0</v>
      </c>
      <c r="K198" s="108">
        <f t="shared" si="198"/>
        <v>0</v>
      </c>
      <c r="L198" s="108">
        <f t="shared" si="198"/>
        <v>0</v>
      </c>
      <c r="M198" s="108" t="s">
        <v>1820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3" t="s">
        <v>1923</v>
      </c>
      <c r="B199" s="108">
        <f t="shared" si="3"/>
        <v>337.24</v>
      </c>
      <c r="C199" s="108">
        <v>10.3</v>
      </c>
      <c r="D199" s="108">
        <v>1.0</v>
      </c>
      <c r="E199" s="108">
        <v>76.3</v>
      </c>
      <c r="F199" s="108">
        <v>2.7</v>
      </c>
      <c r="G199" s="234"/>
      <c r="H199" s="108">
        <f t="shared" ref="H199:L199" si="199">$G199/100*B199</f>
        <v>0</v>
      </c>
      <c r="I199" s="108">
        <f t="shared" si="199"/>
        <v>0</v>
      </c>
      <c r="J199" s="108">
        <f t="shared" si="199"/>
        <v>0</v>
      </c>
      <c r="K199" s="108">
        <f t="shared" si="199"/>
        <v>0</v>
      </c>
      <c r="L199" s="108">
        <f t="shared" si="199"/>
        <v>0</v>
      </c>
      <c r="M199" s="108" t="s">
        <v>1820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3" t="s">
        <v>1924</v>
      </c>
      <c r="B200" s="108">
        <f t="shared" si="3"/>
        <v>314.37</v>
      </c>
      <c r="C200" s="108">
        <v>13.2</v>
      </c>
      <c r="D200" s="108">
        <v>2.5</v>
      </c>
      <c r="E200" s="108">
        <v>72.0</v>
      </c>
      <c r="F200" s="108">
        <v>10.7</v>
      </c>
      <c r="G200" s="234"/>
      <c r="H200" s="108">
        <f t="shared" ref="H200:L200" si="200">$G200/100*B200</f>
        <v>0</v>
      </c>
      <c r="I200" s="108">
        <f t="shared" si="200"/>
        <v>0</v>
      </c>
      <c r="J200" s="108">
        <f t="shared" si="200"/>
        <v>0</v>
      </c>
      <c r="K200" s="108">
        <f t="shared" si="200"/>
        <v>0</v>
      </c>
      <c r="L200" s="108">
        <f t="shared" si="200"/>
        <v>0</v>
      </c>
      <c r="M200" s="108" t="s">
        <v>1820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3" t="s">
        <v>1925</v>
      </c>
      <c r="B201" s="108">
        <f t="shared" si="3"/>
        <v>353.34</v>
      </c>
      <c r="C201" s="108">
        <v>10.8</v>
      </c>
      <c r="D201" s="108">
        <v>4.3</v>
      </c>
      <c r="E201" s="108">
        <v>73.1</v>
      </c>
      <c r="F201" s="108">
        <v>3.5</v>
      </c>
      <c r="G201" s="234"/>
      <c r="H201" s="108">
        <f t="shared" ref="H201:L201" si="201">$G201/100*B201</f>
        <v>0</v>
      </c>
      <c r="I201" s="108">
        <f t="shared" si="201"/>
        <v>0</v>
      </c>
      <c r="J201" s="108">
        <f t="shared" si="201"/>
        <v>0</v>
      </c>
      <c r="K201" s="108">
        <f t="shared" si="201"/>
        <v>0</v>
      </c>
      <c r="L201" s="108">
        <f t="shared" si="201"/>
        <v>0</v>
      </c>
      <c r="M201" s="108" t="s">
        <v>1820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3" t="s">
        <v>1926</v>
      </c>
      <c r="B202" s="108">
        <f t="shared" si="3"/>
        <v>258.12</v>
      </c>
      <c r="C202" s="108">
        <v>15.9</v>
      </c>
      <c r="D202" s="108">
        <v>2.2</v>
      </c>
      <c r="E202" s="108">
        <v>68.6</v>
      </c>
      <c r="F202" s="108">
        <v>23.8</v>
      </c>
      <c r="G202" s="234"/>
      <c r="H202" s="108">
        <f t="shared" ref="H202:L202" si="202">$G202/100*B202</f>
        <v>0</v>
      </c>
      <c r="I202" s="108">
        <f t="shared" si="202"/>
        <v>0</v>
      </c>
      <c r="J202" s="108">
        <f t="shared" si="202"/>
        <v>0</v>
      </c>
      <c r="K202" s="108">
        <f t="shared" si="202"/>
        <v>0</v>
      </c>
      <c r="L202" s="108">
        <f t="shared" si="202"/>
        <v>0</v>
      </c>
      <c r="M202" s="108" t="s">
        <v>1820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3" t="s">
        <v>1340</v>
      </c>
      <c r="B203" s="108">
        <f t="shared" si="3"/>
        <v>216.19</v>
      </c>
      <c r="C203" s="108">
        <v>4.6</v>
      </c>
      <c r="D203" s="108">
        <v>0.7</v>
      </c>
      <c r="E203" s="108">
        <v>88.9</v>
      </c>
      <c r="F203" s="108">
        <v>39.8</v>
      </c>
      <c r="G203" s="234"/>
      <c r="H203" s="108">
        <f t="shared" ref="H203:L203" si="203">$G203/100*B203</f>
        <v>0</v>
      </c>
      <c r="I203" s="108">
        <f t="shared" si="203"/>
        <v>0</v>
      </c>
      <c r="J203" s="108">
        <f t="shared" si="203"/>
        <v>0</v>
      </c>
      <c r="K203" s="108">
        <f t="shared" si="203"/>
        <v>0</v>
      </c>
      <c r="L203" s="108">
        <f t="shared" si="203"/>
        <v>0</v>
      </c>
      <c r="M203" s="108" t="s">
        <v>1815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3" t="s">
        <v>1190</v>
      </c>
      <c r="B204" s="108">
        <f t="shared" si="3"/>
        <v>154.5</v>
      </c>
      <c r="C204" s="108">
        <v>17.7</v>
      </c>
      <c r="D204" s="108">
        <v>5.4</v>
      </c>
      <c r="E204" s="108">
        <v>14.4</v>
      </c>
      <c r="F204" s="108">
        <v>5.4</v>
      </c>
      <c r="G204" s="234"/>
      <c r="H204" s="108">
        <f t="shared" ref="H204:L204" si="204">$G204/100*B204</f>
        <v>0</v>
      </c>
      <c r="I204" s="108">
        <f t="shared" si="204"/>
        <v>0</v>
      </c>
      <c r="J204" s="108">
        <f t="shared" si="204"/>
        <v>0</v>
      </c>
      <c r="K204" s="108">
        <f t="shared" si="204"/>
        <v>0</v>
      </c>
      <c r="L204" s="108">
        <f t="shared" si="204"/>
        <v>0</v>
      </c>
      <c r="M204" s="108" t="s">
        <v>1818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3" t="s">
        <v>1501</v>
      </c>
      <c r="B205" s="108">
        <f t="shared" si="3"/>
        <v>41.81</v>
      </c>
      <c r="C205" s="108">
        <v>1.1</v>
      </c>
      <c r="D205" s="108">
        <v>0.3</v>
      </c>
      <c r="E205" s="108">
        <v>10.6</v>
      </c>
      <c r="F205" s="108">
        <v>1.7</v>
      </c>
      <c r="G205" s="234"/>
      <c r="H205" s="108">
        <f t="shared" ref="H205:L205" si="205">$G205/100*B205</f>
        <v>0</v>
      </c>
      <c r="I205" s="108">
        <f t="shared" si="205"/>
        <v>0</v>
      </c>
      <c r="J205" s="108">
        <f t="shared" si="205"/>
        <v>0</v>
      </c>
      <c r="K205" s="108">
        <f t="shared" si="205"/>
        <v>0</v>
      </c>
      <c r="L205" s="108">
        <f t="shared" si="205"/>
        <v>0</v>
      </c>
      <c r="M205" s="108" t="s">
        <v>1814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3" t="s">
        <v>1297</v>
      </c>
      <c r="B206" s="108">
        <f t="shared" si="3"/>
        <v>44.62</v>
      </c>
      <c r="C206" s="108">
        <v>5.8</v>
      </c>
      <c r="D206" s="108">
        <v>0.3</v>
      </c>
      <c r="E206" s="108">
        <v>5.1</v>
      </c>
      <c r="F206" s="108">
        <v>0.3</v>
      </c>
      <c r="G206" s="234"/>
      <c r="H206" s="108">
        <f t="shared" ref="H206:L206" si="206">$G206/100*B206</f>
        <v>0</v>
      </c>
      <c r="I206" s="108">
        <f t="shared" si="206"/>
        <v>0</v>
      </c>
      <c r="J206" s="108">
        <f t="shared" si="206"/>
        <v>0</v>
      </c>
      <c r="K206" s="108">
        <f t="shared" si="206"/>
        <v>0</v>
      </c>
      <c r="L206" s="108">
        <f t="shared" si="206"/>
        <v>0</v>
      </c>
      <c r="M206" s="108" t="s">
        <v>1816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3" t="s">
        <v>1146</v>
      </c>
      <c r="B207" s="108">
        <f t="shared" si="3"/>
        <v>299.68</v>
      </c>
      <c r="C207" s="108">
        <v>19.3</v>
      </c>
      <c r="D207" s="108">
        <v>6.0</v>
      </c>
      <c r="E207" s="108">
        <v>60.6</v>
      </c>
      <c r="F207" s="108">
        <v>17.4</v>
      </c>
      <c r="G207" s="234"/>
      <c r="H207" s="108">
        <f t="shared" ref="H207:L207" si="207">$G207/100*B207</f>
        <v>0</v>
      </c>
      <c r="I207" s="108">
        <f t="shared" si="207"/>
        <v>0</v>
      </c>
      <c r="J207" s="108">
        <f t="shared" si="207"/>
        <v>0</v>
      </c>
      <c r="K207" s="108">
        <f t="shared" si="207"/>
        <v>0</v>
      </c>
      <c r="L207" s="108">
        <f t="shared" si="207"/>
        <v>0</v>
      </c>
      <c r="M207" s="108" t="s">
        <v>1818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3" t="s">
        <v>1150</v>
      </c>
      <c r="B208" s="108">
        <f t="shared" si="3"/>
        <v>333.2</v>
      </c>
      <c r="C208" s="108">
        <v>22.4</v>
      </c>
      <c r="D208" s="108">
        <v>6.7</v>
      </c>
      <c r="E208" s="108">
        <v>57.8</v>
      </c>
      <c r="F208" s="108">
        <v>10.8</v>
      </c>
      <c r="G208" s="234"/>
      <c r="H208" s="108">
        <f t="shared" ref="H208:L208" si="208">$G208/100*B208</f>
        <v>0</v>
      </c>
      <c r="I208" s="108">
        <f t="shared" si="208"/>
        <v>0</v>
      </c>
      <c r="J208" s="108">
        <f t="shared" si="208"/>
        <v>0</v>
      </c>
      <c r="K208" s="108">
        <f t="shared" si="208"/>
        <v>0</v>
      </c>
      <c r="L208" s="108">
        <f t="shared" si="208"/>
        <v>0</v>
      </c>
      <c r="M208" s="108" t="s">
        <v>1818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3" t="s">
        <v>1927</v>
      </c>
      <c r="B209" s="108">
        <f t="shared" si="3"/>
        <v>346.93</v>
      </c>
      <c r="C209" s="108">
        <v>16.9</v>
      </c>
      <c r="D209" s="108">
        <v>6.9</v>
      </c>
      <c r="E209" s="108">
        <v>66.3</v>
      </c>
      <c r="F209" s="108">
        <v>10.6</v>
      </c>
      <c r="G209" s="234"/>
      <c r="H209" s="108">
        <f t="shared" ref="H209:L209" si="209">$G209/100*B209</f>
        <v>0</v>
      </c>
      <c r="I209" s="108">
        <f t="shared" si="209"/>
        <v>0</v>
      </c>
      <c r="J209" s="108">
        <f t="shared" si="209"/>
        <v>0</v>
      </c>
      <c r="K209" s="108">
        <f t="shared" si="209"/>
        <v>0</v>
      </c>
      <c r="L209" s="108">
        <f t="shared" si="209"/>
        <v>0</v>
      </c>
      <c r="M209" s="108" t="s">
        <v>1820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3" t="s">
        <v>1131</v>
      </c>
      <c r="B210" s="108">
        <f t="shared" si="3"/>
        <v>338.93</v>
      </c>
      <c r="C210" s="108">
        <v>13.7</v>
      </c>
      <c r="D210" s="108">
        <v>5.7</v>
      </c>
      <c r="E210" s="108">
        <v>69.1</v>
      </c>
      <c r="F210" s="108">
        <v>9.4</v>
      </c>
      <c r="G210" s="234"/>
      <c r="H210" s="108">
        <f t="shared" ref="H210:L210" si="210">$G210/100*B210</f>
        <v>0</v>
      </c>
      <c r="I210" s="108">
        <f t="shared" si="210"/>
        <v>0</v>
      </c>
      <c r="J210" s="108">
        <f t="shared" si="210"/>
        <v>0</v>
      </c>
      <c r="K210" s="108">
        <f t="shared" si="210"/>
        <v>0</v>
      </c>
      <c r="L210" s="108">
        <f t="shared" si="210"/>
        <v>0</v>
      </c>
      <c r="M210" s="108" t="s">
        <v>1820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3" t="s">
        <v>1264</v>
      </c>
      <c r="B211" s="108">
        <f t="shared" si="3"/>
        <v>15.79</v>
      </c>
      <c r="C211" s="108">
        <v>0.7</v>
      </c>
      <c r="D211" s="108">
        <v>0.1</v>
      </c>
      <c r="E211" s="108">
        <v>3.6</v>
      </c>
      <c r="F211" s="108">
        <v>0.5</v>
      </c>
      <c r="G211" s="234"/>
      <c r="H211" s="108">
        <f t="shared" ref="H211:L211" si="211">$G211/100*B211</f>
        <v>0</v>
      </c>
      <c r="I211" s="108">
        <f t="shared" si="211"/>
        <v>0</v>
      </c>
      <c r="J211" s="108">
        <f t="shared" si="211"/>
        <v>0</v>
      </c>
      <c r="K211" s="108">
        <f t="shared" si="211"/>
        <v>0</v>
      </c>
      <c r="L211" s="108">
        <f t="shared" si="211"/>
        <v>0</v>
      </c>
      <c r="M211" s="108" t="s">
        <v>1828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3" t="s">
        <v>1928</v>
      </c>
      <c r="B212" s="108">
        <f t="shared" si="3"/>
        <v>39.33</v>
      </c>
      <c r="C212" s="108">
        <v>2.7</v>
      </c>
      <c r="D212" s="108">
        <v>0.7</v>
      </c>
      <c r="E212" s="108">
        <v>9.2</v>
      </c>
      <c r="F212" s="108">
        <v>3.5</v>
      </c>
      <c r="G212" s="234"/>
      <c r="H212" s="108">
        <f t="shared" ref="H212:L212" si="212">$G212/100*B212</f>
        <v>0</v>
      </c>
      <c r="I212" s="108">
        <f t="shared" si="212"/>
        <v>0</v>
      </c>
      <c r="J212" s="108">
        <f t="shared" si="212"/>
        <v>0</v>
      </c>
      <c r="K212" s="108">
        <f t="shared" si="212"/>
        <v>0</v>
      </c>
      <c r="L212" s="108">
        <f t="shared" si="212"/>
        <v>0</v>
      </c>
      <c r="M212" s="108" t="s">
        <v>1828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3" t="s">
        <v>1929</v>
      </c>
      <c r="B213" s="108">
        <f t="shared" si="3"/>
        <v>76.85</v>
      </c>
      <c r="C213" s="108">
        <v>3.2</v>
      </c>
      <c r="D213" s="108">
        <v>1.7</v>
      </c>
      <c r="E213" s="108">
        <v>12.5</v>
      </c>
      <c r="F213" s="108">
        <v>0.0</v>
      </c>
      <c r="G213" s="234"/>
      <c r="H213" s="108">
        <f t="shared" ref="H213:L213" si="213">$G213/100*B213</f>
        <v>0</v>
      </c>
      <c r="I213" s="108">
        <f t="shared" si="213"/>
        <v>0</v>
      </c>
      <c r="J213" s="108">
        <f t="shared" si="213"/>
        <v>0</v>
      </c>
      <c r="K213" s="108">
        <f t="shared" si="213"/>
        <v>0</v>
      </c>
      <c r="L213" s="108">
        <f t="shared" si="213"/>
        <v>0</v>
      </c>
      <c r="M213" s="108" t="s">
        <v>1818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3" t="s">
        <v>1930</v>
      </c>
      <c r="B214" s="108">
        <f t="shared" si="3"/>
        <v>23.72</v>
      </c>
      <c r="C214" s="108">
        <v>2.0</v>
      </c>
      <c r="D214" s="108">
        <v>0.1</v>
      </c>
      <c r="E214" s="108">
        <v>7.0</v>
      </c>
      <c r="F214" s="108">
        <v>3.2</v>
      </c>
      <c r="G214" s="234"/>
      <c r="H214" s="108">
        <f t="shared" ref="H214:L214" si="214">$G214/100*B214</f>
        <v>0</v>
      </c>
      <c r="I214" s="108">
        <f t="shared" si="214"/>
        <v>0</v>
      </c>
      <c r="J214" s="108">
        <f t="shared" si="214"/>
        <v>0</v>
      </c>
      <c r="K214" s="108">
        <f t="shared" si="214"/>
        <v>0</v>
      </c>
      <c r="L214" s="108">
        <f t="shared" si="214"/>
        <v>0</v>
      </c>
      <c r="M214" s="108" t="s">
        <v>1828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3" t="s">
        <v>1931</v>
      </c>
      <c r="B215" s="108">
        <f t="shared" si="3"/>
        <v>91.6</v>
      </c>
      <c r="C215" s="108">
        <v>18.4</v>
      </c>
      <c r="D215" s="108">
        <v>2.0</v>
      </c>
      <c r="E215" s="108">
        <v>0.0</v>
      </c>
      <c r="F215" s="108">
        <v>0.0</v>
      </c>
      <c r="G215" s="234"/>
      <c r="H215" s="108">
        <f t="shared" ref="H215:L215" si="215">$G215/100*B215</f>
        <v>0</v>
      </c>
      <c r="I215" s="108">
        <f t="shared" si="215"/>
        <v>0</v>
      </c>
      <c r="J215" s="108">
        <f t="shared" si="215"/>
        <v>0</v>
      </c>
      <c r="K215" s="108">
        <f t="shared" si="215"/>
        <v>0</v>
      </c>
      <c r="L215" s="108">
        <f t="shared" si="215"/>
        <v>0</v>
      </c>
      <c r="M215" s="108" t="s">
        <v>1832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3" t="s">
        <v>1932</v>
      </c>
      <c r="B216" s="108">
        <f t="shared" si="3"/>
        <v>77.6</v>
      </c>
      <c r="C216" s="108">
        <v>19.4</v>
      </c>
      <c r="D216" s="108">
        <v>0.0</v>
      </c>
      <c r="E216" s="108">
        <v>0.0</v>
      </c>
      <c r="F216" s="108">
        <v>0.0</v>
      </c>
      <c r="G216" s="234"/>
      <c r="H216" s="108">
        <f t="shared" ref="H216:L216" si="216">$G216/100*B216</f>
        <v>0</v>
      </c>
      <c r="I216" s="108">
        <f t="shared" si="216"/>
        <v>0</v>
      </c>
      <c r="J216" s="108">
        <f t="shared" si="216"/>
        <v>0</v>
      </c>
      <c r="K216" s="108">
        <f t="shared" si="216"/>
        <v>0</v>
      </c>
      <c r="L216" s="108">
        <f t="shared" si="216"/>
        <v>0</v>
      </c>
      <c r="M216" s="108" t="s">
        <v>1832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3" t="s">
        <v>1503</v>
      </c>
      <c r="B217" s="108">
        <f t="shared" si="3"/>
        <v>111.59</v>
      </c>
      <c r="C217" s="108">
        <v>0.8</v>
      </c>
      <c r="D217" s="108">
        <v>10.7</v>
      </c>
      <c r="E217" s="108">
        <v>6.3</v>
      </c>
      <c r="F217" s="108">
        <v>3.2</v>
      </c>
      <c r="G217" s="234"/>
      <c r="H217" s="108">
        <f t="shared" ref="H217:L217" si="217">$G217/100*B217</f>
        <v>0</v>
      </c>
      <c r="I217" s="108">
        <f t="shared" si="217"/>
        <v>0</v>
      </c>
      <c r="J217" s="108">
        <f t="shared" si="217"/>
        <v>0</v>
      </c>
      <c r="K217" s="108">
        <f t="shared" si="217"/>
        <v>0</v>
      </c>
      <c r="L217" s="108">
        <f t="shared" si="217"/>
        <v>0</v>
      </c>
      <c r="M217" s="108" t="s">
        <v>1814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3" t="s">
        <v>1621</v>
      </c>
      <c r="B218" s="108">
        <f t="shared" si="3"/>
        <v>73.2</v>
      </c>
      <c r="C218" s="108">
        <v>16.5</v>
      </c>
      <c r="D218" s="108">
        <v>0.8</v>
      </c>
      <c r="E218" s="108">
        <v>0.0</v>
      </c>
      <c r="F218" s="108">
        <v>0.0</v>
      </c>
      <c r="G218" s="234"/>
      <c r="H218" s="108">
        <f t="shared" ref="H218:L218" si="218">$G218/100*B218</f>
        <v>0</v>
      </c>
      <c r="I218" s="108">
        <f t="shared" si="218"/>
        <v>0</v>
      </c>
      <c r="J218" s="108">
        <f t="shared" si="218"/>
        <v>0</v>
      </c>
      <c r="K218" s="108">
        <f t="shared" si="218"/>
        <v>0</v>
      </c>
      <c r="L218" s="108">
        <f t="shared" si="218"/>
        <v>0</v>
      </c>
      <c r="M218" s="108" t="s">
        <v>1847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3" t="s">
        <v>1933</v>
      </c>
      <c r="B219" s="108">
        <f t="shared" si="3"/>
        <v>16.66</v>
      </c>
      <c r="C219" s="108">
        <v>0.7</v>
      </c>
      <c r="D219" s="108">
        <v>0.5</v>
      </c>
      <c r="E219" s="108">
        <v>6.0</v>
      </c>
      <c r="F219" s="108">
        <v>3.6</v>
      </c>
      <c r="G219" s="234"/>
      <c r="H219" s="108">
        <f t="shared" ref="H219:L219" si="219">$G219/100*B219</f>
        <v>0</v>
      </c>
      <c r="I219" s="108">
        <f t="shared" si="219"/>
        <v>0</v>
      </c>
      <c r="J219" s="108">
        <f t="shared" si="219"/>
        <v>0</v>
      </c>
      <c r="K219" s="108">
        <f t="shared" si="219"/>
        <v>0</v>
      </c>
      <c r="L219" s="108">
        <f t="shared" si="219"/>
        <v>0</v>
      </c>
      <c r="M219" s="108" t="s">
        <v>1814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3" t="s">
        <v>1625</v>
      </c>
      <c r="B220" s="108">
        <f t="shared" si="3"/>
        <v>74.84</v>
      </c>
      <c r="C220" s="108">
        <v>14.9</v>
      </c>
      <c r="D220" s="108">
        <v>1.0</v>
      </c>
      <c r="E220" s="108">
        <v>1.6</v>
      </c>
      <c r="F220" s="108">
        <v>0.0</v>
      </c>
      <c r="G220" s="234"/>
      <c r="H220" s="108">
        <f t="shared" ref="H220:L220" si="220">$G220/100*B220</f>
        <v>0</v>
      </c>
      <c r="I220" s="108">
        <f t="shared" si="220"/>
        <v>0</v>
      </c>
      <c r="J220" s="108">
        <f t="shared" si="220"/>
        <v>0</v>
      </c>
      <c r="K220" s="108">
        <f t="shared" si="220"/>
        <v>0</v>
      </c>
      <c r="L220" s="108">
        <f t="shared" si="220"/>
        <v>0</v>
      </c>
      <c r="M220" s="108" t="s">
        <v>1847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3" t="s">
        <v>1584</v>
      </c>
      <c r="B221" s="108">
        <f t="shared" si="3"/>
        <v>86.1</v>
      </c>
      <c r="C221" s="108">
        <v>18.6</v>
      </c>
      <c r="D221" s="108">
        <v>1.3</v>
      </c>
      <c r="E221" s="108">
        <v>0.0</v>
      </c>
      <c r="F221" s="108">
        <v>0.0</v>
      </c>
      <c r="G221" s="234"/>
      <c r="H221" s="108">
        <f t="shared" ref="H221:L221" si="221">$G221/100*B221</f>
        <v>0</v>
      </c>
      <c r="I221" s="108">
        <f t="shared" si="221"/>
        <v>0</v>
      </c>
      <c r="J221" s="108">
        <f t="shared" si="221"/>
        <v>0</v>
      </c>
      <c r="K221" s="108">
        <f t="shared" si="221"/>
        <v>0</v>
      </c>
      <c r="L221" s="108">
        <f t="shared" si="221"/>
        <v>0</v>
      </c>
      <c r="M221" s="108" t="s">
        <v>1832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3" t="s">
        <v>1507</v>
      </c>
      <c r="B222" s="108">
        <f t="shared" si="3"/>
        <v>40.19</v>
      </c>
      <c r="C222" s="108">
        <v>0.5</v>
      </c>
      <c r="D222" s="108">
        <v>0.3</v>
      </c>
      <c r="E222" s="108">
        <v>10.8</v>
      </c>
      <c r="F222" s="108">
        <v>1.7</v>
      </c>
      <c r="G222" s="234"/>
      <c r="H222" s="108">
        <f t="shared" ref="H222:L222" si="222">$G222/100*B222</f>
        <v>0</v>
      </c>
      <c r="I222" s="108">
        <f t="shared" si="222"/>
        <v>0</v>
      </c>
      <c r="J222" s="108">
        <f t="shared" si="222"/>
        <v>0</v>
      </c>
      <c r="K222" s="108">
        <f t="shared" si="222"/>
        <v>0</v>
      </c>
      <c r="L222" s="108">
        <f t="shared" si="222"/>
        <v>0</v>
      </c>
      <c r="M222" s="108" t="s">
        <v>1814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3" t="s">
        <v>1934</v>
      </c>
      <c r="B223" s="108">
        <f t="shared" si="3"/>
        <v>58.59</v>
      </c>
      <c r="C223" s="108">
        <v>1.2</v>
      </c>
      <c r="D223" s="108">
        <v>0.3</v>
      </c>
      <c r="E223" s="108">
        <v>18.0</v>
      </c>
      <c r="F223" s="108">
        <v>4.9</v>
      </c>
      <c r="G223" s="234"/>
      <c r="H223" s="108">
        <f t="shared" ref="H223:L223" si="223">$G223/100*B223</f>
        <v>0</v>
      </c>
      <c r="I223" s="108">
        <f t="shared" si="223"/>
        <v>0</v>
      </c>
      <c r="J223" s="108">
        <f t="shared" si="223"/>
        <v>0</v>
      </c>
      <c r="K223" s="108">
        <f t="shared" si="223"/>
        <v>0</v>
      </c>
      <c r="L223" s="108">
        <f t="shared" si="223"/>
        <v>0</v>
      </c>
      <c r="M223" s="108" t="s">
        <v>1828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3" t="s">
        <v>1791</v>
      </c>
      <c r="B224" s="108">
        <f t="shared" si="3"/>
        <v>40.02</v>
      </c>
      <c r="C224" s="108">
        <v>3.3</v>
      </c>
      <c r="D224" s="108">
        <v>0.9</v>
      </c>
      <c r="E224" s="108">
        <v>4.8</v>
      </c>
      <c r="F224" s="108">
        <v>0.0</v>
      </c>
      <c r="G224" s="234"/>
      <c r="H224" s="108">
        <f t="shared" ref="H224:L224" si="224">$G224/100*B224</f>
        <v>0</v>
      </c>
      <c r="I224" s="108">
        <f t="shared" si="224"/>
        <v>0</v>
      </c>
      <c r="J224" s="108">
        <f t="shared" si="224"/>
        <v>0</v>
      </c>
      <c r="K224" s="108">
        <f t="shared" si="224"/>
        <v>0</v>
      </c>
      <c r="L224" s="108">
        <f t="shared" si="224"/>
        <v>0</v>
      </c>
      <c r="M224" s="108" t="s">
        <v>1868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3" t="s">
        <v>1534</v>
      </c>
      <c r="B225" s="108">
        <f t="shared" si="3"/>
        <v>699.37</v>
      </c>
      <c r="C225" s="108">
        <v>9.1</v>
      </c>
      <c r="D225" s="108">
        <v>71.8</v>
      </c>
      <c r="E225" s="108">
        <v>13.9</v>
      </c>
      <c r="F225" s="108">
        <v>9.6</v>
      </c>
      <c r="G225" s="234"/>
      <c r="H225" s="108">
        <f t="shared" ref="H225:L225" si="225">$G225/100*B225</f>
        <v>0</v>
      </c>
      <c r="I225" s="108">
        <f t="shared" si="225"/>
        <v>0</v>
      </c>
      <c r="J225" s="108">
        <f t="shared" si="225"/>
        <v>0</v>
      </c>
      <c r="K225" s="108">
        <f t="shared" si="225"/>
        <v>0</v>
      </c>
      <c r="L225" s="108">
        <f t="shared" si="225"/>
        <v>0</v>
      </c>
      <c r="M225" s="108" t="s">
        <v>1823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3" t="s">
        <v>1935</v>
      </c>
      <c r="B226" s="108">
        <f t="shared" si="3"/>
        <v>225.86</v>
      </c>
      <c r="C226" s="108">
        <v>10.4</v>
      </c>
      <c r="D226" s="108">
        <v>2.1</v>
      </c>
      <c r="E226" s="108">
        <v>68.6</v>
      </c>
      <c r="F226" s="108">
        <v>26.2</v>
      </c>
      <c r="G226" s="234"/>
      <c r="H226" s="108">
        <f t="shared" ref="H226:L226" si="226">$G226/100*B226</f>
        <v>0</v>
      </c>
      <c r="I226" s="108">
        <f t="shared" si="226"/>
        <v>0</v>
      </c>
      <c r="J226" s="108">
        <f t="shared" si="226"/>
        <v>0</v>
      </c>
      <c r="K226" s="108">
        <f t="shared" si="226"/>
        <v>0</v>
      </c>
      <c r="L226" s="108">
        <f t="shared" si="226"/>
        <v>0</v>
      </c>
      <c r="M226" s="108" t="s">
        <v>1836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3" t="s">
        <v>1936</v>
      </c>
      <c r="B227" s="108">
        <f t="shared" si="3"/>
        <v>16.71</v>
      </c>
      <c r="C227" s="108">
        <v>0.9</v>
      </c>
      <c r="D227" s="108">
        <v>0.2</v>
      </c>
      <c r="E227" s="108">
        <v>4.6</v>
      </c>
      <c r="F227" s="108">
        <v>1.7</v>
      </c>
      <c r="G227" s="234"/>
      <c r="H227" s="108">
        <f t="shared" ref="H227:L227" si="227">$G227/100*B227</f>
        <v>0</v>
      </c>
      <c r="I227" s="108">
        <f t="shared" si="227"/>
        <v>0</v>
      </c>
      <c r="J227" s="108">
        <f t="shared" si="227"/>
        <v>0</v>
      </c>
      <c r="K227" s="108">
        <f t="shared" si="227"/>
        <v>0</v>
      </c>
      <c r="L227" s="108">
        <f t="shared" si="227"/>
        <v>0</v>
      </c>
      <c r="M227" s="108" t="s">
        <v>1828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3" t="s">
        <v>1937</v>
      </c>
      <c r="B228" s="108">
        <f t="shared" si="3"/>
        <v>318.36</v>
      </c>
      <c r="C228" s="108">
        <v>12.0</v>
      </c>
      <c r="D228" s="108">
        <v>17.3</v>
      </c>
      <c r="E228" s="108">
        <v>56.6</v>
      </c>
      <c r="F228" s="108">
        <v>27.2</v>
      </c>
      <c r="G228" s="234"/>
      <c r="H228" s="108">
        <f t="shared" ref="H228:L228" si="228">$G228/100*B228</f>
        <v>0</v>
      </c>
      <c r="I228" s="108">
        <f t="shared" si="228"/>
        <v>0</v>
      </c>
      <c r="J228" s="108">
        <f t="shared" si="228"/>
        <v>0</v>
      </c>
      <c r="K228" s="108">
        <f t="shared" si="228"/>
        <v>0</v>
      </c>
      <c r="L228" s="108">
        <f t="shared" si="228"/>
        <v>0</v>
      </c>
      <c r="M228" s="108" t="s">
        <v>1836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3" t="s">
        <v>1937</v>
      </c>
      <c r="B229" s="108">
        <f t="shared" si="3"/>
        <v>21.91</v>
      </c>
      <c r="C229" s="108">
        <v>1.0</v>
      </c>
      <c r="D229" s="108">
        <v>0.3</v>
      </c>
      <c r="E229" s="108">
        <v>6.0</v>
      </c>
      <c r="F229" s="108">
        <v>2.1</v>
      </c>
      <c r="G229" s="234"/>
      <c r="H229" s="108">
        <f t="shared" ref="H229:L229" si="229">$G229/100*B229</f>
        <v>0</v>
      </c>
      <c r="I229" s="108">
        <f t="shared" si="229"/>
        <v>0</v>
      </c>
      <c r="J229" s="108">
        <f t="shared" si="229"/>
        <v>0</v>
      </c>
      <c r="K229" s="108">
        <f t="shared" si="229"/>
        <v>0</v>
      </c>
      <c r="L229" s="108">
        <f t="shared" si="229"/>
        <v>0</v>
      </c>
      <c r="M229" s="108" t="s">
        <v>1828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3" t="s">
        <v>1938</v>
      </c>
      <c r="B230" s="108">
        <f t="shared" si="3"/>
        <v>21.63</v>
      </c>
      <c r="C230" s="108">
        <v>0.9</v>
      </c>
      <c r="D230" s="108">
        <v>0.4</v>
      </c>
      <c r="E230" s="108">
        <v>6.5</v>
      </c>
      <c r="F230" s="108">
        <v>2.8</v>
      </c>
      <c r="G230" s="234"/>
      <c r="H230" s="108">
        <f t="shared" ref="H230:L230" si="230">$G230/100*B230</f>
        <v>0</v>
      </c>
      <c r="I230" s="108">
        <f t="shared" si="230"/>
        <v>0</v>
      </c>
      <c r="J230" s="108">
        <f t="shared" si="230"/>
        <v>0</v>
      </c>
      <c r="K230" s="108">
        <f t="shared" si="230"/>
        <v>0</v>
      </c>
      <c r="L230" s="108">
        <f t="shared" si="230"/>
        <v>0</v>
      </c>
      <c r="M230" s="108" t="s">
        <v>1828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3" t="s">
        <v>1939</v>
      </c>
      <c r="B231" s="108">
        <f t="shared" si="3"/>
        <v>222.23</v>
      </c>
      <c r="C231" s="108">
        <v>10.4</v>
      </c>
      <c r="D231" s="108">
        <v>3.3</v>
      </c>
      <c r="E231" s="108">
        <v>64.0</v>
      </c>
      <c r="F231" s="108">
        <v>25.3</v>
      </c>
      <c r="G231" s="234"/>
      <c r="H231" s="108">
        <f t="shared" ref="H231:L231" si="231">$G231/100*B231</f>
        <v>0</v>
      </c>
      <c r="I231" s="108">
        <f t="shared" si="231"/>
        <v>0</v>
      </c>
      <c r="J231" s="108">
        <f t="shared" si="231"/>
        <v>0</v>
      </c>
      <c r="K231" s="108">
        <f t="shared" si="231"/>
        <v>0</v>
      </c>
      <c r="L231" s="108">
        <f t="shared" si="231"/>
        <v>0</v>
      </c>
      <c r="M231" s="108" t="s">
        <v>1836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3" t="s">
        <v>1940</v>
      </c>
      <c r="B232" s="108">
        <f t="shared" si="3"/>
        <v>39.67</v>
      </c>
      <c r="C232" s="108">
        <v>1.9</v>
      </c>
      <c r="D232" s="108">
        <v>0.4</v>
      </c>
      <c r="E232" s="108">
        <v>8.8</v>
      </c>
      <c r="F232" s="108">
        <v>1.5</v>
      </c>
      <c r="G232" s="234"/>
      <c r="H232" s="108">
        <f t="shared" ref="H232:L232" si="232">$G232/100*B232</f>
        <v>0</v>
      </c>
      <c r="I232" s="108">
        <f t="shared" si="232"/>
        <v>0</v>
      </c>
      <c r="J232" s="108">
        <f t="shared" si="232"/>
        <v>0</v>
      </c>
      <c r="K232" s="108">
        <f t="shared" si="232"/>
        <v>0</v>
      </c>
      <c r="L232" s="108">
        <f t="shared" si="232"/>
        <v>0</v>
      </c>
      <c r="M232" s="108" t="s">
        <v>1828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3" t="s">
        <v>1509</v>
      </c>
      <c r="B233" s="108">
        <f t="shared" si="3"/>
        <v>37.5</v>
      </c>
      <c r="C233" s="108">
        <v>0.9</v>
      </c>
      <c r="D233" s="108">
        <v>0.3</v>
      </c>
      <c r="E233" s="108">
        <v>9.5</v>
      </c>
      <c r="F233" s="108">
        <v>1.5</v>
      </c>
      <c r="G233" s="234"/>
      <c r="H233" s="108">
        <f t="shared" ref="H233:L233" si="233">$G233/100*B233</f>
        <v>0</v>
      </c>
      <c r="I233" s="108">
        <f t="shared" si="233"/>
        <v>0</v>
      </c>
      <c r="J233" s="108">
        <f t="shared" si="233"/>
        <v>0</v>
      </c>
      <c r="K233" s="108">
        <f t="shared" si="233"/>
        <v>0</v>
      </c>
      <c r="L233" s="108">
        <f t="shared" si="233"/>
        <v>0</v>
      </c>
      <c r="M233" s="108" t="s">
        <v>1814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3" t="s">
        <v>1941</v>
      </c>
      <c r="B234" s="108">
        <f t="shared" si="3"/>
        <v>30.9</v>
      </c>
      <c r="C234" s="108">
        <v>3.0</v>
      </c>
      <c r="D234" s="108">
        <v>0.8</v>
      </c>
      <c r="E234" s="108">
        <v>6.3</v>
      </c>
      <c r="F234" s="108">
        <v>3.3</v>
      </c>
      <c r="G234" s="234"/>
      <c r="H234" s="108">
        <f t="shared" ref="H234:L234" si="234">$G234/100*B234</f>
        <v>0</v>
      </c>
      <c r="I234" s="108">
        <f t="shared" si="234"/>
        <v>0</v>
      </c>
      <c r="J234" s="108">
        <f t="shared" si="234"/>
        <v>0</v>
      </c>
      <c r="K234" s="108">
        <f t="shared" si="234"/>
        <v>0</v>
      </c>
      <c r="L234" s="108">
        <f t="shared" si="234"/>
        <v>0</v>
      </c>
      <c r="M234" s="108" t="s">
        <v>1828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3" t="s">
        <v>1700</v>
      </c>
      <c r="B235" s="108">
        <f t="shared" si="3"/>
        <v>16.04</v>
      </c>
      <c r="C235" s="108">
        <v>0.5</v>
      </c>
      <c r="D235" s="108">
        <v>0.0</v>
      </c>
      <c r="E235" s="108">
        <v>3.6</v>
      </c>
      <c r="F235" s="108">
        <v>0.0</v>
      </c>
      <c r="G235" s="234"/>
      <c r="H235" s="108">
        <f t="shared" ref="H235:L235" si="235">$G235/100*B235</f>
        <v>0</v>
      </c>
      <c r="I235" s="108">
        <f t="shared" si="235"/>
        <v>0</v>
      </c>
      <c r="J235" s="108">
        <f t="shared" si="235"/>
        <v>0</v>
      </c>
      <c r="K235" s="108">
        <f t="shared" si="235"/>
        <v>0</v>
      </c>
      <c r="L235" s="108">
        <f t="shared" si="235"/>
        <v>0</v>
      </c>
      <c r="M235" s="108" t="s">
        <v>1821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3" t="s">
        <v>1582</v>
      </c>
      <c r="B236" s="108">
        <f t="shared" si="3"/>
        <v>69.7</v>
      </c>
      <c r="C236" s="108">
        <v>16.3</v>
      </c>
      <c r="D236" s="108">
        <v>0.5</v>
      </c>
      <c r="E236" s="108">
        <v>0.0</v>
      </c>
      <c r="F236" s="108">
        <v>0.0</v>
      </c>
      <c r="G236" s="234"/>
      <c r="H236" s="108">
        <f t="shared" ref="H236:L236" si="236">$G236/100*B236</f>
        <v>0</v>
      </c>
      <c r="I236" s="108">
        <f t="shared" si="236"/>
        <v>0</v>
      </c>
      <c r="J236" s="108">
        <f t="shared" si="236"/>
        <v>0</v>
      </c>
      <c r="K236" s="108">
        <f t="shared" si="236"/>
        <v>0</v>
      </c>
      <c r="L236" s="108">
        <f t="shared" si="236"/>
        <v>0</v>
      </c>
      <c r="M236" s="108" t="s">
        <v>1832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3" t="s">
        <v>1560</v>
      </c>
      <c r="B237" s="108">
        <f t="shared" si="3"/>
        <v>634.25</v>
      </c>
      <c r="C237" s="108">
        <v>17.3</v>
      </c>
      <c r="D237" s="108">
        <v>55.2</v>
      </c>
      <c r="E237" s="108">
        <v>23.2</v>
      </c>
      <c r="F237" s="108">
        <v>5.7</v>
      </c>
      <c r="G237" s="234"/>
      <c r="H237" s="108">
        <f t="shared" ref="H237:L237" si="237">$G237/100*B237</f>
        <v>0</v>
      </c>
      <c r="I237" s="108">
        <f t="shared" si="237"/>
        <v>0</v>
      </c>
      <c r="J237" s="108">
        <f t="shared" si="237"/>
        <v>0</v>
      </c>
      <c r="K237" s="108">
        <f t="shared" si="237"/>
        <v>0</v>
      </c>
      <c r="L237" s="108">
        <f t="shared" si="237"/>
        <v>0</v>
      </c>
      <c r="M237" s="108" t="s">
        <v>1825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3" t="s">
        <v>1942</v>
      </c>
      <c r="B238" s="108">
        <f t="shared" si="3"/>
        <v>15.93</v>
      </c>
      <c r="C238" s="108">
        <v>0.9</v>
      </c>
      <c r="D238" s="108">
        <v>0.2</v>
      </c>
      <c r="E238" s="108">
        <v>3.9</v>
      </c>
      <c r="F238" s="108">
        <v>1.2</v>
      </c>
      <c r="G238" s="234"/>
      <c r="H238" s="108">
        <f t="shared" ref="H238:L238" si="238">$G238/100*B238</f>
        <v>0</v>
      </c>
      <c r="I238" s="108">
        <f t="shared" si="238"/>
        <v>0</v>
      </c>
      <c r="J238" s="108">
        <f t="shared" si="238"/>
        <v>0</v>
      </c>
      <c r="K238" s="108">
        <f t="shared" si="238"/>
        <v>0</v>
      </c>
      <c r="L238" s="108">
        <f t="shared" si="238"/>
        <v>0</v>
      </c>
      <c r="M238" s="108" t="s">
        <v>1828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3" t="s">
        <v>1943</v>
      </c>
      <c r="B239" s="108">
        <f t="shared" si="3"/>
        <v>253.05</v>
      </c>
      <c r="C239" s="108">
        <v>14.1</v>
      </c>
      <c r="D239" s="108">
        <v>3.0</v>
      </c>
      <c r="E239" s="108">
        <v>55.8</v>
      </c>
      <c r="F239" s="108">
        <v>12.3</v>
      </c>
      <c r="G239" s="234"/>
      <c r="H239" s="108">
        <f t="shared" ref="H239:L239" si="239">$G239/100*B239</f>
        <v>0</v>
      </c>
      <c r="I239" s="108">
        <f t="shared" si="239"/>
        <v>0</v>
      </c>
      <c r="J239" s="108">
        <f t="shared" si="239"/>
        <v>0</v>
      </c>
      <c r="K239" s="108">
        <f t="shared" si="239"/>
        <v>0</v>
      </c>
      <c r="L239" s="108">
        <f t="shared" si="239"/>
        <v>0</v>
      </c>
      <c r="M239" s="108" t="s">
        <v>1828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3" t="s">
        <v>1086</v>
      </c>
      <c r="B240" s="108">
        <f t="shared" si="3"/>
        <v>472.98</v>
      </c>
      <c r="C240" s="108">
        <v>9.0</v>
      </c>
      <c r="D240" s="108">
        <v>28.1</v>
      </c>
      <c r="E240" s="108">
        <v>57.2</v>
      </c>
      <c r="F240" s="108">
        <v>10.0</v>
      </c>
      <c r="G240" s="234"/>
      <c r="H240" s="108">
        <f t="shared" ref="H240:L240" si="240">$G240/100*B240</f>
        <v>0</v>
      </c>
      <c r="I240" s="108">
        <f t="shared" si="240"/>
        <v>0</v>
      </c>
      <c r="J240" s="108">
        <f t="shared" si="240"/>
        <v>0</v>
      </c>
      <c r="K240" s="108">
        <f t="shared" si="240"/>
        <v>0</v>
      </c>
      <c r="L240" s="108">
        <f t="shared" si="240"/>
        <v>0</v>
      </c>
      <c r="M240" s="108" t="s">
        <v>1820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3" t="s">
        <v>1394</v>
      </c>
      <c r="B241" s="108">
        <f t="shared" si="3"/>
        <v>206.2</v>
      </c>
      <c r="C241" s="108">
        <v>12.7</v>
      </c>
      <c r="D241" s="108">
        <v>13.8</v>
      </c>
      <c r="E241" s="108">
        <v>33.2</v>
      </c>
      <c r="F241" s="108">
        <v>25.2</v>
      </c>
      <c r="G241" s="234"/>
      <c r="H241" s="108">
        <f t="shared" ref="H241:L241" si="241">$G241/100*B241</f>
        <v>0</v>
      </c>
      <c r="I241" s="108">
        <f t="shared" si="241"/>
        <v>0</v>
      </c>
      <c r="J241" s="108">
        <f t="shared" si="241"/>
        <v>0</v>
      </c>
      <c r="K241" s="108">
        <f t="shared" si="241"/>
        <v>0</v>
      </c>
      <c r="L241" s="108">
        <f t="shared" si="241"/>
        <v>0</v>
      </c>
      <c r="M241" s="108" t="s">
        <v>1836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3" t="s">
        <v>1944</v>
      </c>
      <c r="B242" s="108">
        <f t="shared" si="3"/>
        <v>51.83</v>
      </c>
      <c r="C242" s="108">
        <v>6.2</v>
      </c>
      <c r="D242" s="108">
        <v>1.4</v>
      </c>
      <c r="E242" s="108">
        <v>4.5</v>
      </c>
      <c r="F242" s="108">
        <v>0.8</v>
      </c>
      <c r="G242" s="234"/>
      <c r="H242" s="108">
        <f t="shared" ref="H242:L242" si="242">$G242/100*B242</f>
        <v>0</v>
      </c>
      <c r="I242" s="108">
        <f t="shared" si="242"/>
        <v>0</v>
      </c>
      <c r="J242" s="108">
        <f t="shared" si="242"/>
        <v>0</v>
      </c>
      <c r="K242" s="108">
        <f t="shared" si="242"/>
        <v>0</v>
      </c>
      <c r="L242" s="108">
        <f t="shared" si="242"/>
        <v>0</v>
      </c>
      <c r="M242" s="108" t="s">
        <v>1828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3" t="s">
        <v>1945</v>
      </c>
      <c r="B243" s="108">
        <f t="shared" si="3"/>
        <v>127.59</v>
      </c>
      <c r="C243" s="108">
        <v>9.0</v>
      </c>
      <c r="D243" s="108">
        <v>0.6</v>
      </c>
      <c r="E243" s="108">
        <v>22.1</v>
      </c>
      <c r="F243" s="108">
        <v>0.0</v>
      </c>
      <c r="G243" s="234"/>
      <c r="H243" s="108">
        <f t="shared" ref="H243:L243" si="243">$G243/100*B243</f>
        <v>0</v>
      </c>
      <c r="I243" s="108">
        <f t="shared" si="243"/>
        <v>0</v>
      </c>
      <c r="J243" s="108">
        <f t="shared" si="243"/>
        <v>0</v>
      </c>
      <c r="K243" s="108">
        <f t="shared" si="243"/>
        <v>0</v>
      </c>
      <c r="L243" s="108">
        <f t="shared" si="243"/>
        <v>0</v>
      </c>
      <c r="M243" s="108" t="s">
        <v>1828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3" t="s">
        <v>1946</v>
      </c>
      <c r="B244" s="108">
        <f t="shared" si="3"/>
        <v>332.96</v>
      </c>
      <c r="C244" s="108">
        <v>11.0</v>
      </c>
      <c r="D244" s="108">
        <v>4.2</v>
      </c>
      <c r="E244" s="108">
        <v>72.9</v>
      </c>
      <c r="F244" s="108">
        <v>8.5</v>
      </c>
      <c r="G244" s="234"/>
      <c r="H244" s="108">
        <f t="shared" ref="H244:L244" si="244">$G244/100*B244</f>
        <v>0</v>
      </c>
      <c r="I244" s="108">
        <f t="shared" si="244"/>
        <v>0</v>
      </c>
      <c r="J244" s="108">
        <f t="shared" si="244"/>
        <v>0</v>
      </c>
      <c r="K244" s="108">
        <f t="shared" si="244"/>
        <v>0</v>
      </c>
      <c r="L244" s="108">
        <f t="shared" si="244"/>
        <v>0</v>
      </c>
      <c r="M244" s="108" t="s">
        <v>1820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3" t="s">
        <v>1947</v>
      </c>
      <c r="B245" s="108">
        <f t="shared" si="3"/>
        <v>332.26</v>
      </c>
      <c r="C245" s="108">
        <v>10.6</v>
      </c>
      <c r="D245" s="108">
        <v>1.7</v>
      </c>
      <c r="E245" s="108">
        <v>72.1</v>
      </c>
      <c r="F245" s="108">
        <v>1.7</v>
      </c>
      <c r="G245" s="234"/>
      <c r="H245" s="108">
        <f t="shared" ref="H245:L245" si="245">$G245/100*B245</f>
        <v>0</v>
      </c>
      <c r="I245" s="108">
        <f t="shared" si="245"/>
        <v>0</v>
      </c>
      <c r="J245" s="108">
        <f t="shared" si="245"/>
        <v>0</v>
      </c>
      <c r="K245" s="108">
        <f t="shared" si="245"/>
        <v>0</v>
      </c>
      <c r="L245" s="108">
        <f t="shared" si="245"/>
        <v>0</v>
      </c>
      <c r="M245" s="108" t="s">
        <v>1820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3" t="s">
        <v>1948</v>
      </c>
      <c r="B246" s="108">
        <f t="shared" si="3"/>
        <v>294</v>
      </c>
      <c r="C246" s="108">
        <v>12.6</v>
      </c>
      <c r="D246" s="108">
        <v>1.5</v>
      </c>
      <c r="E246" s="108">
        <v>71.2</v>
      </c>
      <c r="F246" s="108">
        <v>12.2</v>
      </c>
      <c r="G246" s="234"/>
      <c r="H246" s="108">
        <f t="shared" ref="H246:L246" si="246">$G246/100*B246</f>
        <v>0</v>
      </c>
      <c r="I246" s="108">
        <f t="shared" si="246"/>
        <v>0</v>
      </c>
      <c r="J246" s="108">
        <f t="shared" si="246"/>
        <v>0</v>
      </c>
      <c r="K246" s="108">
        <f t="shared" si="246"/>
        <v>0</v>
      </c>
      <c r="L246" s="108">
        <f t="shared" si="246"/>
        <v>0</v>
      </c>
      <c r="M246" s="108" t="s">
        <v>1820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3" t="s">
        <v>1949</v>
      </c>
      <c r="B247" s="108">
        <f t="shared" si="3"/>
        <v>296.32</v>
      </c>
      <c r="C247" s="108">
        <v>15.4</v>
      </c>
      <c r="D247" s="108">
        <v>1.9</v>
      </c>
      <c r="E247" s="108">
        <v>68.0</v>
      </c>
      <c r="F247" s="108">
        <v>12.2</v>
      </c>
      <c r="G247" s="234"/>
      <c r="H247" s="108">
        <f t="shared" ref="H247:L247" si="247">$G247/100*B247</f>
        <v>0</v>
      </c>
      <c r="I247" s="108">
        <f t="shared" si="247"/>
        <v>0</v>
      </c>
      <c r="J247" s="108">
        <f t="shared" si="247"/>
        <v>0</v>
      </c>
      <c r="K247" s="108">
        <f t="shared" si="247"/>
        <v>0</v>
      </c>
      <c r="L247" s="108">
        <f t="shared" si="247"/>
        <v>0</v>
      </c>
      <c r="M247" s="108" t="s">
        <v>1820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3" t="s">
        <v>1950</v>
      </c>
      <c r="B248" s="108">
        <f t="shared" si="3"/>
        <v>52.83</v>
      </c>
      <c r="C248" s="108">
        <v>16.2</v>
      </c>
      <c r="D248" s="108">
        <v>5.3</v>
      </c>
      <c r="E248" s="108">
        <v>24.9</v>
      </c>
      <c r="F248" s="108">
        <v>40.2</v>
      </c>
      <c r="G248" s="234"/>
      <c r="H248" s="108">
        <f t="shared" ref="H248:L248" si="248">$G248/100*B248</f>
        <v>0</v>
      </c>
      <c r="I248" s="108">
        <f t="shared" si="248"/>
        <v>0</v>
      </c>
      <c r="J248" s="108">
        <f t="shared" si="248"/>
        <v>0</v>
      </c>
      <c r="K248" s="108">
        <f t="shared" si="248"/>
        <v>0</v>
      </c>
      <c r="L248" s="108">
        <f t="shared" si="248"/>
        <v>0</v>
      </c>
      <c r="M248" s="108" t="s">
        <v>1820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3" t="s">
        <v>1951</v>
      </c>
      <c r="B249" s="108">
        <f t="shared" si="3"/>
        <v>15.93</v>
      </c>
      <c r="C249" s="108">
        <v>0.9</v>
      </c>
      <c r="D249" s="108">
        <v>0.2</v>
      </c>
      <c r="E249" s="108">
        <v>4.5</v>
      </c>
      <c r="F249" s="108">
        <v>1.8</v>
      </c>
      <c r="G249" s="234"/>
      <c r="H249" s="108">
        <f t="shared" ref="H249:L249" si="249">$G249/100*B249</f>
        <v>0</v>
      </c>
      <c r="I249" s="108">
        <f t="shared" si="249"/>
        <v>0</v>
      </c>
      <c r="J249" s="108">
        <f t="shared" si="249"/>
        <v>0</v>
      </c>
      <c r="K249" s="108">
        <f t="shared" si="249"/>
        <v>0</v>
      </c>
      <c r="L249" s="108">
        <f t="shared" si="249"/>
        <v>0</v>
      </c>
      <c r="M249" s="108" t="s">
        <v>1814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3" t="s">
        <v>1952</v>
      </c>
      <c r="B250" s="108">
        <f t="shared" si="3"/>
        <v>10.72</v>
      </c>
      <c r="C250" s="108">
        <v>0.7</v>
      </c>
      <c r="D250" s="108">
        <v>0.1</v>
      </c>
      <c r="E250" s="108">
        <v>3.4</v>
      </c>
      <c r="F250" s="108">
        <v>1.6</v>
      </c>
      <c r="G250" s="234"/>
      <c r="H250" s="108">
        <f t="shared" ref="H250:L250" si="250">$G250/100*B250</f>
        <v>0</v>
      </c>
      <c r="I250" s="108">
        <f t="shared" si="250"/>
        <v>0</v>
      </c>
      <c r="J250" s="108">
        <f t="shared" si="250"/>
        <v>0</v>
      </c>
      <c r="K250" s="108">
        <f t="shared" si="250"/>
        <v>0</v>
      </c>
      <c r="L250" s="108">
        <f t="shared" si="250"/>
        <v>0</v>
      </c>
      <c r="M250" s="108" t="s">
        <v>1828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3" t="s">
        <v>1953</v>
      </c>
      <c r="B251" s="108">
        <f t="shared" si="3"/>
        <v>22.44</v>
      </c>
      <c r="C251" s="108">
        <v>0.9</v>
      </c>
      <c r="D251" s="108">
        <v>0.1</v>
      </c>
      <c r="E251" s="108">
        <v>6.4</v>
      </c>
      <c r="F251" s="108">
        <v>1.8</v>
      </c>
      <c r="G251" s="234"/>
      <c r="H251" s="108">
        <f t="shared" ref="H251:L251" si="251">$G251/100*B251</f>
        <v>0</v>
      </c>
      <c r="I251" s="108">
        <f t="shared" si="251"/>
        <v>0</v>
      </c>
      <c r="J251" s="108">
        <f t="shared" si="251"/>
        <v>0</v>
      </c>
      <c r="K251" s="108">
        <f t="shared" si="251"/>
        <v>0</v>
      </c>
      <c r="L251" s="108">
        <f t="shared" si="251"/>
        <v>0</v>
      </c>
      <c r="M251" s="108" t="s">
        <v>1828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3" t="s">
        <v>1125</v>
      </c>
      <c r="B252" s="108">
        <f t="shared" si="3"/>
        <v>337.24</v>
      </c>
      <c r="C252" s="108">
        <v>3.4</v>
      </c>
      <c r="D252" s="108">
        <v>0.6</v>
      </c>
      <c r="E252" s="108">
        <v>83.2</v>
      </c>
      <c r="F252" s="108">
        <v>1.6</v>
      </c>
      <c r="G252" s="234"/>
      <c r="H252" s="108">
        <f t="shared" ref="H252:L252" si="252">$G252/100*B252</f>
        <v>0</v>
      </c>
      <c r="I252" s="108">
        <f t="shared" si="252"/>
        <v>0</v>
      </c>
      <c r="J252" s="108">
        <f t="shared" si="252"/>
        <v>0</v>
      </c>
      <c r="K252" s="108">
        <f t="shared" si="252"/>
        <v>0</v>
      </c>
      <c r="L252" s="108">
        <f t="shared" si="252"/>
        <v>0</v>
      </c>
      <c r="M252" s="108" t="s">
        <v>1820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3" t="s">
        <v>1954</v>
      </c>
      <c r="B253" s="108">
        <f t="shared" si="3"/>
        <v>341.63</v>
      </c>
      <c r="C253" s="108">
        <v>7.1</v>
      </c>
      <c r="D253" s="108">
        <v>0.7</v>
      </c>
      <c r="E253" s="108">
        <v>80.0</v>
      </c>
      <c r="F253" s="108">
        <v>1.3</v>
      </c>
      <c r="G253" s="234"/>
      <c r="H253" s="108">
        <f t="shared" ref="H253:L253" si="253">$G253/100*B253</f>
        <v>0</v>
      </c>
      <c r="I253" s="108">
        <f t="shared" si="253"/>
        <v>0</v>
      </c>
      <c r="J253" s="108">
        <f t="shared" si="253"/>
        <v>0</v>
      </c>
      <c r="K253" s="108">
        <f t="shared" si="253"/>
        <v>0</v>
      </c>
      <c r="L253" s="108">
        <f t="shared" si="253"/>
        <v>0</v>
      </c>
      <c r="M253" s="108" t="s">
        <v>1820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3" t="s">
        <v>1955</v>
      </c>
      <c r="B254" s="108">
        <f t="shared" si="3"/>
        <v>336.63</v>
      </c>
      <c r="C254" s="108">
        <v>14.7</v>
      </c>
      <c r="D254" s="108">
        <v>1.1</v>
      </c>
      <c r="E254" s="108">
        <v>74.9</v>
      </c>
      <c r="F254" s="108">
        <v>6.2</v>
      </c>
      <c r="G254" s="234"/>
      <c r="H254" s="108">
        <f t="shared" ref="H254:L254" si="254">$G254/100*B254</f>
        <v>0</v>
      </c>
      <c r="I254" s="108">
        <f t="shared" si="254"/>
        <v>0</v>
      </c>
      <c r="J254" s="108">
        <f t="shared" si="254"/>
        <v>0</v>
      </c>
      <c r="K254" s="108">
        <f t="shared" si="254"/>
        <v>0</v>
      </c>
      <c r="L254" s="108">
        <f t="shared" si="254"/>
        <v>0</v>
      </c>
      <c r="M254" s="108" t="s">
        <v>1820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3" t="s">
        <v>1956</v>
      </c>
      <c r="B255" s="108">
        <f t="shared" si="3"/>
        <v>338.22</v>
      </c>
      <c r="C255" s="108">
        <v>7.5</v>
      </c>
      <c r="D255" s="108">
        <v>2.7</v>
      </c>
      <c r="E255" s="108">
        <v>76.2</v>
      </c>
      <c r="F255" s="108">
        <v>3.4</v>
      </c>
      <c r="G255" s="234"/>
      <c r="H255" s="108">
        <f t="shared" ref="H255:L255" si="255">$G255/100*B255</f>
        <v>0</v>
      </c>
      <c r="I255" s="108">
        <f t="shared" si="255"/>
        <v>0</v>
      </c>
      <c r="J255" s="108">
        <f t="shared" si="255"/>
        <v>0</v>
      </c>
      <c r="K255" s="108">
        <f t="shared" si="255"/>
        <v>0</v>
      </c>
      <c r="L255" s="108">
        <f t="shared" si="255"/>
        <v>0</v>
      </c>
      <c r="M255" s="108" t="s">
        <v>1820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3" t="s">
        <v>1957</v>
      </c>
      <c r="B256" s="108">
        <f t="shared" si="3"/>
        <v>350.5</v>
      </c>
      <c r="C256" s="108">
        <v>7.0</v>
      </c>
      <c r="D256" s="108">
        <v>1.6</v>
      </c>
      <c r="E256" s="108">
        <v>79.9</v>
      </c>
      <c r="F256" s="108">
        <v>0.9</v>
      </c>
      <c r="G256" s="234"/>
      <c r="H256" s="108">
        <f t="shared" ref="H256:L256" si="256">$G256/100*B256</f>
        <v>0</v>
      </c>
      <c r="I256" s="108">
        <f t="shared" si="256"/>
        <v>0</v>
      </c>
      <c r="J256" s="108">
        <f t="shared" si="256"/>
        <v>0</v>
      </c>
      <c r="K256" s="108">
        <f t="shared" si="256"/>
        <v>0</v>
      </c>
      <c r="L256" s="108">
        <f t="shared" si="256"/>
        <v>0</v>
      </c>
      <c r="M256" s="108" t="s">
        <v>1820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3" t="s">
        <v>1353</v>
      </c>
      <c r="B257" s="108">
        <f t="shared" si="3"/>
        <v>323.7</v>
      </c>
      <c r="C257" s="108">
        <v>0.0</v>
      </c>
      <c r="D257" s="108">
        <v>0.0</v>
      </c>
      <c r="E257" s="108">
        <v>83.0</v>
      </c>
      <c r="F257" s="108">
        <v>0.0</v>
      </c>
      <c r="G257" s="234"/>
      <c r="H257" s="108">
        <f t="shared" ref="H257:L257" si="257">$G257/100*B257</f>
        <v>0</v>
      </c>
      <c r="I257" s="108">
        <f t="shared" si="257"/>
        <v>0</v>
      </c>
      <c r="J257" s="108">
        <f t="shared" si="257"/>
        <v>0</v>
      </c>
      <c r="K257" s="108">
        <f t="shared" si="257"/>
        <v>0</v>
      </c>
      <c r="L257" s="108">
        <f t="shared" si="257"/>
        <v>0</v>
      </c>
      <c r="M257" s="108" t="s">
        <v>1815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3" t="s">
        <v>1958</v>
      </c>
      <c r="B258" s="108">
        <f t="shared" si="3"/>
        <v>292.72</v>
      </c>
      <c r="C258" s="108">
        <v>10.3</v>
      </c>
      <c r="D258" s="108">
        <v>1.6</v>
      </c>
      <c r="E258" s="108">
        <v>75.9</v>
      </c>
      <c r="F258" s="108">
        <v>15.1</v>
      </c>
      <c r="G258" s="234"/>
      <c r="H258" s="108">
        <f t="shared" ref="H258:L258" si="258">$G258/100*B258</f>
        <v>0</v>
      </c>
      <c r="I258" s="108">
        <f t="shared" si="258"/>
        <v>0</v>
      </c>
      <c r="J258" s="108">
        <f t="shared" si="258"/>
        <v>0</v>
      </c>
      <c r="K258" s="108">
        <f t="shared" si="258"/>
        <v>0</v>
      </c>
      <c r="L258" s="108">
        <f t="shared" si="258"/>
        <v>0</v>
      </c>
      <c r="M258" s="108" t="s">
        <v>1820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3" t="s">
        <v>1219</v>
      </c>
      <c r="B259" s="108">
        <f t="shared" si="3"/>
        <v>24.89</v>
      </c>
      <c r="C259" s="108">
        <v>2.6</v>
      </c>
      <c r="D259" s="108">
        <v>0.7</v>
      </c>
      <c r="E259" s="108">
        <v>3.7</v>
      </c>
      <c r="F259" s="108">
        <v>1.6</v>
      </c>
      <c r="G259" s="234"/>
      <c r="H259" s="108">
        <f t="shared" ref="H259:L259" si="259">$G259/100*B259</f>
        <v>0</v>
      </c>
      <c r="I259" s="108">
        <f t="shared" si="259"/>
        <v>0</v>
      </c>
      <c r="J259" s="108">
        <f t="shared" si="259"/>
        <v>0</v>
      </c>
      <c r="K259" s="108">
        <f t="shared" si="259"/>
        <v>0</v>
      </c>
      <c r="L259" s="108">
        <f t="shared" si="259"/>
        <v>0</v>
      </c>
      <c r="M259" s="108" t="s">
        <v>1828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3" t="s">
        <v>1959</v>
      </c>
      <c r="B260" s="108">
        <f t="shared" si="3"/>
        <v>139.1</v>
      </c>
      <c r="C260" s="108">
        <v>19.7</v>
      </c>
      <c r="D260" s="108">
        <v>6.7</v>
      </c>
      <c r="E260" s="108">
        <v>0.0</v>
      </c>
      <c r="F260" s="108">
        <v>0.0</v>
      </c>
      <c r="G260" s="234"/>
      <c r="H260" s="108">
        <f t="shared" ref="H260:L260" si="260">$G260/100*B260</f>
        <v>0</v>
      </c>
      <c r="I260" s="108">
        <f t="shared" si="260"/>
        <v>0</v>
      </c>
      <c r="J260" s="108">
        <f t="shared" si="260"/>
        <v>0</v>
      </c>
      <c r="K260" s="108">
        <f t="shared" si="260"/>
        <v>0</v>
      </c>
      <c r="L260" s="108">
        <f t="shared" si="260"/>
        <v>0</v>
      </c>
      <c r="M260" s="108" t="s">
        <v>1832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3" t="s">
        <v>1706</v>
      </c>
      <c r="B261" s="108">
        <f t="shared" si="3"/>
        <v>21.5</v>
      </c>
      <c r="C261" s="108">
        <v>0.5</v>
      </c>
      <c r="D261" s="108">
        <v>0.0</v>
      </c>
      <c r="E261" s="108">
        <v>5.0</v>
      </c>
      <c r="F261" s="108">
        <v>0.0</v>
      </c>
      <c r="G261" s="234"/>
      <c r="H261" s="108">
        <f t="shared" ref="H261:L261" si="261">$G261/100*B261</f>
        <v>0</v>
      </c>
      <c r="I261" s="108">
        <f t="shared" si="261"/>
        <v>0</v>
      </c>
      <c r="J261" s="108">
        <f t="shared" si="261"/>
        <v>0</v>
      </c>
      <c r="K261" s="108">
        <f t="shared" si="261"/>
        <v>0</v>
      </c>
      <c r="L261" s="108">
        <f t="shared" si="261"/>
        <v>0</v>
      </c>
      <c r="M261" s="108" t="s">
        <v>1821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3" t="s">
        <v>1960</v>
      </c>
      <c r="B262" s="108">
        <f t="shared" si="3"/>
        <v>11.52</v>
      </c>
      <c r="C262" s="108">
        <v>0.9</v>
      </c>
      <c r="D262" s="108">
        <v>0.1</v>
      </c>
      <c r="E262" s="108">
        <v>3.0</v>
      </c>
      <c r="F262" s="108">
        <v>1.2</v>
      </c>
      <c r="G262" s="234"/>
      <c r="H262" s="108">
        <f t="shared" ref="H262:L262" si="262">$G262/100*B262</f>
        <v>0</v>
      </c>
      <c r="I262" s="108">
        <f t="shared" si="262"/>
        <v>0</v>
      </c>
      <c r="J262" s="108">
        <f t="shared" si="262"/>
        <v>0</v>
      </c>
      <c r="K262" s="108">
        <f t="shared" si="262"/>
        <v>0</v>
      </c>
      <c r="L262" s="108">
        <f t="shared" si="262"/>
        <v>0</v>
      </c>
      <c r="M262" s="108" t="s">
        <v>1828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3" t="s">
        <v>1961</v>
      </c>
      <c r="B263" s="108">
        <f t="shared" si="3"/>
        <v>13.64</v>
      </c>
      <c r="C263" s="108">
        <v>1.4</v>
      </c>
      <c r="D263" s="108">
        <v>0.2</v>
      </c>
      <c r="E263" s="108">
        <v>2.9</v>
      </c>
      <c r="F263" s="108">
        <v>1.3</v>
      </c>
      <c r="G263" s="234"/>
      <c r="H263" s="108">
        <f t="shared" ref="H263:L263" si="263">$G263/100*B263</f>
        <v>0</v>
      </c>
      <c r="I263" s="108">
        <f t="shared" si="263"/>
        <v>0</v>
      </c>
      <c r="J263" s="108">
        <f t="shared" si="263"/>
        <v>0</v>
      </c>
      <c r="K263" s="108">
        <f t="shared" si="263"/>
        <v>0</v>
      </c>
      <c r="L263" s="108">
        <f t="shared" si="263"/>
        <v>0</v>
      </c>
      <c r="M263" s="108" t="s">
        <v>1828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3" t="s">
        <v>1962</v>
      </c>
      <c r="B264" s="108">
        <f t="shared" si="3"/>
        <v>11.69</v>
      </c>
      <c r="C264" s="108">
        <v>1.4</v>
      </c>
      <c r="D264" s="108">
        <v>0.2</v>
      </c>
      <c r="E264" s="108">
        <v>2.2</v>
      </c>
      <c r="F264" s="108">
        <v>1.1</v>
      </c>
      <c r="G264" s="234"/>
      <c r="H264" s="108">
        <f t="shared" ref="H264:L264" si="264">$G264/100*B264</f>
        <v>0</v>
      </c>
      <c r="I264" s="108">
        <f t="shared" si="264"/>
        <v>0</v>
      </c>
      <c r="J264" s="108">
        <f t="shared" si="264"/>
        <v>0</v>
      </c>
      <c r="K264" s="108">
        <f t="shared" si="264"/>
        <v>0</v>
      </c>
      <c r="L264" s="108">
        <f t="shared" si="264"/>
        <v>0</v>
      </c>
      <c r="M264" s="108" t="s">
        <v>1828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3" t="s">
        <v>1963</v>
      </c>
      <c r="B265" s="108">
        <f t="shared" si="3"/>
        <v>12.18</v>
      </c>
      <c r="C265" s="108">
        <v>1.2</v>
      </c>
      <c r="D265" s="108">
        <v>0.3</v>
      </c>
      <c r="E265" s="108">
        <v>3.3</v>
      </c>
      <c r="F265" s="108">
        <v>2.1</v>
      </c>
      <c r="G265" s="234"/>
      <c r="H265" s="108">
        <f t="shared" ref="H265:L265" si="265">$G265/100*B265</f>
        <v>0</v>
      </c>
      <c r="I265" s="108">
        <f t="shared" si="265"/>
        <v>0</v>
      </c>
      <c r="J265" s="108">
        <f t="shared" si="265"/>
        <v>0</v>
      </c>
      <c r="K265" s="108">
        <f t="shared" si="265"/>
        <v>0</v>
      </c>
      <c r="L265" s="108">
        <f t="shared" si="265"/>
        <v>0</v>
      </c>
      <c r="M265" s="108" t="s">
        <v>1828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3" t="s">
        <v>1964</v>
      </c>
      <c r="B266" s="108">
        <f t="shared" si="3"/>
        <v>900</v>
      </c>
      <c r="C266" s="108">
        <v>0.0</v>
      </c>
      <c r="D266" s="108">
        <v>100.0</v>
      </c>
      <c r="E266" s="108">
        <v>0.0</v>
      </c>
      <c r="F266" s="108">
        <v>0.0</v>
      </c>
      <c r="G266" s="234"/>
      <c r="H266" s="108">
        <f t="shared" ref="H266:L266" si="266">$G266/100*B266</f>
        <v>0</v>
      </c>
      <c r="I266" s="108">
        <f t="shared" si="266"/>
        <v>0</v>
      </c>
      <c r="J266" s="108">
        <f t="shared" si="266"/>
        <v>0</v>
      </c>
      <c r="K266" s="108">
        <f t="shared" si="266"/>
        <v>0</v>
      </c>
      <c r="L266" s="108">
        <f t="shared" si="266"/>
        <v>0</v>
      </c>
      <c r="M266" s="108" t="s">
        <v>1904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3" t="s">
        <v>1598</v>
      </c>
      <c r="B267" s="108">
        <f t="shared" si="3"/>
        <v>201.9</v>
      </c>
      <c r="C267" s="108">
        <v>24.6</v>
      </c>
      <c r="D267" s="108">
        <v>11.5</v>
      </c>
      <c r="E267" s="108">
        <v>0.0</v>
      </c>
      <c r="F267" s="108">
        <v>0.0</v>
      </c>
      <c r="G267" s="234"/>
      <c r="H267" s="108">
        <f t="shared" ref="H267:L267" si="267">$G267/100*B267</f>
        <v>0</v>
      </c>
      <c r="I267" s="108">
        <f t="shared" si="267"/>
        <v>0</v>
      </c>
      <c r="J267" s="108">
        <f t="shared" si="267"/>
        <v>0</v>
      </c>
      <c r="K267" s="108">
        <f t="shared" si="267"/>
        <v>0</v>
      </c>
      <c r="L267" s="108">
        <f t="shared" si="267"/>
        <v>0</v>
      </c>
      <c r="M267" s="108" t="s">
        <v>1832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3" t="s">
        <v>1965</v>
      </c>
      <c r="B268" s="108">
        <f t="shared" si="3"/>
        <v>389.61</v>
      </c>
      <c r="C268" s="108">
        <v>0.0</v>
      </c>
      <c r="D268" s="108">
        <v>0.0</v>
      </c>
      <c r="E268" s="108">
        <v>99.9</v>
      </c>
      <c r="F268" s="108">
        <v>0.0</v>
      </c>
      <c r="G268" s="234"/>
      <c r="H268" s="108">
        <f t="shared" ref="H268:L268" si="268">$G268/100*B268</f>
        <v>0</v>
      </c>
      <c r="I268" s="108">
        <f t="shared" si="268"/>
        <v>0</v>
      </c>
      <c r="J268" s="108">
        <f t="shared" si="268"/>
        <v>0</v>
      </c>
      <c r="K268" s="108">
        <f t="shared" si="268"/>
        <v>0</v>
      </c>
      <c r="L268" s="108">
        <f t="shared" si="268"/>
        <v>0</v>
      </c>
      <c r="M268" s="108" t="s">
        <v>1815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3" t="s">
        <v>1966</v>
      </c>
      <c r="B269" s="108">
        <f t="shared" si="3"/>
        <v>382.99</v>
      </c>
      <c r="C269" s="108">
        <v>0.1</v>
      </c>
      <c r="D269" s="108">
        <v>0.0</v>
      </c>
      <c r="E269" s="108">
        <v>98.1</v>
      </c>
      <c r="F269" s="108">
        <v>0.0</v>
      </c>
      <c r="G269" s="234"/>
      <c r="H269" s="108">
        <f t="shared" ref="H269:L269" si="269">$G269/100*B269</f>
        <v>0</v>
      </c>
      <c r="I269" s="108">
        <f t="shared" si="269"/>
        <v>0</v>
      </c>
      <c r="J269" s="108">
        <f t="shared" si="269"/>
        <v>0</v>
      </c>
      <c r="K269" s="108">
        <f t="shared" si="269"/>
        <v>0</v>
      </c>
      <c r="L269" s="108">
        <f t="shared" si="269"/>
        <v>0</v>
      </c>
      <c r="M269" s="108" t="s">
        <v>1815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3" t="s">
        <v>1967</v>
      </c>
      <c r="B270" s="108">
        <f t="shared" si="3"/>
        <v>34.72</v>
      </c>
      <c r="C270" s="108">
        <v>1.6</v>
      </c>
      <c r="D270" s="108">
        <v>0.2</v>
      </c>
      <c r="E270" s="108">
        <v>9.6</v>
      </c>
      <c r="F270" s="108">
        <v>2.8</v>
      </c>
      <c r="G270" s="234"/>
      <c r="H270" s="108">
        <f t="shared" ref="H270:L270" si="270">$G270/100*B270</f>
        <v>0</v>
      </c>
      <c r="I270" s="108">
        <f t="shared" si="270"/>
        <v>0</v>
      </c>
      <c r="J270" s="108">
        <f t="shared" si="270"/>
        <v>0</v>
      </c>
      <c r="K270" s="108">
        <f t="shared" si="270"/>
        <v>0</v>
      </c>
      <c r="L270" s="108">
        <f t="shared" si="270"/>
        <v>0</v>
      </c>
      <c r="M270" s="108" t="s">
        <v>1828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3" t="s">
        <v>1227</v>
      </c>
      <c r="B271" s="108">
        <f t="shared" si="3"/>
        <v>12.04</v>
      </c>
      <c r="C271" s="108">
        <v>2.2</v>
      </c>
      <c r="D271" s="108">
        <v>0.1</v>
      </c>
      <c r="E271" s="108">
        <v>4.3</v>
      </c>
      <c r="F271" s="108">
        <v>3.7</v>
      </c>
      <c r="G271" s="234"/>
      <c r="H271" s="108">
        <f t="shared" ref="H271:L271" si="271">$G271/100*B271</f>
        <v>0</v>
      </c>
      <c r="I271" s="108">
        <f t="shared" si="271"/>
        <v>0</v>
      </c>
      <c r="J271" s="108">
        <f t="shared" si="271"/>
        <v>0</v>
      </c>
      <c r="K271" s="108">
        <f t="shared" si="271"/>
        <v>0</v>
      </c>
      <c r="L271" s="108">
        <f t="shared" si="271"/>
        <v>0</v>
      </c>
      <c r="M271" s="108" t="s">
        <v>1828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3" t="s">
        <v>1736</v>
      </c>
      <c r="B272" s="108">
        <f t="shared" si="3"/>
        <v>451.4</v>
      </c>
      <c r="C272" s="108">
        <v>11.6</v>
      </c>
      <c r="D272" s="108">
        <v>45.0</v>
      </c>
      <c r="E272" s="108">
        <v>0.0</v>
      </c>
      <c r="F272" s="108">
        <v>0.0</v>
      </c>
      <c r="G272" s="234"/>
      <c r="H272" s="108">
        <f t="shared" ref="H272:L272" si="272">$G272/100*B272</f>
        <v>0</v>
      </c>
      <c r="I272" s="108">
        <f t="shared" si="272"/>
        <v>0</v>
      </c>
      <c r="J272" s="108">
        <f t="shared" si="272"/>
        <v>0</v>
      </c>
      <c r="K272" s="108">
        <f t="shared" si="272"/>
        <v>0</v>
      </c>
      <c r="L272" s="108">
        <f t="shared" si="272"/>
        <v>0</v>
      </c>
      <c r="M272" s="108" t="s">
        <v>1829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3" t="s">
        <v>1727</v>
      </c>
      <c r="B273" s="108">
        <f t="shared" si="3"/>
        <v>454.13</v>
      </c>
      <c r="C273" s="108">
        <v>11.6</v>
      </c>
      <c r="D273" s="108">
        <v>45.0</v>
      </c>
      <c r="E273" s="108">
        <v>0.7</v>
      </c>
      <c r="F273" s="108">
        <v>0.0</v>
      </c>
      <c r="G273" s="234"/>
      <c r="H273" s="108">
        <f t="shared" ref="H273:L273" si="273">$G273/100*B273</f>
        <v>0</v>
      </c>
      <c r="I273" s="108">
        <f t="shared" si="273"/>
        <v>0</v>
      </c>
      <c r="J273" s="108">
        <f t="shared" si="273"/>
        <v>0</v>
      </c>
      <c r="K273" s="108">
        <f t="shared" si="273"/>
        <v>0</v>
      </c>
      <c r="L273" s="108">
        <f t="shared" si="273"/>
        <v>0</v>
      </c>
      <c r="M273" s="108" t="s">
        <v>1829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3" t="s">
        <v>1968</v>
      </c>
      <c r="B274" s="108">
        <f t="shared" si="3"/>
        <v>103.46</v>
      </c>
      <c r="C274" s="108">
        <v>20.0</v>
      </c>
      <c r="D274" s="108">
        <v>2.0</v>
      </c>
      <c r="E274" s="108">
        <v>1.8</v>
      </c>
      <c r="F274" s="108">
        <v>0.4</v>
      </c>
      <c r="G274" s="234"/>
      <c r="H274" s="108">
        <f t="shared" ref="H274:L274" si="274">$G274/100*B274</f>
        <v>0</v>
      </c>
      <c r="I274" s="108">
        <f t="shared" si="274"/>
        <v>0</v>
      </c>
      <c r="J274" s="108">
        <f t="shared" si="274"/>
        <v>0</v>
      </c>
      <c r="K274" s="108">
        <f t="shared" si="274"/>
        <v>0</v>
      </c>
      <c r="L274" s="108">
        <f t="shared" si="274"/>
        <v>0</v>
      </c>
      <c r="M274" s="108" t="s">
        <v>1820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3" t="s">
        <v>1260</v>
      </c>
      <c r="B275" s="108">
        <f t="shared" si="3"/>
        <v>10.06</v>
      </c>
      <c r="C275" s="108">
        <v>0.7</v>
      </c>
      <c r="D275" s="108">
        <v>0.2</v>
      </c>
      <c r="E275" s="108">
        <v>3.0</v>
      </c>
      <c r="F275" s="108">
        <v>1.6</v>
      </c>
      <c r="G275" s="234"/>
      <c r="H275" s="108">
        <f t="shared" ref="H275:L275" si="275">$G275/100*B275</f>
        <v>0</v>
      </c>
      <c r="I275" s="108">
        <f t="shared" si="275"/>
        <v>0</v>
      </c>
      <c r="J275" s="108">
        <f t="shared" si="275"/>
        <v>0</v>
      </c>
      <c r="K275" s="108">
        <f t="shared" si="275"/>
        <v>0</v>
      </c>
      <c r="L275" s="108">
        <f t="shared" si="275"/>
        <v>0</v>
      </c>
      <c r="M275" s="108" t="s">
        <v>1828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3" t="s">
        <v>1258</v>
      </c>
      <c r="B276" s="108">
        <f t="shared" si="3"/>
        <v>11.46</v>
      </c>
      <c r="C276" s="108">
        <v>1.8</v>
      </c>
      <c r="D276" s="108">
        <v>0.3</v>
      </c>
      <c r="E276" s="108">
        <v>4.3</v>
      </c>
      <c r="F276" s="108">
        <v>3.9</v>
      </c>
      <c r="G276" s="234"/>
      <c r="H276" s="108">
        <f t="shared" ref="H276:L276" si="276">$G276/100*B276</f>
        <v>0</v>
      </c>
      <c r="I276" s="108">
        <f t="shared" si="276"/>
        <v>0</v>
      </c>
      <c r="J276" s="108">
        <f t="shared" si="276"/>
        <v>0</v>
      </c>
      <c r="K276" s="108">
        <f t="shared" si="276"/>
        <v>0</v>
      </c>
      <c r="L276" s="108">
        <f t="shared" si="276"/>
        <v>0</v>
      </c>
      <c r="M276" s="108" t="s">
        <v>1828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3" t="s">
        <v>1586</v>
      </c>
      <c r="B277" s="108">
        <f t="shared" si="3"/>
        <v>153</v>
      </c>
      <c r="C277" s="108">
        <v>18.0</v>
      </c>
      <c r="D277" s="108">
        <v>9.0</v>
      </c>
      <c r="E277" s="108">
        <v>0.0</v>
      </c>
      <c r="F277" s="108">
        <v>0.0</v>
      </c>
      <c r="G277" s="234"/>
      <c r="H277" s="108">
        <f t="shared" ref="H277:L277" si="277">$G277/100*B277</f>
        <v>0</v>
      </c>
      <c r="I277" s="108">
        <f t="shared" si="277"/>
        <v>0</v>
      </c>
      <c r="J277" s="108">
        <f t="shared" si="277"/>
        <v>0</v>
      </c>
      <c r="K277" s="108">
        <f t="shared" si="277"/>
        <v>0</v>
      </c>
      <c r="L277" s="108">
        <f t="shared" si="277"/>
        <v>0</v>
      </c>
      <c r="M277" s="108" t="s">
        <v>1832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3" t="s">
        <v>1548</v>
      </c>
      <c r="B278" s="108">
        <f t="shared" si="3"/>
        <v>88.37</v>
      </c>
      <c r="C278" s="108">
        <v>4.1</v>
      </c>
      <c r="D278" s="108">
        <v>0.5</v>
      </c>
      <c r="E278" s="108">
        <v>17.3</v>
      </c>
      <c r="F278" s="108">
        <v>0.0</v>
      </c>
      <c r="G278" s="234"/>
      <c r="H278" s="108">
        <f t="shared" ref="H278:L278" si="278">$G278/100*B278</f>
        <v>0</v>
      </c>
      <c r="I278" s="108">
        <f t="shared" si="278"/>
        <v>0</v>
      </c>
      <c r="J278" s="108">
        <f t="shared" si="278"/>
        <v>0</v>
      </c>
      <c r="K278" s="108">
        <f t="shared" si="278"/>
        <v>0</v>
      </c>
      <c r="L278" s="108">
        <f t="shared" si="278"/>
        <v>0</v>
      </c>
      <c r="M278" s="108" t="s">
        <v>1825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3" t="s">
        <v>1969</v>
      </c>
      <c r="B279" s="108">
        <f t="shared" si="3"/>
        <v>459.24</v>
      </c>
      <c r="C279" s="108">
        <v>18.3</v>
      </c>
      <c r="D279" s="108">
        <v>42.2</v>
      </c>
      <c r="E279" s="108">
        <v>28.9</v>
      </c>
      <c r="F279" s="108">
        <v>27.3</v>
      </c>
      <c r="G279" s="234"/>
      <c r="H279" s="108">
        <f t="shared" ref="H279:L279" si="279">$G279/100*B279</f>
        <v>0</v>
      </c>
      <c r="I279" s="108">
        <f t="shared" si="279"/>
        <v>0</v>
      </c>
      <c r="J279" s="108">
        <f t="shared" si="279"/>
        <v>0</v>
      </c>
      <c r="K279" s="108">
        <f t="shared" si="279"/>
        <v>0</v>
      </c>
      <c r="L279" s="108">
        <f t="shared" si="279"/>
        <v>0</v>
      </c>
      <c r="M279" s="108" t="s">
        <v>1825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3" t="s">
        <v>1970</v>
      </c>
      <c r="B280" s="108">
        <f t="shared" si="3"/>
        <v>363.78</v>
      </c>
      <c r="C280" s="108">
        <v>15.6</v>
      </c>
      <c r="D280" s="108">
        <v>30.8</v>
      </c>
      <c r="E280" s="108">
        <v>43.9</v>
      </c>
      <c r="F280" s="108">
        <v>37.7</v>
      </c>
      <c r="G280" s="234"/>
      <c r="H280" s="108">
        <f t="shared" ref="H280:L280" si="280">$G280/100*B280</f>
        <v>0</v>
      </c>
      <c r="I280" s="108">
        <f t="shared" si="280"/>
        <v>0</v>
      </c>
      <c r="J280" s="108">
        <f t="shared" si="280"/>
        <v>0</v>
      </c>
      <c r="K280" s="108">
        <f t="shared" si="280"/>
        <v>0</v>
      </c>
      <c r="L280" s="108">
        <f t="shared" si="280"/>
        <v>0</v>
      </c>
      <c r="M280" s="108" t="s">
        <v>1825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3" t="s">
        <v>1559</v>
      </c>
      <c r="B281" s="108">
        <f t="shared" si="3"/>
        <v>598.96</v>
      </c>
      <c r="C281" s="108">
        <v>20.8</v>
      </c>
      <c r="D281" s="108">
        <v>51.5</v>
      </c>
      <c r="E281" s="108">
        <v>20.0</v>
      </c>
      <c r="F281" s="108">
        <v>6.6</v>
      </c>
      <c r="G281" s="234"/>
      <c r="H281" s="108">
        <f t="shared" ref="H281:L281" si="281">$G281/100*B281</f>
        <v>0</v>
      </c>
      <c r="I281" s="108">
        <f t="shared" si="281"/>
        <v>0</v>
      </c>
      <c r="J281" s="108">
        <f t="shared" si="281"/>
        <v>0</v>
      </c>
      <c r="K281" s="108">
        <f t="shared" si="281"/>
        <v>0</v>
      </c>
      <c r="L281" s="108">
        <f t="shared" si="281"/>
        <v>0</v>
      </c>
      <c r="M281" s="108" t="s">
        <v>1825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3" t="s">
        <v>1614</v>
      </c>
      <c r="B282" s="108">
        <f t="shared" si="3"/>
        <v>129.5</v>
      </c>
      <c r="C282" s="108">
        <v>19.1</v>
      </c>
      <c r="D282" s="108">
        <v>5.9</v>
      </c>
      <c r="E282" s="108">
        <v>0.0</v>
      </c>
      <c r="F282" s="108">
        <v>0.0</v>
      </c>
      <c r="G282" s="234"/>
      <c r="H282" s="108">
        <f t="shared" ref="H282:L282" si="282">$G282/100*B282</f>
        <v>0</v>
      </c>
      <c r="I282" s="108">
        <f t="shared" si="282"/>
        <v>0</v>
      </c>
      <c r="J282" s="108">
        <f t="shared" si="282"/>
        <v>0</v>
      </c>
      <c r="K282" s="108">
        <f t="shared" si="282"/>
        <v>0</v>
      </c>
      <c r="L282" s="108">
        <f t="shared" si="282"/>
        <v>0</v>
      </c>
      <c r="M282" s="108" t="s">
        <v>1832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3" t="s">
        <v>1971</v>
      </c>
      <c r="B283" s="108">
        <f t="shared" si="3"/>
        <v>74.67</v>
      </c>
      <c r="C283" s="108">
        <v>3.3</v>
      </c>
      <c r="D283" s="108">
        <v>0.2</v>
      </c>
      <c r="E283" s="108">
        <v>18.6</v>
      </c>
      <c r="F283" s="108">
        <v>3.3</v>
      </c>
      <c r="G283" s="234"/>
      <c r="H283" s="108">
        <f t="shared" ref="H283:L283" si="283">$G283/100*B283</f>
        <v>0</v>
      </c>
      <c r="I283" s="108">
        <f t="shared" si="283"/>
        <v>0</v>
      </c>
      <c r="J283" s="108">
        <f t="shared" si="283"/>
        <v>0</v>
      </c>
      <c r="K283" s="108">
        <f t="shared" si="283"/>
        <v>0</v>
      </c>
      <c r="L283" s="108">
        <f t="shared" si="283"/>
        <v>0</v>
      </c>
      <c r="M283" s="108" t="s">
        <v>1828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3" t="s">
        <v>1590</v>
      </c>
      <c r="B284" s="108">
        <f t="shared" si="3"/>
        <v>199.5</v>
      </c>
      <c r="C284" s="108">
        <v>18.6</v>
      </c>
      <c r="D284" s="108">
        <v>13.9</v>
      </c>
      <c r="E284" s="108">
        <v>0.0</v>
      </c>
      <c r="F284" s="108">
        <v>0.0</v>
      </c>
      <c r="G284" s="234"/>
      <c r="H284" s="108">
        <f t="shared" ref="H284:L284" si="284">$G284/100*B284</f>
        <v>0</v>
      </c>
      <c r="I284" s="108">
        <f t="shared" si="284"/>
        <v>0</v>
      </c>
      <c r="J284" s="108">
        <f t="shared" si="284"/>
        <v>0</v>
      </c>
      <c r="K284" s="108">
        <f t="shared" si="284"/>
        <v>0</v>
      </c>
      <c r="L284" s="108">
        <f t="shared" si="284"/>
        <v>0</v>
      </c>
      <c r="M284" s="108" t="s">
        <v>1832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3" t="s">
        <v>1972</v>
      </c>
      <c r="B285" s="108">
        <f t="shared" si="3"/>
        <v>44.5</v>
      </c>
      <c r="C285" s="108">
        <v>0.7</v>
      </c>
      <c r="D285" s="108">
        <v>0.3</v>
      </c>
      <c r="E285" s="108">
        <v>11.4</v>
      </c>
      <c r="F285" s="108">
        <v>1.4</v>
      </c>
      <c r="G285" s="234"/>
      <c r="H285" s="108">
        <f t="shared" ref="H285:L285" si="285">$G285/100*B285</f>
        <v>0</v>
      </c>
      <c r="I285" s="108">
        <f t="shared" si="285"/>
        <v>0</v>
      </c>
      <c r="J285" s="108">
        <f t="shared" si="285"/>
        <v>0</v>
      </c>
      <c r="K285" s="108">
        <f t="shared" si="285"/>
        <v>0</v>
      </c>
      <c r="L285" s="108">
        <f t="shared" si="285"/>
        <v>0</v>
      </c>
      <c r="M285" s="108" t="s">
        <v>1814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3" t="s">
        <v>1973</v>
      </c>
      <c r="B286" s="108">
        <f t="shared" si="3"/>
        <v>261.35</v>
      </c>
      <c r="C286" s="108">
        <v>3.2</v>
      </c>
      <c r="D286" s="108">
        <v>22.2</v>
      </c>
      <c r="E286" s="108">
        <v>12.5</v>
      </c>
      <c r="F286" s="108">
        <v>0.0</v>
      </c>
      <c r="G286" s="234"/>
      <c r="H286" s="108">
        <f t="shared" ref="H286:L286" si="286">$G286/100*B286</f>
        <v>0</v>
      </c>
      <c r="I286" s="108">
        <f t="shared" si="286"/>
        <v>0</v>
      </c>
      <c r="J286" s="108">
        <f t="shared" si="286"/>
        <v>0</v>
      </c>
      <c r="K286" s="108">
        <f t="shared" si="286"/>
        <v>0</v>
      </c>
      <c r="L286" s="108">
        <f t="shared" si="286"/>
        <v>0</v>
      </c>
      <c r="M286" s="108" t="s">
        <v>1868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3" t="s">
        <v>1974</v>
      </c>
      <c r="B287" s="108">
        <f t="shared" si="3"/>
        <v>198.93</v>
      </c>
      <c r="C287" s="108">
        <v>2.7</v>
      </c>
      <c r="D287" s="108">
        <v>19.3</v>
      </c>
      <c r="E287" s="108">
        <v>3.7</v>
      </c>
      <c r="F287" s="108">
        <v>0.0</v>
      </c>
      <c r="G287" s="234"/>
      <c r="H287" s="108">
        <f t="shared" ref="H287:L287" si="287">$G287/100*B287</f>
        <v>0</v>
      </c>
      <c r="I287" s="108">
        <f t="shared" si="287"/>
        <v>0</v>
      </c>
      <c r="J287" s="108">
        <f t="shared" si="287"/>
        <v>0</v>
      </c>
      <c r="K287" s="108">
        <f t="shared" si="287"/>
        <v>0</v>
      </c>
      <c r="L287" s="108">
        <f t="shared" si="287"/>
        <v>0</v>
      </c>
      <c r="M287" s="108" t="s">
        <v>1868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3" t="s">
        <v>1783</v>
      </c>
      <c r="B288" s="108">
        <f t="shared" si="3"/>
        <v>137.09</v>
      </c>
      <c r="C288" s="108">
        <v>3.5</v>
      </c>
      <c r="D288" s="108">
        <v>10.6</v>
      </c>
      <c r="E288" s="108">
        <v>7.1</v>
      </c>
      <c r="F288" s="108">
        <v>0.0</v>
      </c>
      <c r="G288" s="234"/>
      <c r="H288" s="108">
        <f t="shared" ref="H288:L288" si="288">$G288/100*B288</f>
        <v>0</v>
      </c>
      <c r="I288" s="108">
        <f t="shared" si="288"/>
        <v>0</v>
      </c>
      <c r="J288" s="108">
        <f t="shared" si="288"/>
        <v>0</v>
      </c>
      <c r="K288" s="108">
        <f t="shared" si="288"/>
        <v>0</v>
      </c>
      <c r="L288" s="108">
        <f t="shared" si="288"/>
        <v>0</v>
      </c>
      <c r="M288" s="108" t="s">
        <v>1868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3" t="s">
        <v>1467</v>
      </c>
      <c r="B289" s="108">
        <f t="shared" si="3"/>
        <v>44.45</v>
      </c>
      <c r="C289" s="108">
        <v>1.4</v>
      </c>
      <c r="D289" s="108">
        <v>0.2</v>
      </c>
      <c r="E289" s="108">
        <v>13.8</v>
      </c>
      <c r="F289" s="108">
        <v>4.3</v>
      </c>
      <c r="G289" s="234"/>
      <c r="H289" s="108">
        <f t="shared" ref="H289:L289" si="289">$G289/100*B289</f>
        <v>0</v>
      </c>
      <c r="I289" s="108">
        <f t="shared" si="289"/>
        <v>0</v>
      </c>
      <c r="J289" s="108">
        <f t="shared" si="289"/>
        <v>0</v>
      </c>
      <c r="K289" s="108">
        <f t="shared" si="289"/>
        <v>0</v>
      </c>
      <c r="L289" s="108">
        <f t="shared" si="289"/>
        <v>0</v>
      </c>
      <c r="M289" s="108" t="s">
        <v>1814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3" t="s">
        <v>1192</v>
      </c>
      <c r="B290" s="108">
        <f t="shared" si="3"/>
        <v>424.14</v>
      </c>
      <c r="C290" s="108">
        <v>34.5</v>
      </c>
      <c r="D290" s="108">
        <v>20.7</v>
      </c>
      <c r="E290" s="108">
        <v>35.2</v>
      </c>
      <c r="F290" s="108">
        <v>9.6</v>
      </c>
      <c r="G290" s="234"/>
      <c r="H290" s="108">
        <f t="shared" ref="H290:L290" si="290">$G290/100*B290</f>
        <v>0</v>
      </c>
      <c r="I290" s="108">
        <f t="shared" si="290"/>
        <v>0</v>
      </c>
      <c r="J290" s="108">
        <f t="shared" si="290"/>
        <v>0</v>
      </c>
      <c r="K290" s="108">
        <f t="shared" si="290"/>
        <v>0</v>
      </c>
      <c r="L290" s="108">
        <f t="shared" si="290"/>
        <v>0</v>
      </c>
      <c r="M290" s="108" t="s">
        <v>1818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3" t="s">
        <v>1194</v>
      </c>
      <c r="B291" s="108">
        <f t="shared" si="3"/>
        <v>51.63</v>
      </c>
      <c r="C291" s="108">
        <v>3.3</v>
      </c>
      <c r="D291" s="108">
        <v>1.8</v>
      </c>
      <c r="E291" s="108">
        <v>6.3</v>
      </c>
      <c r="F291" s="108">
        <v>0.6</v>
      </c>
      <c r="G291" s="234"/>
      <c r="H291" s="108">
        <f t="shared" ref="H291:L291" si="291">$G291/100*B291</f>
        <v>0</v>
      </c>
      <c r="I291" s="108">
        <f t="shared" si="291"/>
        <v>0</v>
      </c>
      <c r="J291" s="108">
        <f t="shared" si="291"/>
        <v>0</v>
      </c>
      <c r="K291" s="108">
        <f t="shared" si="291"/>
        <v>0</v>
      </c>
      <c r="L291" s="108">
        <f t="shared" si="291"/>
        <v>0</v>
      </c>
      <c r="M291" s="108" t="s">
        <v>1818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3" t="s">
        <v>1184</v>
      </c>
      <c r="B292" s="108">
        <f t="shared" si="3"/>
        <v>406.61</v>
      </c>
      <c r="C292" s="108">
        <v>36.5</v>
      </c>
      <c r="D292" s="108">
        <v>19.9</v>
      </c>
      <c r="E292" s="108">
        <v>30.2</v>
      </c>
      <c r="F292" s="108">
        <v>9.3</v>
      </c>
      <c r="G292" s="234"/>
      <c r="H292" s="108">
        <f t="shared" ref="H292:L292" si="292">$G292/100*B292</f>
        <v>0</v>
      </c>
      <c r="I292" s="108">
        <f t="shared" si="292"/>
        <v>0</v>
      </c>
      <c r="J292" s="108">
        <f t="shared" si="292"/>
        <v>0</v>
      </c>
      <c r="K292" s="108">
        <f t="shared" si="292"/>
        <v>0</v>
      </c>
      <c r="L292" s="108">
        <f t="shared" si="292"/>
        <v>0</v>
      </c>
      <c r="M292" s="108" t="s">
        <v>1818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3" t="s">
        <v>1975</v>
      </c>
      <c r="B293" s="108">
        <f t="shared" si="3"/>
        <v>51.73</v>
      </c>
      <c r="C293" s="108">
        <v>5.2</v>
      </c>
      <c r="D293" s="108">
        <v>0.1</v>
      </c>
      <c r="E293" s="108">
        <v>8.5</v>
      </c>
      <c r="F293" s="108">
        <v>0.8</v>
      </c>
      <c r="G293" s="234"/>
      <c r="H293" s="108">
        <f t="shared" ref="H293:L293" si="293">$G293/100*B293</f>
        <v>0</v>
      </c>
      <c r="I293" s="108">
        <f t="shared" si="293"/>
        <v>0</v>
      </c>
      <c r="J293" s="108">
        <f t="shared" si="293"/>
        <v>0</v>
      </c>
      <c r="K293" s="108">
        <f t="shared" si="293"/>
        <v>0</v>
      </c>
      <c r="L293" s="108">
        <f t="shared" si="293"/>
        <v>0</v>
      </c>
      <c r="M293" s="108" t="s">
        <v>1836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3" t="s">
        <v>1976</v>
      </c>
      <c r="B294" s="108">
        <f t="shared" si="3"/>
        <v>51.72</v>
      </c>
      <c r="C294" s="108">
        <v>6.3</v>
      </c>
      <c r="D294" s="108">
        <v>0.0</v>
      </c>
      <c r="E294" s="108">
        <v>7.6</v>
      </c>
      <c r="F294" s="108">
        <v>0.8</v>
      </c>
      <c r="G294" s="234"/>
      <c r="H294" s="108">
        <f t="shared" ref="H294:L294" si="294">$G294/100*B294</f>
        <v>0</v>
      </c>
      <c r="I294" s="108">
        <f t="shared" si="294"/>
        <v>0</v>
      </c>
      <c r="J294" s="108">
        <f t="shared" si="294"/>
        <v>0</v>
      </c>
      <c r="K294" s="108">
        <f t="shared" si="294"/>
        <v>0</v>
      </c>
      <c r="L294" s="108">
        <f t="shared" si="294"/>
        <v>0</v>
      </c>
      <c r="M294" s="108" t="s">
        <v>1836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3" t="s">
        <v>1977</v>
      </c>
      <c r="B295" s="108">
        <f t="shared" si="3"/>
        <v>44.13</v>
      </c>
      <c r="C295" s="108">
        <v>0.6</v>
      </c>
      <c r="D295" s="108">
        <v>0.0</v>
      </c>
      <c r="E295" s="108">
        <v>12.3</v>
      </c>
      <c r="F295" s="108">
        <v>1.6</v>
      </c>
      <c r="G295" s="234"/>
      <c r="H295" s="108">
        <f t="shared" ref="H295:L295" si="295">$G295/100*B295</f>
        <v>0</v>
      </c>
      <c r="I295" s="108">
        <f t="shared" si="295"/>
        <v>0</v>
      </c>
      <c r="J295" s="108">
        <f t="shared" si="295"/>
        <v>0</v>
      </c>
      <c r="K295" s="108">
        <f t="shared" si="295"/>
        <v>0</v>
      </c>
      <c r="L295" s="108">
        <f t="shared" si="295"/>
        <v>0</v>
      </c>
      <c r="M295" s="108" t="s">
        <v>1821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3" t="s">
        <v>1978</v>
      </c>
      <c r="B296" s="108">
        <f t="shared" si="3"/>
        <v>44.38</v>
      </c>
      <c r="C296" s="108">
        <v>0.7</v>
      </c>
      <c r="D296" s="108">
        <v>0.2</v>
      </c>
      <c r="E296" s="108">
        <v>10.4</v>
      </c>
      <c r="F296" s="108">
        <v>0.2</v>
      </c>
      <c r="G296" s="234"/>
      <c r="H296" s="108">
        <f t="shared" ref="H296:L296" si="296">$G296/100*B296</f>
        <v>0</v>
      </c>
      <c r="I296" s="108">
        <f t="shared" si="296"/>
        <v>0</v>
      </c>
      <c r="J296" s="108">
        <f t="shared" si="296"/>
        <v>0</v>
      </c>
      <c r="K296" s="108">
        <f t="shared" si="296"/>
        <v>0</v>
      </c>
      <c r="L296" s="108">
        <f t="shared" si="296"/>
        <v>0</v>
      </c>
      <c r="M296" s="108" t="s">
        <v>1821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3" t="s">
        <v>1979</v>
      </c>
      <c r="B297" s="108">
        <f t="shared" si="3"/>
        <v>59.44</v>
      </c>
      <c r="C297" s="108">
        <v>0.4</v>
      </c>
      <c r="D297" s="108">
        <v>0.1</v>
      </c>
      <c r="E297" s="108">
        <v>14.8</v>
      </c>
      <c r="F297" s="108">
        <v>0.2</v>
      </c>
      <c r="G297" s="234"/>
      <c r="H297" s="108">
        <f t="shared" ref="H297:L297" si="297">$G297/100*B297</f>
        <v>0</v>
      </c>
      <c r="I297" s="108">
        <f t="shared" si="297"/>
        <v>0</v>
      </c>
      <c r="J297" s="108">
        <f t="shared" si="297"/>
        <v>0</v>
      </c>
      <c r="K297" s="108">
        <f t="shared" si="297"/>
        <v>0</v>
      </c>
      <c r="L297" s="108">
        <f t="shared" si="297"/>
        <v>0</v>
      </c>
      <c r="M297" s="108" t="s">
        <v>1821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3" t="s">
        <v>1980</v>
      </c>
      <c r="B298" s="108">
        <f t="shared" si="3"/>
        <v>54.2</v>
      </c>
      <c r="C298" s="108">
        <v>0.2</v>
      </c>
      <c r="D298" s="108">
        <v>0.3</v>
      </c>
      <c r="E298" s="108">
        <v>13.1</v>
      </c>
      <c r="F298" s="108">
        <v>0.1</v>
      </c>
      <c r="G298" s="234"/>
      <c r="H298" s="108">
        <f t="shared" ref="H298:L298" si="298">$G298/100*B298</f>
        <v>0</v>
      </c>
      <c r="I298" s="108">
        <f t="shared" si="298"/>
        <v>0</v>
      </c>
      <c r="J298" s="108">
        <f t="shared" si="298"/>
        <v>0</v>
      </c>
      <c r="K298" s="108">
        <f t="shared" si="298"/>
        <v>0</v>
      </c>
      <c r="L298" s="108">
        <f t="shared" si="298"/>
        <v>0</v>
      </c>
      <c r="M298" s="108" t="s">
        <v>1821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3" t="s">
        <v>1981</v>
      </c>
      <c r="B299" s="108">
        <f t="shared" si="3"/>
        <v>38.78</v>
      </c>
      <c r="C299" s="108">
        <v>0.5</v>
      </c>
      <c r="D299" s="108">
        <v>0.1</v>
      </c>
      <c r="E299" s="108">
        <v>9.2</v>
      </c>
      <c r="F299" s="108">
        <v>0.0</v>
      </c>
      <c r="G299" s="234"/>
      <c r="H299" s="108">
        <f t="shared" ref="H299:L299" si="299">$G299/100*B299</f>
        <v>0</v>
      </c>
      <c r="I299" s="108">
        <f t="shared" si="299"/>
        <v>0</v>
      </c>
      <c r="J299" s="108">
        <f t="shared" si="299"/>
        <v>0</v>
      </c>
      <c r="K299" s="108">
        <f t="shared" si="299"/>
        <v>0</v>
      </c>
      <c r="L299" s="108">
        <f t="shared" si="299"/>
        <v>0</v>
      </c>
      <c r="M299" s="108" t="s">
        <v>1821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3" t="s">
        <v>1982</v>
      </c>
      <c r="B300" s="108">
        <f t="shared" si="3"/>
        <v>46.17</v>
      </c>
      <c r="C300" s="108">
        <v>0.3</v>
      </c>
      <c r="D300" s="108">
        <v>0.1</v>
      </c>
      <c r="E300" s="108">
        <v>12.9</v>
      </c>
      <c r="F300" s="108">
        <v>1.6</v>
      </c>
      <c r="G300" s="234"/>
      <c r="H300" s="108">
        <f t="shared" ref="H300:L300" si="300">$G300/100*B300</f>
        <v>0</v>
      </c>
      <c r="I300" s="108">
        <f t="shared" si="300"/>
        <v>0</v>
      </c>
      <c r="J300" s="108">
        <f t="shared" si="300"/>
        <v>0</v>
      </c>
      <c r="K300" s="108">
        <f t="shared" si="300"/>
        <v>0</v>
      </c>
      <c r="L300" s="108">
        <f t="shared" si="300"/>
        <v>0</v>
      </c>
      <c r="M300" s="108" t="s">
        <v>1821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3" t="s">
        <v>1983</v>
      </c>
      <c r="B301" s="108">
        <f t="shared" si="3"/>
        <v>49.69</v>
      </c>
      <c r="C301" s="108">
        <v>0.4</v>
      </c>
      <c r="D301" s="108">
        <v>0.1</v>
      </c>
      <c r="E301" s="108">
        <v>12.2</v>
      </c>
      <c r="F301" s="108">
        <v>0.1</v>
      </c>
      <c r="G301" s="234"/>
      <c r="H301" s="108">
        <f t="shared" ref="H301:L301" si="301">$G301/100*B301</f>
        <v>0</v>
      </c>
      <c r="I301" s="108">
        <f t="shared" si="301"/>
        <v>0</v>
      </c>
      <c r="J301" s="108">
        <f t="shared" si="301"/>
        <v>0</v>
      </c>
      <c r="K301" s="108">
        <f t="shared" si="301"/>
        <v>0</v>
      </c>
      <c r="L301" s="108">
        <f t="shared" si="301"/>
        <v>0</v>
      </c>
      <c r="M301" s="108" t="s">
        <v>1821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3" t="s">
        <v>1984</v>
      </c>
      <c r="B302" s="108">
        <f t="shared" si="3"/>
        <v>29.14</v>
      </c>
      <c r="C302" s="108">
        <v>0.4</v>
      </c>
      <c r="D302" s="108">
        <v>0.2</v>
      </c>
      <c r="E302" s="108">
        <v>6.9</v>
      </c>
      <c r="F302" s="108">
        <v>0.3</v>
      </c>
      <c r="G302" s="234"/>
      <c r="H302" s="108">
        <f t="shared" ref="H302:L302" si="302">$G302/100*B302</f>
        <v>0</v>
      </c>
      <c r="I302" s="108">
        <f t="shared" si="302"/>
        <v>0</v>
      </c>
      <c r="J302" s="108">
        <f t="shared" si="302"/>
        <v>0</v>
      </c>
      <c r="K302" s="108">
        <f t="shared" si="302"/>
        <v>0</v>
      </c>
      <c r="L302" s="108">
        <f t="shared" si="302"/>
        <v>0</v>
      </c>
      <c r="M302" s="108" t="s">
        <v>1821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3" t="s">
        <v>1673</v>
      </c>
      <c r="B303" s="108">
        <f t="shared" si="3"/>
        <v>54.76</v>
      </c>
      <c r="C303" s="108">
        <v>0.4</v>
      </c>
      <c r="D303" s="108">
        <v>0.1</v>
      </c>
      <c r="E303" s="108">
        <v>13.6</v>
      </c>
      <c r="F303" s="108">
        <v>0.2</v>
      </c>
      <c r="G303" s="234"/>
      <c r="H303" s="108">
        <f t="shared" ref="H303:L303" si="303">$G303/100*B303</f>
        <v>0</v>
      </c>
      <c r="I303" s="108">
        <f t="shared" si="303"/>
        <v>0</v>
      </c>
      <c r="J303" s="108">
        <f t="shared" si="303"/>
        <v>0</v>
      </c>
      <c r="K303" s="108">
        <f t="shared" si="303"/>
        <v>0</v>
      </c>
      <c r="L303" s="108">
        <f t="shared" si="303"/>
        <v>0</v>
      </c>
      <c r="M303" s="108" t="s">
        <v>1821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3" t="s">
        <v>1985</v>
      </c>
      <c r="B304" s="108">
        <f t="shared" si="3"/>
        <v>38.95</v>
      </c>
      <c r="C304" s="108">
        <v>1.0</v>
      </c>
      <c r="D304" s="108">
        <v>0.2</v>
      </c>
      <c r="E304" s="108">
        <v>9.3</v>
      </c>
      <c r="F304" s="108">
        <v>0.8</v>
      </c>
      <c r="G304" s="234"/>
      <c r="H304" s="108">
        <f t="shared" ref="H304:L304" si="304">$G304/100*B304</f>
        <v>0</v>
      </c>
      <c r="I304" s="108">
        <f t="shared" si="304"/>
        <v>0</v>
      </c>
      <c r="J304" s="108">
        <f t="shared" si="304"/>
        <v>0</v>
      </c>
      <c r="K304" s="108">
        <f t="shared" si="304"/>
        <v>0</v>
      </c>
      <c r="L304" s="108">
        <f t="shared" si="304"/>
        <v>0</v>
      </c>
      <c r="M304" s="108" t="s">
        <v>1821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3" t="s">
        <v>1986</v>
      </c>
      <c r="B305" s="108">
        <f t="shared" si="3"/>
        <v>45.27</v>
      </c>
      <c r="C305" s="108">
        <v>0.6</v>
      </c>
      <c r="D305" s="108">
        <v>0.3</v>
      </c>
      <c r="E305" s="108">
        <v>11.6</v>
      </c>
      <c r="F305" s="108">
        <v>1.3</v>
      </c>
      <c r="G305" s="234"/>
      <c r="H305" s="108">
        <f t="shared" ref="H305:L305" si="305">$G305/100*B305</f>
        <v>0</v>
      </c>
      <c r="I305" s="108">
        <f t="shared" si="305"/>
        <v>0</v>
      </c>
      <c r="J305" s="108">
        <f t="shared" si="305"/>
        <v>0</v>
      </c>
      <c r="K305" s="108">
        <f t="shared" si="305"/>
        <v>0</v>
      </c>
      <c r="L305" s="108">
        <f t="shared" si="305"/>
        <v>0</v>
      </c>
      <c r="M305" s="108" t="s">
        <v>1821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3" t="s">
        <v>1987</v>
      </c>
      <c r="B306" s="108">
        <f t="shared" si="3"/>
        <v>14.36</v>
      </c>
      <c r="C306" s="108">
        <v>0.8</v>
      </c>
      <c r="D306" s="108">
        <v>0.2</v>
      </c>
      <c r="E306" s="108">
        <v>4.0</v>
      </c>
      <c r="F306" s="108">
        <v>1.6</v>
      </c>
      <c r="G306" s="234"/>
      <c r="H306" s="108">
        <f t="shared" ref="H306:L306" si="306">$G306/100*B306</f>
        <v>0</v>
      </c>
      <c r="I306" s="108">
        <f t="shared" si="306"/>
        <v>0</v>
      </c>
      <c r="J306" s="108">
        <f t="shared" si="306"/>
        <v>0</v>
      </c>
      <c r="K306" s="108">
        <f t="shared" si="306"/>
        <v>0</v>
      </c>
      <c r="L306" s="108">
        <f t="shared" si="306"/>
        <v>0</v>
      </c>
      <c r="M306" s="108" t="s">
        <v>1821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3" t="s">
        <v>1988</v>
      </c>
      <c r="B307" s="108">
        <f t="shared" si="3"/>
        <v>69.45</v>
      </c>
      <c r="C307" s="108">
        <v>0.6</v>
      </c>
      <c r="D307" s="108">
        <v>0.3</v>
      </c>
      <c r="E307" s="108">
        <v>17.5</v>
      </c>
      <c r="F307" s="108">
        <v>1.0</v>
      </c>
      <c r="G307" s="234"/>
      <c r="H307" s="108">
        <f t="shared" ref="H307:L307" si="307">$G307/100*B307</f>
        <v>0</v>
      </c>
      <c r="I307" s="108">
        <f t="shared" si="307"/>
        <v>0</v>
      </c>
      <c r="J307" s="108">
        <f t="shared" si="307"/>
        <v>0</v>
      </c>
      <c r="K307" s="108">
        <f t="shared" si="307"/>
        <v>0</v>
      </c>
      <c r="L307" s="108">
        <f t="shared" si="307"/>
        <v>0</v>
      </c>
      <c r="M307" s="108" t="s">
        <v>1821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3" t="s">
        <v>1989</v>
      </c>
      <c r="B308" s="108">
        <f t="shared" si="3"/>
        <v>44.59</v>
      </c>
      <c r="C308" s="108">
        <v>0.1</v>
      </c>
      <c r="D308" s="108">
        <v>0.1</v>
      </c>
      <c r="E308" s="108">
        <v>11.3</v>
      </c>
      <c r="F308" s="108">
        <v>0.2</v>
      </c>
      <c r="G308" s="234"/>
      <c r="H308" s="108">
        <f t="shared" ref="H308:L308" si="308">$G308/100*B308</f>
        <v>0</v>
      </c>
      <c r="I308" s="108">
        <f t="shared" si="308"/>
        <v>0</v>
      </c>
      <c r="J308" s="108">
        <f t="shared" si="308"/>
        <v>0</v>
      </c>
      <c r="K308" s="108">
        <f t="shared" si="308"/>
        <v>0</v>
      </c>
      <c r="L308" s="108">
        <f t="shared" si="308"/>
        <v>0</v>
      </c>
      <c r="M308" s="108" t="s">
        <v>1821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3" t="s">
        <v>1990</v>
      </c>
      <c r="B309" s="108">
        <f t="shared" si="3"/>
        <v>0</v>
      </c>
      <c r="C309" s="108">
        <v>0.0</v>
      </c>
      <c r="D309" s="108">
        <v>0.0</v>
      </c>
      <c r="E309" s="108">
        <v>0.0</v>
      </c>
      <c r="F309" s="108">
        <v>0.0</v>
      </c>
      <c r="G309" s="234"/>
      <c r="H309" s="108">
        <f t="shared" ref="H309:L309" si="309">$G309/100*B309</f>
        <v>0</v>
      </c>
      <c r="I309" s="108">
        <f t="shared" si="309"/>
        <v>0</v>
      </c>
      <c r="J309" s="108">
        <f t="shared" si="309"/>
        <v>0</v>
      </c>
      <c r="K309" s="108">
        <f t="shared" si="309"/>
        <v>0</v>
      </c>
      <c r="L309" s="108">
        <f t="shared" si="309"/>
        <v>0</v>
      </c>
      <c r="M309" s="108" t="s">
        <v>1836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3" t="s">
        <v>1991</v>
      </c>
      <c r="B310" s="108">
        <f t="shared" si="3"/>
        <v>0</v>
      </c>
      <c r="C310" s="108">
        <v>0.0</v>
      </c>
      <c r="D310" s="108">
        <v>0.0</v>
      </c>
      <c r="E310" s="108">
        <v>0.0</v>
      </c>
      <c r="F310" s="108">
        <v>0.0</v>
      </c>
      <c r="G310" s="234"/>
      <c r="H310" s="108">
        <f t="shared" ref="H310:L310" si="310">$G310/100*B310</f>
        <v>0</v>
      </c>
      <c r="I310" s="108">
        <f t="shared" si="310"/>
        <v>0</v>
      </c>
      <c r="J310" s="108">
        <f t="shared" si="310"/>
        <v>0</v>
      </c>
      <c r="K310" s="108">
        <f t="shared" si="310"/>
        <v>0</v>
      </c>
      <c r="L310" s="108">
        <f t="shared" si="310"/>
        <v>0</v>
      </c>
      <c r="M310" s="108" t="s">
        <v>1836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3" t="s">
        <v>1992</v>
      </c>
      <c r="B311" s="108">
        <f t="shared" si="3"/>
        <v>0</v>
      </c>
      <c r="C311" s="108">
        <v>0.0</v>
      </c>
      <c r="D311" s="108">
        <v>0.0</v>
      </c>
      <c r="E311" s="108">
        <v>0.0</v>
      </c>
      <c r="F311" s="108">
        <v>0.0</v>
      </c>
      <c r="G311" s="234"/>
      <c r="H311" s="108">
        <f t="shared" ref="H311:L311" si="311">$G311/100*B311</f>
        <v>0</v>
      </c>
      <c r="I311" s="108">
        <f t="shared" si="311"/>
        <v>0</v>
      </c>
      <c r="J311" s="108">
        <f t="shared" si="311"/>
        <v>0</v>
      </c>
      <c r="K311" s="108">
        <f t="shared" si="311"/>
        <v>0</v>
      </c>
      <c r="L311" s="108">
        <f t="shared" si="311"/>
        <v>0</v>
      </c>
      <c r="M311" s="108" t="s">
        <v>1836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3" t="s">
        <v>1574</v>
      </c>
      <c r="B312" s="108">
        <f t="shared" si="3"/>
        <v>90.8</v>
      </c>
      <c r="C312" s="108">
        <v>16.4</v>
      </c>
      <c r="D312" s="108">
        <v>2.8</v>
      </c>
      <c r="E312" s="108">
        <v>0.0</v>
      </c>
      <c r="F312" s="108">
        <v>0.0</v>
      </c>
      <c r="G312" s="234"/>
      <c r="H312" s="108">
        <f t="shared" ref="H312:L312" si="312">$G312/100*B312</f>
        <v>0</v>
      </c>
      <c r="I312" s="108">
        <f t="shared" si="312"/>
        <v>0</v>
      </c>
      <c r="J312" s="108">
        <f t="shared" si="312"/>
        <v>0</v>
      </c>
      <c r="K312" s="108">
        <f t="shared" si="312"/>
        <v>0</v>
      </c>
      <c r="L312" s="108">
        <f t="shared" si="312"/>
        <v>0</v>
      </c>
      <c r="M312" s="108" t="s">
        <v>1832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3" t="s">
        <v>1993</v>
      </c>
      <c r="B313" s="108">
        <f t="shared" si="3"/>
        <v>341.27</v>
      </c>
      <c r="C313" s="108">
        <v>11.3</v>
      </c>
      <c r="D313" s="108">
        <v>3.3</v>
      </c>
      <c r="E313" s="108">
        <v>74.6</v>
      </c>
      <c r="F313" s="108">
        <v>6.3</v>
      </c>
      <c r="G313" s="234"/>
      <c r="H313" s="108">
        <f t="shared" ref="H313:L313" si="313">$G313/100*B313</f>
        <v>0</v>
      </c>
      <c r="I313" s="108">
        <f t="shared" si="313"/>
        <v>0</v>
      </c>
      <c r="J313" s="108">
        <f t="shared" si="313"/>
        <v>0</v>
      </c>
      <c r="K313" s="108">
        <f t="shared" si="313"/>
        <v>0</v>
      </c>
      <c r="L313" s="108">
        <f t="shared" si="313"/>
        <v>0</v>
      </c>
      <c r="M313" s="108" t="s">
        <v>1820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3" t="s">
        <v>1127</v>
      </c>
      <c r="B314" s="108">
        <f t="shared" si="3"/>
        <v>357.26</v>
      </c>
      <c r="C314" s="108">
        <v>14.6</v>
      </c>
      <c r="D314" s="108">
        <v>1.4</v>
      </c>
      <c r="E314" s="108">
        <v>75.0</v>
      </c>
      <c r="F314" s="108">
        <v>1.6</v>
      </c>
      <c r="G314" s="234"/>
      <c r="H314" s="108">
        <f t="shared" ref="H314:L314" si="314">$G314/100*B314</f>
        <v>0</v>
      </c>
      <c r="I314" s="108">
        <f t="shared" si="314"/>
        <v>0</v>
      </c>
      <c r="J314" s="108">
        <f t="shared" si="314"/>
        <v>0</v>
      </c>
      <c r="K314" s="108">
        <f t="shared" si="314"/>
        <v>0</v>
      </c>
      <c r="L314" s="108">
        <f t="shared" si="314"/>
        <v>0</v>
      </c>
      <c r="M314" s="108" t="s">
        <v>1820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3" t="s">
        <v>1994</v>
      </c>
      <c r="B315" s="108">
        <f t="shared" si="3"/>
        <v>34.71</v>
      </c>
      <c r="C315" s="108">
        <v>0.6</v>
      </c>
      <c r="D315" s="108">
        <v>0.6</v>
      </c>
      <c r="E315" s="108">
        <v>6.9</v>
      </c>
      <c r="F315" s="108">
        <v>0.0</v>
      </c>
      <c r="G315" s="234"/>
      <c r="H315" s="108">
        <f t="shared" ref="H315:L315" si="315">$G315/100*B315</f>
        <v>0</v>
      </c>
      <c r="I315" s="108">
        <f t="shared" si="315"/>
        <v>0</v>
      </c>
      <c r="J315" s="108">
        <f t="shared" si="315"/>
        <v>0</v>
      </c>
      <c r="K315" s="108">
        <f t="shared" si="315"/>
        <v>0</v>
      </c>
      <c r="L315" s="108">
        <f t="shared" si="315"/>
        <v>0</v>
      </c>
      <c r="M315" s="108" t="s">
        <v>1828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3" t="s">
        <v>1221</v>
      </c>
      <c r="B316" s="108">
        <f t="shared" si="3"/>
        <v>16.72</v>
      </c>
      <c r="C316" s="108">
        <v>2.2</v>
      </c>
      <c r="D316" s="108">
        <v>0.1</v>
      </c>
      <c r="E316" s="108">
        <v>3.9</v>
      </c>
      <c r="F316" s="108">
        <v>2.1</v>
      </c>
      <c r="G316" s="234"/>
      <c r="H316" s="108">
        <f t="shared" ref="H316:L316" si="316">$G316/100*B316</f>
        <v>0</v>
      </c>
      <c r="I316" s="108">
        <f t="shared" si="316"/>
        <v>0</v>
      </c>
      <c r="J316" s="108">
        <f t="shared" si="316"/>
        <v>0</v>
      </c>
      <c r="K316" s="108">
        <f t="shared" si="316"/>
        <v>0</v>
      </c>
      <c r="L316" s="108">
        <f t="shared" si="316"/>
        <v>0</v>
      </c>
      <c r="M316" s="108" t="s">
        <v>1828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3" t="s">
        <v>1301</v>
      </c>
      <c r="B317" s="108">
        <f t="shared" si="3"/>
        <v>36.56</v>
      </c>
      <c r="C317" s="108">
        <v>5.9</v>
      </c>
      <c r="D317" s="108">
        <v>0.4</v>
      </c>
      <c r="E317" s="108">
        <v>2.4</v>
      </c>
      <c r="F317" s="108">
        <v>0.0</v>
      </c>
      <c r="G317" s="234"/>
      <c r="H317" s="108">
        <f t="shared" ref="H317:L317" si="317">$G317/100*B317</f>
        <v>0</v>
      </c>
      <c r="I317" s="108">
        <f t="shared" si="317"/>
        <v>0</v>
      </c>
      <c r="J317" s="108">
        <f t="shared" si="317"/>
        <v>0</v>
      </c>
      <c r="K317" s="108">
        <f t="shared" si="317"/>
        <v>0</v>
      </c>
      <c r="L317" s="108">
        <f t="shared" si="317"/>
        <v>0</v>
      </c>
      <c r="M317" s="108" t="s">
        <v>1816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3" t="s">
        <v>1363</v>
      </c>
      <c r="B318" s="108">
        <f t="shared" si="3"/>
        <v>335.4</v>
      </c>
      <c r="C318" s="108">
        <v>0.0</v>
      </c>
      <c r="D318" s="108">
        <v>36.4</v>
      </c>
      <c r="E318" s="108">
        <v>2.0</v>
      </c>
      <c r="F318" s="108">
        <v>0.0</v>
      </c>
      <c r="G318" s="234"/>
      <c r="H318" s="108">
        <f t="shared" ref="H318:L318" si="318">$G318/100*B318</f>
        <v>0</v>
      </c>
      <c r="I318" s="108">
        <f t="shared" si="318"/>
        <v>0</v>
      </c>
      <c r="J318" s="108">
        <f t="shared" si="318"/>
        <v>0</v>
      </c>
      <c r="K318" s="108">
        <f t="shared" si="318"/>
        <v>0</v>
      </c>
      <c r="L318" s="108">
        <f t="shared" si="318"/>
        <v>0</v>
      </c>
      <c r="M318" s="108" t="s">
        <v>1904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3" t="s">
        <v>1355</v>
      </c>
      <c r="B319" s="108">
        <f t="shared" si="3"/>
        <v>179.4</v>
      </c>
      <c r="C319" s="108">
        <v>0.0</v>
      </c>
      <c r="D319" s="108">
        <v>0.0</v>
      </c>
      <c r="E319" s="108">
        <v>46.0</v>
      </c>
      <c r="F319" s="108">
        <v>0.0</v>
      </c>
      <c r="G319" s="234"/>
      <c r="H319" s="108">
        <f t="shared" ref="H319:L319" si="319">$G319/100*B319</f>
        <v>0</v>
      </c>
      <c r="I319" s="108">
        <f t="shared" si="319"/>
        <v>0</v>
      </c>
      <c r="J319" s="108">
        <f t="shared" si="319"/>
        <v>0</v>
      </c>
      <c r="K319" s="108">
        <f t="shared" si="319"/>
        <v>0</v>
      </c>
      <c r="L319" s="108">
        <f t="shared" si="319"/>
        <v>0</v>
      </c>
      <c r="M319" s="108" t="s">
        <v>1815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3" t="s">
        <v>1995</v>
      </c>
      <c r="B320" s="108">
        <f t="shared" si="3"/>
        <v>298.98</v>
      </c>
      <c r="C320" s="108">
        <v>22.2</v>
      </c>
      <c r="D320" s="108">
        <v>22.4</v>
      </c>
      <c r="E320" s="108">
        <v>2.2</v>
      </c>
      <c r="F320" s="108">
        <v>0.0</v>
      </c>
      <c r="G320" s="234"/>
      <c r="H320" s="108">
        <f t="shared" ref="H320:L320" si="320">$G320/100*B320</f>
        <v>0</v>
      </c>
      <c r="I320" s="108">
        <f t="shared" si="320"/>
        <v>0</v>
      </c>
      <c r="J320" s="108">
        <f t="shared" si="320"/>
        <v>0</v>
      </c>
      <c r="K320" s="108">
        <f t="shared" si="320"/>
        <v>0</v>
      </c>
      <c r="L320" s="108">
        <f t="shared" si="320"/>
        <v>0</v>
      </c>
      <c r="M320" s="108" t="s">
        <v>1868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3" t="s">
        <v>1996</v>
      </c>
      <c r="B321" s="108">
        <f t="shared" si="3"/>
        <v>328.27</v>
      </c>
      <c r="C321" s="108">
        <v>19.6</v>
      </c>
      <c r="D321" s="108">
        <v>24.6</v>
      </c>
      <c r="E321" s="108">
        <v>7.3</v>
      </c>
      <c r="F321" s="108">
        <v>0.0</v>
      </c>
      <c r="G321" s="234"/>
      <c r="H321" s="108">
        <f t="shared" ref="H321:L321" si="321">$G321/100*B321</f>
        <v>0</v>
      </c>
      <c r="I321" s="108">
        <f t="shared" si="321"/>
        <v>0</v>
      </c>
      <c r="J321" s="108">
        <f t="shared" si="321"/>
        <v>0</v>
      </c>
      <c r="K321" s="108">
        <f t="shared" si="321"/>
        <v>0</v>
      </c>
      <c r="L321" s="108">
        <f t="shared" si="321"/>
        <v>0</v>
      </c>
      <c r="M321" s="108" t="s">
        <v>1868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3" t="s">
        <v>1997</v>
      </c>
      <c r="B322" s="108">
        <f t="shared" si="3"/>
        <v>96.36</v>
      </c>
      <c r="C322" s="108">
        <v>11.1</v>
      </c>
      <c r="D322" s="108">
        <v>4.3</v>
      </c>
      <c r="E322" s="108">
        <v>3.4</v>
      </c>
      <c r="F322" s="108">
        <v>0.0</v>
      </c>
      <c r="G322" s="234"/>
      <c r="H322" s="108">
        <f t="shared" ref="H322:L322" si="322">$G322/100*B322</f>
        <v>0</v>
      </c>
      <c r="I322" s="108">
        <f t="shared" si="322"/>
        <v>0</v>
      </c>
      <c r="J322" s="108">
        <f t="shared" si="322"/>
        <v>0</v>
      </c>
      <c r="K322" s="108">
        <f t="shared" si="322"/>
        <v>0</v>
      </c>
      <c r="L322" s="108">
        <f t="shared" si="322"/>
        <v>0</v>
      </c>
      <c r="M322" s="108" t="s">
        <v>1868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3" t="s">
        <v>1998</v>
      </c>
      <c r="B323" s="108">
        <f t="shared" si="3"/>
        <v>264.49</v>
      </c>
      <c r="C323" s="108">
        <v>14.2</v>
      </c>
      <c r="D323" s="108">
        <v>21.3</v>
      </c>
      <c r="E323" s="108">
        <v>4.1</v>
      </c>
      <c r="F323" s="108">
        <v>0.0</v>
      </c>
      <c r="G323" s="234"/>
      <c r="H323" s="108">
        <f t="shared" ref="H323:L323" si="323">$G323/100*B323</f>
        <v>0</v>
      </c>
      <c r="I323" s="108">
        <f t="shared" si="323"/>
        <v>0</v>
      </c>
      <c r="J323" s="108">
        <f t="shared" si="323"/>
        <v>0</v>
      </c>
      <c r="K323" s="108">
        <f t="shared" si="323"/>
        <v>0</v>
      </c>
      <c r="L323" s="108">
        <f t="shared" si="323"/>
        <v>0</v>
      </c>
      <c r="M323" s="108" t="s">
        <v>1868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3" t="s">
        <v>1999</v>
      </c>
      <c r="B324" s="108">
        <f t="shared" si="3"/>
        <v>402.57</v>
      </c>
      <c r="C324" s="108">
        <v>24.9</v>
      </c>
      <c r="D324" s="108">
        <v>33.1</v>
      </c>
      <c r="E324" s="108">
        <v>1.3</v>
      </c>
      <c r="F324" s="108">
        <v>0.0</v>
      </c>
      <c r="G324" s="234"/>
      <c r="H324" s="108">
        <f t="shared" ref="H324:L324" si="324">$G324/100*B324</f>
        <v>0</v>
      </c>
      <c r="I324" s="108">
        <f t="shared" si="324"/>
        <v>0</v>
      </c>
      <c r="J324" s="108">
        <f t="shared" si="324"/>
        <v>0</v>
      </c>
      <c r="K324" s="108">
        <f t="shared" si="324"/>
        <v>0</v>
      </c>
      <c r="L324" s="108">
        <f t="shared" si="324"/>
        <v>0</v>
      </c>
      <c r="M324" s="108" t="s">
        <v>1868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3" t="s">
        <v>2000</v>
      </c>
      <c r="B325" s="108">
        <f t="shared" si="3"/>
        <v>378.86</v>
      </c>
      <c r="C325" s="108">
        <v>26.9</v>
      </c>
      <c r="D325" s="108">
        <v>27.8</v>
      </c>
      <c r="E325" s="108">
        <v>5.4</v>
      </c>
      <c r="F325" s="108">
        <v>0.0</v>
      </c>
      <c r="G325" s="234"/>
      <c r="H325" s="108">
        <f t="shared" ref="H325:L325" si="325">$G325/100*B325</f>
        <v>0</v>
      </c>
      <c r="I325" s="108">
        <f t="shared" si="325"/>
        <v>0</v>
      </c>
      <c r="J325" s="108">
        <f t="shared" si="325"/>
        <v>0</v>
      </c>
      <c r="K325" s="108">
        <f t="shared" si="325"/>
        <v>0</v>
      </c>
      <c r="L325" s="108">
        <f t="shared" si="325"/>
        <v>0</v>
      </c>
      <c r="M325" s="108" t="s">
        <v>1868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3" t="s">
        <v>2001</v>
      </c>
      <c r="B326" s="108">
        <f t="shared" si="3"/>
        <v>23.14</v>
      </c>
      <c r="C326" s="108">
        <v>2.8</v>
      </c>
      <c r="D326" s="108">
        <v>0.2</v>
      </c>
      <c r="E326" s="108">
        <v>7.0</v>
      </c>
      <c r="F326" s="108">
        <v>4.4</v>
      </c>
      <c r="G326" s="234"/>
      <c r="H326" s="108">
        <f t="shared" ref="H326:L326" si="326">$G326/100*B326</f>
        <v>0</v>
      </c>
      <c r="I326" s="108">
        <f t="shared" si="326"/>
        <v>0</v>
      </c>
      <c r="J326" s="108">
        <f t="shared" si="326"/>
        <v>0</v>
      </c>
      <c r="K326" s="108">
        <f t="shared" si="326"/>
        <v>0</v>
      </c>
      <c r="L326" s="108">
        <f t="shared" si="326"/>
        <v>0</v>
      </c>
      <c r="M326" s="108" t="s">
        <v>1828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3" t="s">
        <v>1426</v>
      </c>
      <c r="B327" s="108">
        <f t="shared" si="3"/>
        <v>61.62</v>
      </c>
      <c r="C327" s="108">
        <v>10.5</v>
      </c>
      <c r="D327" s="108">
        <v>0.1</v>
      </c>
      <c r="E327" s="108">
        <v>5.6</v>
      </c>
      <c r="F327" s="108">
        <v>0.8</v>
      </c>
      <c r="G327" s="234"/>
      <c r="H327" s="108">
        <f t="shared" ref="H327:L327" si="327">$G327/100*B327</f>
        <v>0</v>
      </c>
      <c r="I327" s="108">
        <f t="shared" si="327"/>
        <v>0</v>
      </c>
      <c r="J327" s="108">
        <f t="shared" si="327"/>
        <v>0</v>
      </c>
      <c r="K327" s="108">
        <f t="shared" si="327"/>
        <v>0</v>
      </c>
      <c r="L327" s="108">
        <f t="shared" si="327"/>
        <v>0</v>
      </c>
      <c r="M327" s="108" t="s">
        <v>1836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3" t="s">
        <v>1330</v>
      </c>
      <c r="B328" s="108">
        <f t="shared" si="3"/>
        <v>69.67</v>
      </c>
      <c r="C328" s="108">
        <v>1.3</v>
      </c>
      <c r="D328" s="108">
        <v>0.1</v>
      </c>
      <c r="E328" s="108">
        <v>16.3</v>
      </c>
      <c r="F328" s="108">
        <v>0.0</v>
      </c>
      <c r="G328" s="234"/>
      <c r="H328" s="108">
        <f t="shared" ref="H328:L328" si="328">$G328/100*B328</f>
        <v>0</v>
      </c>
      <c r="I328" s="108">
        <f t="shared" si="328"/>
        <v>0</v>
      </c>
      <c r="J328" s="108">
        <f t="shared" si="328"/>
        <v>0</v>
      </c>
      <c r="K328" s="108">
        <f t="shared" si="328"/>
        <v>0</v>
      </c>
      <c r="L328" s="108">
        <f t="shared" si="328"/>
        <v>0</v>
      </c>
      <c r="M328" s="108" t="s">
        <v>1826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3" t="s">
        <v>1557</v>
      </c>
      <c r="B329" s="108">
        <f t="shared" si="3"/>
        <v>597.71</v>
      </c>
      <c r="C329" s="108">
        <v>17.0</v>
      </c>
      <c r="D329" s="108">
        <v>53.7</v>
      </c>
      <c r="E329" s="108">
        <v>21.2</v>
      </c>
      <c r="F329" s="108">
        <v>9.3</v>
      </c>
      <c r="G329" s="234"/>
      <c r="H329" s="108">
        <f t="shared" ref="H329:L329" si="329">$G329/100*B329</f>
        <v>0</v>
      </c>
      <c r="I329" s="108">
        <f t="shared" si="329"/>
        <v>0</v>
      </c>
      <c r="J329" s="108">
        <f t="shared" si="329"/>
        <v>0</v>
      </c>
      <c r="K329" s="108">
        <f t="shared" si="329"/>
        <v>0</v>
      </c>
      <c r="L329" s="108">
        <f t="shared" si="329"/>
        <v>0</v>
      </c>
      <c r="M329" s="108" t="s">
        <v>1825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3" t="s">
        <v>1738</v>
      </c>
      <c r="B330" s="108">
        <f t="shared" si="3"/>
        <v>138.8</v>
      </c>
      <c r="C330" s="108">
        <v>19.4</v>
      </c>
      <c r="D330" s="108">
        <v>6.8</v>
      </c>
      <c r="E330" s="108">
        <v>0.0</v>
      </c>
      <c r="F330" s="108">
        <v>0.0</v>
      </c>
      <c r="G330" s="234"/>
      <c r="H330" s="108">
        <f t="shared" ref="H330:L330" si="330">$G330/100*B330</f>
        <v>0</v>
      </c>
      <c r="I330" s="108">
        <f t="shared" si="330"/>
        <v>0</v>
      </c>
      <c r="J330" s="108">
        <f t="shared" si="330"/>
        <v>0</v>
      </c>
      <c r="K330" s="108">
        <f t="shared" si="330"/>
        <v>0</v>
      </c>
      <c r="L330" s="108">
        <f t="shared" si="330"/>
        <v>0</v>
      </c>
      <c r="M330" s="108" t="s">
        <v>1829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3" t="s">
        <v>1196</v>
      </c>
      <c r="B331" s="108">
        <f t="shared" si="3"/>
        <v>207.86</v>
      </c>
      <c r="C331" s="108">
        <v>18.5</v>
      </c>
      <c r="D331" s="108">
        <v>10.8</v>
      </c>
      <c r="E331" s="108">
        <v>9.4</v>
      </c>
      <c r="F331" s="108">
        <v>0.0</v>
      </c>
      <c r="G331" s="234"/>
      <c r="H331" s="108">
        <f t="shared" ref="H331:L331" si="331">$G331/100*B331</f>
        <v>0</v>
      </c>
      <c r="I331" s="108">
        <f t="shared" si="331"/>
        <v>0</v>
      </c>
      <c r="J331" s="108">
        <f t="shared" si="331"/>
        <v>0</v>
      </c>
      <c r="K331" s="108">
        <f t="shared" si="331"/>
        <v>0</v>
      </c>
      <c r="L331" s="108">
        <f t="shared" si="331"/>
        <v>0</v>
      </c>
      <c r="M331" s="108" t="s">
        <v>1818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3" t="s">
        <v>2002</v>
      </c>
      <c r="B332" s="108">
        <f t="shared" si="3"/>
        <v>328.69</v>
      </c>
      <c r="C332" s="108">
        <v>13.3</v>
      </c>
      <c r="D332" s="108">
        <v>2.4</v>
      </c>
      <c r="E332" s="108">
        <v>73.1</v>
      </c>
      <c r="F332" s="108">
        <v>8.0</v>
      </c>
      <c r="G332" s="234"/>
      <c r="H332" s="108">
        <f t="shared" ref="H332:L332" si="332">$G332/100*B332</f>
        <v>0</v>
      </c>
      <c r="I332" s="108">
        <f t="shared" si="332"/>
        <v>0</v>
      </c>
      <c r="J332" s="108">
        <f t="shared" si="332"/>
        <v>0</v>
      </c>
      <c r="K332" s="108">
        <f t="shared" si="332"/>
        <v>0</v>
      </c>
      <c r="L332" s="108">
        <f t="shared" si="332"/>
        <v>0</v>
      </c>
      <c r="M332" s="108" t="s">
        <v>1820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3" t="s">
        <v>1608</v>
      </c>
      <c r="B333" s="108">
        <f t="shared" si="3"/>
        <v>95.7</v>
      </c>
      <c r="C333" s="108">
        <v>20.1</v>
      </c>
      <c r="D333" s="108">
        <v>1.7</v>
      </c>
      <c r="E333" s="108">
        <v>0.0</v>
      </c>
      <c r="F333" s="108">
        <v>0.0</v>
      </c>
      <c r="G333" s="234"/>
      <c r="H333" s="108">
        <f t="shared" ref="H333:L333" si="333">$G333/100*B333</f>
        <v>0</v>
      </c>
      <c r="I333" s="108">
        <f t="shared" si="333"/>
        <v>0</v>
      </c>
      <c r="J333" s="108">
        <f t="shared" si="333"/>
        <v>0</v>
      </c>
      <c r="K333" s="108">
        <f t="shared" si="333"/>
        <v>0</v>
      </c>
      <c r="L333" s="108">
        <f t="shared" si="333"/>
        <v>0</v>
      </c>
      <c r="M333" s="108" t="s">
        <v>1832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3" t="s">
        <v>2003</v>
      </c>
      <c r="B334" s="108">
        <f t="shared" si="3"/>
        <v>48.51</v>
      </c>
      <c r="C334" s="108">
        <v>2.1</v>
      </c>
      <c r="D334" s="108">
        <v>0.6</v>
      </c>
      <c r="E334" s="108">
        <v>11.5</v>
      </c>
      <c r="F334" s="108">
        <v>2.6</v>
      </c>
      <c r="G334" s="234"/>
      <c r="H334" s="108">
        <f t="shared" ref="H334:L334" si="334">$G334/100*B334</f>
        <v>0</v>
      </c>
      <c r="I334" s="108">
        <f t="shared" si="334"/>
        <v>0</v>
      </c>
      <c r="J334" s="108">
        <f t="shared" si="334"/>
        <v>0</v>
      </c>
      <c r="K334" s="108">
        <f t="shared" si="334"/>
        <v>0</v>
      </c>
      <c r="L334" s="108">
        <f t="shared" si="334"/>
        <v>0</v>
      </c>
      <c r="M334" s="108" t="s">
        <v>1828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3" t="s">
        <v>2004</v>
      </c>
      <c r="B335" s="108">
        <f t="shared" si="3"/>
        <v>155.62</v>
      </c>
      <c r="C335" s="108">
        <v>12.7</v>
      </c>
      <c r="D335" s="108">
        <v>10.0</v>
      </c>
      <c r="E335" s="108">
        <v>4.4</v>
      </c>
      <c r="F335" s="108">
        <v>0.6</v>
      </c>
      <c r="G335" s="234"/>
      <c r="H335" s="108">
        <f t="shared" ref="H335:L335" si="335">$G335/100*B335</f>
        <v>0</v>
      </c>
      <c r="I335" s="108">
        <f t="shared" si="335"/>
        <v>0</v>
      </c>
      <c r="J335" s="108">
        <f t="shared" si="335"/>
        <v>0</v>
      </c>
      <c r="K335" s="108">
        <f t="shared" si="335"/>
        <v>0</v>
      </c>
      <c r="L335" s="108">
        <f t="shared" si="335"/>
        <v>0</v>
      </c>
      <c r="M335" s="108" t="s">
        <v>1818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3" t="s">
        <v>2005</v>
      </c>
      <c r="B336" s="108">
        <f t="shared" si="3"/>
        <v>478.5</v>
      </c>
      <c r="C336" s="108">
        <v>53.4</v>
      </c>
      <c r="D336" s="108">
        <v>26.4</v>
      </c>
      <c r="E336" s="108">
        <v>7.2</v>
      </c>
      <c r="F336" s="108">
        <v>0.2</v>
      </c>
      <c r="G336" s="234"/>
      <c r="H336" s="108">
        <f t="shared" ref="H336:L336" si="336">$G336/100*B336</f>
        <v>0</v>
      </c>
      <c r="I336" s="108">
        <f t="shared" si="336"/>
        <v>0</v>
      </c>
      <c r="J336" s="108">
        <f t="shared" si="336"/>
        <v>0</v>
      </c>
      <c r="K336" s="108">
        <f t="shared" si="336"/>
        <v>0</v>
      </c>
      <c r="L336" s="108">
        <f t="shared" si="336"/>
        <v>0</v>
      </c>
      <c r="M336" s="108" t="s">
        <v>1818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3" t="s">
        <v>2006</v>
      </c>
      <c r="B337" s="108">
        <f t="shared" si="3"/>
        <v>125.08</v>
      </c>
      <c r="C337" s="108">
        <v>8.2</v>
      </c>
      <c r="D337" s="108">
        <v>8.0</v>
      </c>
      <c r="E337" s="108">
        <v>5.2</v>
      </c>
      <c r="F337" s="108">
        <v>0.0</v>
      </c>
      <c r="G337" s="234"/>
      <c r="H337" s="108">
        <f t="shared" ref="H337:L337" si="337">$G337/100*B337</f>
        <v>0</v>
      </c>
      <c r="I337" s="108">
        <f t="shared" si="337"/>
        <v>0</v>
      </c>
      <c r="J337" s="108">
        <f t="shared" si="337"/>
        <v>0</v>
      </c>
      <c r="K337" s="108">
        <f t="shared" si="337"/>
        <v>0</v>
      </c>
      <c r="L337" s="108">
        <f t="shared" si="337"/>
        <v>0</v>
      </c>
      <c r="M337" s="108" t="s">
        <v>1818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3" t="s">
        <v>1576</v>
      </c>
      <c r="B338" s="108">
        <f t="shared" si="3"/>
        <v>77.5</v>
      </c>
      <c r="C338" s="108">
        <v>17.8</v>
      </c>
      <c r="D338" s="108">
        <v>0.7</v>
      </c>
      <c r="E338" s="108">
        <v>0.0</v>
      </c>
      <c r="F338" s="108">
        <v>0.0</v>
      </c>
      <c r="G338" s="234"/>
      <c r="H338" s="108">
        <f t="shared" ref="H338:L338" si="338">$G338/100*B338</f>
        <v>0</v>
      </c>
      <c r="I338" s="108">
        <f t="shared" si="338"/>
        <v>0</v>
      </c>
      <c r="J338" s="108">
        <f t="shared" si="338"/>
        <v>0</v>
      </c>
      <c r="K338" s="108">
        <f t="shared" si="338"/>
        <v>0</v>
      </c>
      <c r="L338" s="108">
        <f t="shared" si="338"/>
        <v>0</v>
      </c>
      <c r="M338" s="108" t="s">
        <v>1832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3" t="s">
        <v>1612</v>
      </c>
      <c r="B339" s="108">
        <f t="shared" si="3"/>
        <v>102.1</v>
      </c>
      <c r="C339" s="108">
        <v>24.4</v>
      </c>
      <c r="D339" s="108">
        <v>0.5</v>
      </c>
      <c r="E339" s="108">
        <v>0.0</v>
      </c>
      <c r="F339" s="108">
        <v>0.0</v>
      </c>
      <c r="G339" s="234"/>
      <c r="H339" s="108">
        <f t="shared" ref="H339:L339" si="339">$G339/100*B339</f>
        <v>0</v>
      </c>
      <c r="I339" s="108">
        <f t="shared" si="339"/>
        <v>0</v>
      </c>
      <c r="J339" s="108">
        <f t="shared" si="339"/>
        <v>0</v>
      </c>
      <c r="K339" s="108">
        <f t="shared" si="339"/>
        <v>0</v>
      </c>
      <c r="L339" s="108">
        <f t="shared" si="339"/>
        <v>0</v>
      </c>
      <c r="M339" s="108" t="s">
        <v>1832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3" t="s">
        <v>2007</v>
      </c>
      <c r="B340" s="108">
        <f t="shared" si="3"/>
        <v>28.3</v>
      </c>
      <c r="C340" s="108">
        <v>1.0</v>
      </c>
      <c r="D340" s="108">
        <v>0.1</v>
      </c>
      <c r="E340" s="108">
        <v>6.5</v>
      </c>
      <c r="F340" s="108">
        <v>0.5</v>
      </c>
      <c r="G340" s="234"/>
      <c r="H340" s="108">
        <f t="shared" ref="H340:L340" si="340">$G340/100*B340</f>
        <v>0</v>
      </c>
      <c r="I340" s="108">
        <f t="shared" si="340"/>
        <v>0</v>
      </c>
      <c r="J340" s="108">
        <f t="shared" si="340"/>
        <v>0</v>
      </c>
      <c r="K340" s="108">
        <f t="shared" si="340"/>
        <v>0</v>
      </c>
      <c r="L340" s="108">
        <f t="shared" si="340"/>
        <v>0</v>
      </c>
      <c r="M340" s="108" t="s">
        <v>1828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3" t="s">
        <v>2008</v>
      </c>
      <c r="B341" s="108">
        <f t="shared" si="3"/>
        <v>38.81</v>
      </c>
      <c r="C341" s="108">
        <v>0.8</v>
      </c>
      <c r="D341" s="108">
        <v>0.1</v>
      </c>
      <c r="E341" s="108">
        <v>10.4</v>
      </c>
      <c r="F341" s="108">
        <v>1.5</v>
      </c>
      <c r="G341" s="234"/>
      <c r="H341" s="108">
        <f t="shared" ref="H341:L341" si="341">$G341/100*B341</f>
        <v>0</v>
      </c>
      <c r="I341" s="108">
        <f t="shared" si="341"/>
        <v>0</v>
      </c>
      <c r="J341" s="108">
        <f t="shared" si="341"/>
        <v>0</v>
      </c>
      <c r="K341" s="108">
        <f t="shared" si="341"/>
        <v>0</v>
      </c>
      <c r="L341" s="108">
        <f t="shared" si="341"/>
        <v>0</v>
      </c>
      <c r="M341" s="108" t="s">
        <v>1828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3" t="s">
        <v>2009</v>
      </c>
      <c r="B342" s="108">
        <f t="shared" si="3"/>
        <v>42.73</v>
      </c>
      <c r="C342" s="108">
        <v>1.0</v>
      </c>
      <c r="D342" s="108">
        <v>0.1</v>
      </c>
      <c r="E342" s="108">
        <v>11.7</v>
      </c>
      <c r="F342" s="108">
        <v>2.0</v>
      </c>
      <c r="G342" s="234"/>
      <c r="H342" s="108">
        <f t="shared" ref="H342:L342" si="342">$G342/100*B342</f>
        <v>0</v>
      </c>
      <c r="I342" s="108">
        <f t="shared" si="342"/>
        <v>0</v>
      </c>
      <c r="J342" s="108">
        <f t="shared" si="342"/>
        <v>0</v>
      </c>
      <c r="K342" s="108">
        <f t="shared" si="342"/>
        <v>0</v>
      </c>
      <c r="L342" s="108">
        <f t="shared" si="342"/>
        <v>0</v>
      </c>
      <c r="M342" s="108" t="s">
        <v>1828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3" t="s">
        <v>2010</v>
      </c>
      <c r="B343" s="108">
        <f t="shared" si="3"/>
        <v>46.43</v>
      </c>
      <c r="C343" s="108">
        <v>2.0</v>
      </c>
      <c r="D343" s="108">
        <v>0.5</v>
      </c>
      <c r="E343" s="108">
        <v>8.7</v>
      </c>
      <c r="F343" s="108">
        <v>0.0</v>
      </c>
      <c r="G343" s="234"/>
      <c r="H343" s="108">
        <f t="shared" ref="H343:L343" si="343">$G343/100*B343</f>
        <v>0</v>
      </c>
      <c r="I343" s="108">
        <f t="shared" si="343"/>
        <v>0</v>
      </c>
      <c r="J343" s="108">
        <f t="shared" si="343"/>
        <v>0</v>
      </c>
      <c r="K343" s="108">
        <f t="shared" si="343"/>
        <v>0</v>
      </c>
      <c r="L343" s="108">
        <f t="shared" si="343"/>
        <v>0</v>
      </c>
      <c r="M343" s="108" t="s">
        <v>1828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3" t="s">
        <v>2011</v>
      </c>
      <c r="B344" s="108">
        <f t="shared" si="3"/>
        <v>76.99</v>
      </c>
      <c r="C344" s="108">
        <v>1.9</v>
      </c>
      <c r="D344" s="108">
        <v>0.3</v>
      </c>
      <c r="E344" s="108">
        <v>20.6</v>
      </c>
      <c r="F344" s="108">
        <v>3.5</v>
      </c>
      <c r="G344" s="234"/>
      <c r="H344" s="108">
        <f t="shared" ref="H344:L344" si="344">$G344/100*B344</f>
        <v>0</v>
      </c>
      <c r="I344" s="108">
        <f t="shared" si="344"/>
        <v>0</v>
      </c>
      <c r="J344" s="108">
        <f t="shared" si="344"/>
        <v>0</v>
      </c>
      <c r="K344" s="108">
        <f t="shared" si="344"/>
        <v>0</v>
      </c>
      <c r="L344" s="108">
        <f t="shared" si="344"/>
        <v>0</v>
      </c>
      <c r="M344" s="108" t="s">
        <v>1828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3" t="s">
        <v>1552</v>
      </c>
      <c r="B345" s="108">
        <f t="shared" si="3"/>
        <v>581.03</v>
      </c>
      <c r="C345" s="108">
        <v>30.2</v>
      </c>
      <c r="D345" s="108">
        <v>49.1</v>
      </c>
      <c r="E345" s="108">
        <v>10.7</v>
      </c>
      <c r="F345" s="108">
        <v>6.0</v>
      </c>
      <c r="G345" s="234"/>
      <c r="H345" s="108">
        <f t="shared" ref="H345:L345" si="345">$G345/100*B345</f>
        <v>0</v>
      </c>
      <c r="I345" s="108">
        <f t="shared" si="345"/>
        <v>0</v>
      </c>
      <c r="J345" s="108">
        <f t="shared" si="345"/>
        <v>0</v>
      </c>
      <c r="K345" s="108">
        <f t="shared" si="345"/>
        <v>0</v>
      </c>
      <c r="L345" s="108">
        <f t="shared" si="345"/>
        <v>0</v>
      </c>
      <c r="M345" s="108" t="s">
        <v>1825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3" t="s">
        <v>1428</v>
      </c>
      <c r="B346" s="108">
        <f t="shared" si="3"/>
        <v>241.92</v>
      </c>
      <c r="C346" s="108">
        <v>9.0</v>
      </c>
      <c r="D346" s="108">
        <v>5.2</v>
      </c>
      <c r="E346" s="108">
        <v>42.8</v>
      </c>
      <c r="F346" s="108">
        <v>2.0</v>
      </c>
      <c r="G346" s="234"/>
      <c r="H346" s="108">
        <f t="shared" ref="H346:L346" si="346">$G346/100*B346</f>
        <v>0</v>
      </c>
      <c r="I346" s="108">
        <f t="shared" si="346"/>
        <v>0</v>
      </c>
      <c r="J346" s="108">
        <f t="shared" si="346"/>
        <v>0</v>
      </c>
      <c r="K346" s="108">
        <f t="shared" si="346"/>
        <v>0</v>
      </c>
      <c r="L346" s="108">
        <f t="shared" si="346"/>
        <v>0</v>
      </c>
      <c r="M346" s="108" t="s">
        <v>1836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3" t="s">
        <v>1578</v>
      </c>
      <c r="B347" s="108">
        <f t="shared" si="3"/>
        <v>178.9</v>
      </c>
      <c r="C347" s="108">
        <v>18.4</v>
      </c>
      <c r="D347" s="108">
        <v>11.7</v>
      </c>
      <c r="E347" s="108">
        <v>0.0</v>
      </c>
      <c r="F347" s="108">
        <v>0.0</v>
      </c>
      <c r="G347" s="234"/>
      <c r="H347" s="108">
        <f t="shared" ref="H347:L347" si="347">$G347/100*B347</f>
        <v>0</v>
      </c>
      <c r="I347" s="108">
        <f t="shared" si="347"/>
        <v>0</v>
      </c>
      <c r="J347" s="108">
        <f t="shared" si="347"/>
        <v>0</v>
      </c>
      <c r="K347" s="108">
        <f t="shared" si="347"/>
        <v>0</v>
      </c>
      <c r="L347" s="108">
        <f t="shared" si="347"/>
        <v>0</v>
      </c>
      <c r="M347" s="108" t="s">
        <v>1832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3" t="s">
        <v>1276</v>
      </c>
      <c r="B348" s="108">
        <f t="shared" si="3"/>
        <v>34.82</v>
      </c>
      <c r="C348" s="108">
        <v>3.5</v>
      </c>
      <c r="D348" s="108">
        <v>1.1</v>
      </c>
      <c r="E348" s="108">
        <v>4.9</v>
      </c>
      <c r="F348" s="108">
        <v>2.1</v>
      </c>
      <c r="G348" s="234"/>
      <c r="H348" s="108">
        <f t="shared" ref="H348:L348" si="348">$G348/100*B348</f>
        <v>0</v>
      </c>
      <c r="I348" s="108">
        <f t="shared" si="348"/>
        <v>0</v>
      </c>
      <c r="J348" s="108">
        <f t="shared" si="348"/>
        <v>0</v>
      </c>
      <c r="K348" s="108">
        <f t="shared" si="348"/>
        <v>0</v>
      </c>
      <c r="L348" s="108">
        <f t="shared" si="348"/>
        <v>0</v>
      </c>
      <c r="M348" s="108" t="s">
        <v>1828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3" t="s">
        <v>2012</v>
      </c>
      <c r="B349" s="108">
        <f t="shared" si="3"/>
        <v>68.3</v>
      </c>
      <c r="C349" s="108">
        <v>0.5</v>
      </c>
      <c r="D349" s="108">
        <v>0.0</v>
      </c>
      <c r="E349" s="108">
        <v>17.0</v>
      </c>
      <c r="F349" s="108">
        <v>0.0</v>
      </c>
      <c r="G349" s="234"/>
      <c r="H349" s="108">
        <f t="shared" ref="H349:L349" si="349">$G349/100*B349</f>
        <v>0</v>
      </c>
      <c r="I349" s="108">
        <f t="shared" si="349"/>
        <v>0</v>
      </c>
      <c r="J349" s="108">
        <f t="shared" si="349"/>
        <v>0</v>
      </c>
      <c r="K349" s="108">
        <f t="shared" si="349"/>
        <v>0</v>
      </c>
      <c r="L349" s="108">
        <f t="shared" si="349"/>
        <v>0</v>
      </c>
      <c r="M349" s="108" t="s">
        <v>1836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3" t="s">
        <v>2013</v>
      </c>
      <c r="B350" s="108">
        <f t="shared" si="3"/>
        <v>1.17</v>
      </c>
      <c r="C350" s="108">
        <v>0.0</v>
      </c>
      <c r="D350" s="108">
        <v>0.0</v>
      </c>
      <c r="E350" s="108">
        <v>0.3</v>
      </c>
      <c r="F350" s="108">
        <v>0.0</v>
      </c>
      <c r="G350" s="234"/>
      <c r="H350" s="108">
        <f t="shared" ref="H350:L350" si="350">$G350/100*B350</f>
        <v>0</v>
      </c>
      <c r="I350" s="108">
        <f t="shared" si="350"/>
        <v>0</v>
      </c>
      <c r="J350" s="108">
        <f t="shared" si="350"/>
        <v>0</v>
      </c>
      <c r="K350" s="108">
        <f t="shared" si="350"/>
        <v>0</v>
      </c>
      <c r="L350" s="108">
        <f t="shared" si="350"/>
        <v>0</v>
      </c>
      <c r="M350" s="108" t="s">
        <v>1836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3" t="s">
        <v>2014</v>
      </c>
      <c r="B351" s="108">
        <f t="shared" si="3"/>
        <v>0.78</v>
      </c>
      <c r="C351" s="108">
        <v>0.0</v>
      </c>
      <c r="D351" s="108">
        <v>0.0</v>
      </c>
      <c r="E351" s="108">
        <v>0.2</v>
      </c>
      <c r="F351" s="108">
        <v>0.0</v>
      </c>
      <c r="G351" s="234"/>
      <c r="H351" s="108">
        <f t="shared" ref="H351:L351" si="351">$G351/100*B351</f>
        <v>0</v>
      </c>
      <c r="I351" s="108">
        <f t="shared" si="351"/>
        <v>0</v>
      </c>
      <c r="J351" s="108">
        <f t="shared" si="351"/>
        <v>0</v>
      </c>
      <c r="K351" s="108">
        <f t="shared" si="351"/>
        <v>0</v>
      </c>
      <c r="L351" s="108">
        <f t="shared" si="351"/>
        <v>0</v>
      </c>
      <c r="M351" s="108" t="s">
        <v>1836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3" t="s">
        <v>1430</v>
      </c>
      <c r="B352" s="108">
        <f t="shared" si="3"/>
        <v>32.31</v>
      </c>
      <c r="C352" s="108">
        <v>0.9</v>
      </c>
      <c r="D352" s="108">
        <v>0.2</v>
      </c>
      <c r="E352" s="108">
        <v>10.5</v>
      </c>
      <c r="F352" s="108">
        <v>3.6</v>
      </c>
      <c r="G352" s="234"/>
      <c r="H352" s="108">
        <f t="shared" ref="H352:L352" si="352">$G352/100*B352</f>
        <v>0</v>
      </c>
      <c r="I352" s="108">
        <f t="shared" si="352"/>
        <v>0</v>
      </c>
      <c r="J352" s="108">
        <f t="shared" si="352"/>
        <v>0</v>
      </c>
      <c r="K352" s="108">
        <f t="shared" si="352"/>
        <v>0</v>
      </c>
      <c r="L352" s="108">
        <f t="shared" si="352"/>
        <v>0</v>
      </c>
      <c r="M352" s="108" t="s">
        <v>1836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3" t="s">
        <v>1627</v>
      </c>
      <c r="B353" s="108">
        <f t="shared" si="3"/>
        <v>48.63</v>
      </c>
      <c r="C353" s="108">
        <v>5.7</v>
      </c>
      <c r="D353" s="108">
        <v>1.7</v>
      </c>
      <c r="E353" s="108">
        <v>2.7</v>
      </c>
      <c r="F353" s="108">
        <v>0.0</v>
      </c>
      <c r="G353" s="234"/>
      <c r="H353" s="108">
        <f t="shared" ref="H353:L353" si="353">$G353/100*B353</f>
        <v>0</v>
      </c>
      <c r="I353" s="108">
        <f t="shared" si="353"/>
        <v>0</v>
      </c>
      <c r="J353" s="108">
        <f t="shared" si="353"/>
        <v>0</v>
      </c>
      <c r="K353" s="108">
        <f t="shared" si="353"/>
        <v>0</v>
      </c>
      <c r="L353" s="108">
        <f t="shared" si="353"/>
        <v>0</v>
      </c>
      <c r="M353" s="108" t="s">
        <v>1847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3" t="s">
        <v>1743</v>
      </c>
      <c r="B354" s="108">
        <f t="shared" si="3"/>
        <v>206.4</v>
      </c>
      <c r="C354" s="108">
        <v>17.4</v>
      </c>
      <c r="D354" s="108">
        <v>15.2</v>
      </c>
      <c r="E354" s="108">
        <v>0.0</v>
      </c>
      <c r="F354" s="108">
        <v>0.0</v>
      </c>
      <c r="G354" s="234"/>
      <c r="H354" s="108">
        <f t="shared" ref="H354:L354" si="354">$G354/100*B354</f>
        <v>0</v>
      </c>
      <c r="I354" s="108">
        <f t="shared" si="354"/>
        <v>0</v>
      </c>
      <c r="J354" s="108">
        <f t="shared" si="354"/>
        <v>0</v>
      </c>
      <c r="K354" s="108">
        <f t="shared" si="354"/>
        <v>0</v>
      </c>
      <c r="L354" s="108">
        <f t="shared" si="354"/>
        <v>0</v>
      </c>
      <c r="M354" s="108" t="s">
        <v>1859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3" t="s">
        <v>1152</v>
      </c>
      <c r="B355" s="108">
        <f t="shared" si="3"/>
        <v>337.42</v>
      </c>
      <c r="C355" s="108">
        <v>13.3</v>
      </c>
      <c r="D355" s="108">
        <v>17.8</v>
      </c>
      <c r="E355" s="108">
        <v>31.8</v>
      </c>
      <c r="F355" s="108">
        <v>0.0</v>
      </c>
      <c r="G355" s="234"/>
      <c r="H355" s="108">
        <f t="shared" ref="H355:L355" si="355">$G355/100*B355</f>
        <v>0</v>
      </c>
      <c r="I355" s="108">
        <f t="shared" si="355"/>
        <v>0</v>
      </c>
      <c r="J355" s="108">
        <f t="shared" si="355"/>
        <v>0</v>
      </c>
      <c r="K355" s="108">
        <f t="shared" si="355"/>
        <v>0</v>
      </c>
      <c r="L355" s="108">
        <f t="shared" si="355"/>
        <v>0</v>
      </c>
      <c r="M355" s="108" t="s">
        <v>1818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3" t="s">
        <v>2015</v>
      </c>
      <c r="B356" s="108">
        <f t="shared" si="3"/>
        <v>244.66</v>
      </c>
      <c r="C356" s="108">
        <v>22.3</v>
      </c>
      <c r="D356" s="108">
        <v>1.5</v>
      </c>
      <c r="E356" s="108">
        <v>60.8</v>
      </c>
      <c r="F356" s="108">
        <v>24.4</v>
      </c>
      <c r="G356" s="234"/>
      <c r="H356" s="108">
        <f t="shared" ref="H356:L356" si="356">$G356/100*B356</f>
        <v>0</v>
      </c>
      <c r="I356" s="108">
        <f t="shared" si="356"/>
        <v>0</v>
      </c>
      <c r="J356" s="108">
        <f t="shared" si="356"/>
        <v>0</v>
      </c>
      <c r="K356" s="108">
        <f t="shared" si="356"/>
        <v>0</v>
      </c>
      <c r="L356" s="108">
        <f t="shared" si="356"/>
        <v>0</v>
      </c>
      <c r="M356" s="108" t="s">
        <v>1818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3" t="s">
        <v>2016</v>
      </c>
      <c r="B357" s="108">
        <f t="shared" si="3"/>
        <v>22.53</v>
      </c>
      <c r="C357" s="108">
        <v>1.8</v>
      </c>
      <c r="D357" s="108">
        <v>0.1</v>
      </c>
      <c r="E357" s="108">
        <v>7.1</v>
      </c>
      <c r="F357" s="108">
        <v>3.4</v>
      </c>
      <c r="G357" s="234"/>
      <c r="H357" s="108">
        <f t="shared" ref="H357:L357" si="357">$G357/100*B357</f>
        <v>0</v>
      </c>
      <c r="I357" s="108">
        <f t="shared" si="357"/>
        <v>0</v>
      </c>
      <c r="J357" s="108">
        <f t="shared" si="357"/>
        <v>0</v>
      </c>
      <c r="K357" s="108">
        <f t="shared" si="357"/>
        <v>0</v>
      </c>
      <c r="L357" s="108">
        <f t="shared" si="357"/>
        <v>0</v>
      </c>
      <c r="M357" s="108" t="s">
        <v>1828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3" t="s">
        <v>1156</v>
      </c>
      <c r="B358" s="108">
        <f t="shared" si="3"/>
        <v>238.88</v>
      </c>
      <c r="C358" s="108">
        <v>23.6</v>
      </c>
      <c r="D358" s="108">
        <v>0.8</v>
      </c>
      <c r="E358" s="108">
        <v>60.1</v>
      </c>
      <c r="F358" s="108">
        <v>24.9</v>
      </c>
      <c r="G358" s="234"/>
      <c r="H358" s="108">
        <f t="shared" ref="H358:L358" si="358">$G358/100*B358</f>
        <v>0</v>
      </c>
      <c r="I358" s="108">
        <f t="shared" si="358"/>
        <v>0</v>
      </c>
      <c r="J358" s="108">
        <f t="shared" si="358"/>
        <v>0</v>
      </c>
      <c r="K358" s="108">
        <f t="shared" si="358"/>
        <v>0</v>
      </c>
      <c r="L358" s="108">
        <f t="shared" si="358"/>
        <v>0</v>
      </c>
      <c r="M358" s="108" t="s">
        <v>1818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3" t="s">
        <v>2017</v>
      </c>
      <c r="B359" s="108">
        <f t="shared" si="3"/>
        <v>265.46</v>
      </c>
      <c r="C359" s="108">
        <v>21.5</v>
      </c>
      <c r="D359" s="108">
        <v>0.7</v>
      </c>
      <c r="E359" s="108">
        <v>63.4</v>
      </c>
      <c r="F359" s="108">
        <v>19.0</v>
      </c>
      <c r="G359" s="234"/>
      <c r="H359" s="108">
        <f t="shared" ref="H359:L359" si="359">$G359/100*B359</f>
        <v>0</v>
      </c>
      <c r="I359" s="108">
        <f t="shared" si="359"/>
        <v>0</v>
      </c>
      <c r="J359" s="108">
        <f t="shared" si="359"/>
        <v>0</v>
      </c>
      <c r="K359" s="108">
        <f t="shared" si="359"/>
        <v>0</v>
      </c>
      <c r="L359" s="108">
        <f t="shared" si="359"/>
        <v>0</v>
      </c>
      <c r="M359" s="108" t="s">
        <v>1818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3" t="s">
        <v>2018</v>
      </c>
      <c r="B360" s="108">
        <f t="shared" si="3"/>
        <v>280.09</v>
      </c>
      <c r="C360" s="108">
        <v>21.4</v>
      </c>
      <c r="D360" s="108">
        <v>1.2</v>
      </c>
      <c r="E360" s="108">
        <v>62.6</v>
      </c>
      <c r="F360" s="108">
        <v>15.5</v>
      </c>
      <c r="G360" s="234"/>
      <c r="H360" s="108">
        <f t="shared" ref="H360:L360" si="360">$G360/100*B360</f>
        <v>0</v>
      </c>
      <c r="I360" s="108">
        <f t="shared" si="360"/>
        <v>0</v>
      </c>
      <c r="J360" s="108">
        <f t="shared" si="360"/>
        <v>0</v>
      </c>
      <c r="K360" s="108">
        <f t="shared" si="360"/>
        <v>0</v>
      </c>
      <c r="L360" s="108">
        <f t="shared" si="360"/>
        <v>0</v>
      </c>
      <c r="M360" s="108" t="s">
        <v>1818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3" t="s">
        <v>2019</v>
      </c>
      <c r="B361" s="108">
        <f t="shared" si="3"/>
        <v>282.69</v>
      </c>
      <c r="C361" s="108">
        <v>21.6</v>
      </c>
      <c r="D361" s="108">
        <v>1.4</v>
      </c>
      <c r="E361" s="108">
        <v>62.3</v>
      </c>
      <c r="F361" s="108">
        <v>15.2</v>
      </c>
      <c r="G361" s="234"/>
      <c r="H361" s="108">
        <f t="shared" ref="H361:L361" si="361">$G361/100*B361</f>
        <v>0</v>
      </c>
      <c r="I361" s="108">
        <f t="shared" si="361"/>
        <v>0</v>
      </c>
      <c r="J361" s="108">
        <f t="shared" si="361"/>
        <v>0</v>
      </c>
      <c r="K361" s="108">
        <f t="shared" si="361"/>
        <v>0</v>
      </c>
      <c r="L361" s="108">
        <f t="shared" si="361"/>
        <v>0</v>
      </c>
      <c r="M361" s="108" t="s">
        <v>1818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3" t="s">
        <v>2020</v>
      </c>
      <c r="B362" s="108">
        <f t="shared" si="3"/>
        <v>22.98</v>
      </c>
      <c r="C362" s="108">
        <v>1.2</v>
      </c>
      <c r="D362" s="108">
        <v>0.2</v>
      </c>
      <c r="E362" s="108">
        <v>7.3</v>
      </c>
      <c r="F362" s="108">
        <v>3.1</v>
      </c>
      <c r="G362" s="234"/>
      <c r="H362" s="108">
        <f t="shared" ref="H362:L362" si="362">$G362/100*B362</f>
        <v>0</v>
      </c>
      <c r="I362" s="108">
        <f t="shared" si="362"/>
        <v>0</v>
      </c>
      <c r="J362" s="108">
        <f t="shared" si="362"/>
        <v>0</v>
      </c>
      <c r="K362" s="108">
        <f t="shared" si="362"/>
        <v>0</v>
      </c>
      <c r="L362" s="108">
        <f t="shared" si="362"/>
        <v>0</v>
      </c>
      <c r="M362" s="108" t="s">
        <v>1828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3" t="s">
        <v>1469</v>
      </c>
      <c r="B363" s="108">
        <f t="shared" si="3"/>
        <v>275.37</v>
      </c>
      <c r="C363" s="108">
        <v>1.8</v>
      </c>
      <c r="D363" s="108">
        <v>0.2</v>
      </c>
      <c r="E363" s="108">
        <v>75.0</v>
      </c>
      <c r="F363" s="108">
        <v>6.7</v>
      </c>
      <c r="G363" s="234"/>
      <c r="H363" s="108">
        <f t="shared" ref="H363:L363" si="363">$G363/100*B363</f>
        <v>0</v>
      </c>
      <c r="I363" s="108">
        <f t="shared" si="363"/>
        <v>0</v>
      </c>
      <c r="J363" s="108">
        <f t="shared" si="363"/>
        <v>0</v>
      </c>
      <c r="K363" s="108">
        <f t="shared" si="363"/>
        <v>0</v>
      </c>
      <c r="L363" s="108">
        <f t="shared" si="363"/>
        <v>0</v>
      </c>
      <c r="M363" s="108" t="s">
        <v>1814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3" t="s">
        <v>2021</v>
      </c>
      <c r="B364" s="108">
        <f t="shared" si="3"/>
        <v>556.88</v>
      </c>
      <c r="C364" s="108">
        <v>20.3</v>
      </c>
      <c r="D364" s="108">
        <v>45.4</v>
      </c>
      <c r="E364" s="108">
        <v>27.5</v>
      </c>
      <c r="F364" s="108">
        <v>10.3</v>
      </c>
      <c r="G364" s="234"/>
      <c r="H364" s="108">
        <f t="shared" ref="H364:L364" si="364">$G364/100*B364</f>
        <v>0</v>
      </c>
      <c r="I364" s="108">
        <f t="shared" si="364"/>
        <v>0</v>
      </c>
      <c r="J364" s="108">
        <f t="shared" si="364"/>
        <v>0</v>
      </c>
      <c r="K364" s="108">
        <f t="shared" si="364"/>
        <v>0</v>
      </c>
      <c r="L364" s="108">
        <f t="shared" si="364"/>
        <v>0</v>
      </c>
      <c r="M364" s="108" t="s">
        <v>1823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3" t="s">
        <v>1610</v>
      </c>
      <c r="B365" s="108">
        <f t="shared" si="3"/>
        <v>113.5</v>
      </c>
      <c r="C365" s="108">
        <v>20.5</v>
      </c>
      <c r="D365" s="108">
        <v>3.5</v>
      </c>
      <c r="E365" s="108">
        <v>0.0</v>
      </c>
      <c r="F365" s="108">
        <v>0.0</v>
      </c>
      <c r="G365" s="234"/>
      <c r="H365" s="108">
        <f t="shared" ref="H365:L365" si="365">$G365/100*B365</f>
        <v>0</v>
      </c>
      <c r="I365" s="108">
        <f t="shared" si="365"/>
        <v>0</v>
      </c>
      <c r="J365" s="108">
        <f t="shared" si="365"/>
        <v>0</v>
      </c>
      <c r="K365" s="108">
        <f t="shared" si="365"/>
        <v>0</v>
      </c>
      <c r="L365" s="108">
        <f t="shared" si="365"/>
        <v>0</v>
      </c>
      <c r="M365" s="108" t="s">
        <v>1832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3" t="s">
        <v>1345</v>
      </c>
      <c r="B366" s="108">
        <f t="shared" si="3"/>
        <v>296.4</v>
      </c>
      <c r="C366" s="108">
        <v>0.0</v>
      </c>
      <c r="D366" s="108">
        <v>0.0</v>
      </c>
      <c r="E366" s="108">
        <v>76.1</v>
      </c>
      <c r="F366" s="108">
        <v>0.1</v>
      </c>
      <c r="G366" s="234"/>
      <c r="H366" s="108">
        <f t="shared" ref="H366:L366" si="366">$G366/100*B366</f>
        <v>0</v>
      </c>
      <c r="I366" s="108">
        <f t="shared" si="366"/>
        <v>0</v>
      </c>
      <c r="J366" s="108">
        <f t="shared" si="366"/>
        <v>0</v>
      </c>
      <c r="K366" s="108">
        <f t="shared" si="366"/>
        <v>0</v>
      </c>
      <c r="L366" s="108">
        <f t="shared" si="366"/>
        <v>0</v>
      </c>
      <c r="M366" s="108" t="s">
        <v>1815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3" t="s">
        <v>2022</v>
      </c>
      <c r="B367" s="108">
        <f t="shared" si="3"/>
        <v>152.83</v>
      </c>
      <c r="C367" s="108">
        <v>12.7</v>
      </c>
      <c r="D367" s="108">
        <v>0.2</v>
      </c>
      <c r="E367" s="108">
        <v>26.2</v>
      </c>
      <c r="F367" s="108">
        <v>0.5</v>
      </c>
      <c r="G367" s="234"/>
      <c r="H367" s="108">
        <f t="shared" ref="H367:L367" si="367">$G367/100*B367</f>
        <v>0</v>
      </c>
      <c r="I367" s="108">
        <f t="shared" si="367"/>
        <v>0</v>
      </c>
      <c r="J367" s="108">
        <f t="shared" si="367"/>
        <v>0</v>
      </c>
      <c r="K367" s="108">
        <f t="shared" si="367"/>
        <v>0</v>
      </c>
      <c r="L367" s="108">
        <f t="shared" si="367"/>
        <v>0</v>
      </c>
      <c r="M367" s="108" t="s">
        <v>1820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3" t="s">
        <v>1527</v>
      </c>
      <c r="B368" s="108">
        <f t="shared" si="3"/>
        <v>634.5</v>
      </c>
      <c r="C368" s="108">
        <v>15.0</v>
      </c>
      <c r="D368" s="108">
        <v>60.8</v>
      </c>
      <c r="E368" s="108">
        <v>16.7</v>
      </c>
      <c r="F368" s="108">
        <v>9.7</v>
      </c>
      <c r="G368" s="234"/>
      <c r="H368" s="108">
        <f t="shared" ref="H368:L368" si="368">$G368/100*B368</f>
        <v>0</v>
      </c>
      <c r="I368" s="108">
        <f t="shared" si="368"/>
        <v>0</v>
      </c>
      <c r="J368" s="108">
        <f t="shared" si="368"/>
        <v>0</v>
      </c>
      <c r="K368" s="108">
        <f t="shared" si="368"/>
        <v>0</v>
      </c>
      <c r="L368" s="108">
        <f t="shared" si="368"/>
        <v>0</v>
      </c>
      <c r="M368" s="108" t="s">
        <v>1823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3" t="s">
        <v>2023</v>
      </c>
      <c r="B369" s="108">
        <f t="shared" si="3"/>
        <v>344.14</v>
      </c>
      <c r="C369" s="108">
        <v>13.3</v>
      </c>
      <c r="D369" s="108">
        <v>1.3</v>
      </c>
      <c r="E369" s="108">
        <v>72.2</v>
      </c>
      <c r="F369" s="108">
        <v>0.6</v>
      </c>
      <c r="G369" s="234"/>
      <c r="H369" s="108">
        <f t="shared" ref="H369:L369" si="369">$G369/100*B369</f>
        <v>0</v>
      </c>
      <c r="I369" s="108">
        <f t="shared" si="369"/>
        <v>0</v>
      </c>
      <c r="J369" s="108">
        <f t="shared" si="369"/>
        <v>0</v>
      </c>
      <c r="K369" s="108">
        <f t="shared" si="369"/>
        <v>0</v>
      </c>
      <c r="L369" s="108">
        <f t="shared" si="369"/>
        <v>0</v>
      </c>
      <c r="M369" s="108" t="s">
        <v>1820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3" t="s">
        <v>1289</v>
      </c>
      <c r="B370" s="108">
        <f t="shared" si="3"/>
        <v>104.41</v>
      </c>
      <c r="C370" s="108">
        <v>10.6</v>
      </c>
      <c r="D370" s="108">
        <v>1.3</v>
      </c>
      <c r="E370" s="108">
        <v>56.2</v>
      </c>
      <c r="F370" s="108">
        <v>43.3</v>
      </c>
      <c r="G370" s="234"/>
      <c r="H370" s="108">
        <f t="shared" ref="H370:L370" si="370">$G370/100*B370</f>
        <v>0</v>
      </c>
      <c r="I370" s="108">
        <f t="shared" si="370"/>
        <v>0</v>
      </c>
      <c r="J370" s="108">
        <f t="shared" si="370"/>
        <v>0</v>
      </c>
      <c r="K370" s="108">
        <f t="shared" si="370"/>
        <v>0</v>
      </c>
      <c r="L370" s="108">
        <f t="shared" si="370"/>
        <v>0</v>
      </c>
      <c r="M370" s="108" t="s">
        <v>1816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3" t="s">
        <v>1733</v>
      </c>
      <c r="B371" s="108">
        <f t="shared" si="3"/>
        <v>298.9</v>
      </c>
      <c r="C371" s="108">
        <v>15.1</v>
      </c>
      <c r="D371" s="108">
        <v>26.5</v>
      </c>
      <c r="E371" s="108">
        <v>0.0</v>
      </c>
      <c r="F371" s="108">
        <v>0.0</v>
      </c>
      <c r="G371" s="234"/>
      <c r="H371" s="108">
        <f t="shared" ref="H371:L371" si="371">$G371/100*B371</f>
        <v>0</v>
      </c>
      <c r="I371" s="108">
        <f t="shared" si="371"/>
        <v>0</v>
      </c>
      <c r="J371" s="108">
        <f t="shared" si="371"/>
        <v>0</v>
      </c>
      <c r="K371" s="108">
        <f t="shared" si="371"/>
        <v>0</v>
      </c>
      <c r="L371" s="108">
        <f t="shared" si="371"/>
        <v>0</v>
      </c>
      <c r="M371" s="108" t="s">
        <v>1829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3" t="s">
        <v>2024</v>
      </c>
      <c r="B372" s="108">
        <f t="shared" si="3"/>
        <v>30.87</v>
      </c>
      <c r="C372" s="108">
        <v>2.1</v>
      </c>
      <c r="D372" s="108">
        <v>0.2</v>
      </c>
      <c r="E372" s="108">
        <v>8.5</v>
      </c>
      <c r="F372" s="108">
        <v>3.2</v>
      </c>
      <c r="G372" s="234"/>
      <c r="H372" s="108">
        <f t="shared" ref="H372:L372" si="372">$G372/100*B372</f>
        <v>0</v>
      </c>
      <c r="I372" s="108">
        <f t="shared" si="372"/>
        <v>0</v>
      </c>
      <c r="J372" s="108">
        <f t="shared" si="372"/>
        <v>0</v>
      </c>
      <c r="K372" s="108">
        <f t="shared" si="372"/>
        <v>0</v>
      </c>
      <c r="L372" s="108">
        <f t="shared" si="372"/>
        <v>0</v>
      </c>
      <c r="M372" s="108" t="s">
        <v>1828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3" t="s">
        <v>1154</v>
      </c>
      <c r="B373" s="108">
        <f t="shared" si="3"/>
        <v>144.19</v>
      </c>
      <c r="C373" s="108">
        <v>4.9</v>
      </c>
      <c r="D373" s="108">
        <v>8.6</v>
      </c>
      <c r="E373" s="108">
        <v>16.1</v>
      </c>
      <c r="F373" s="108">
        <v>4.0</v>
      </c>
      <c r="G373" s="234"/>
      <c r="H373" s="108">
        <f t="shared" ref="H373:L373" si="373">$G373/100*B373</f>
        <v>0</v>
      </c>
      <c r="I373" s="108">
        <f t="shared" si="373"/>
        <v>0</v>
      </c>
      <c r="J373" s="108">
        <f t="shared" si="373"/>
        <v>0</v>
      </c>
      <c r="K373" s="108">
        <f t="shared" si="373"/>
        <v>0</v>
      </c>
      <c r="L373" s="108">
        <f t="shared" si="373"/>
        <v>0</v>
      </c>
      <c r="M373" s="108" t="s">
        <v>1818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3" t="s">
        <v>2025</v>
      </c>
      <c r="B374" s="108">
        <f t="shared" si="3"/>
        <v>137.45</v>
      </c>
      <c r="C374" s="108">
        <v>0.8</v>
      </c>
      <c r="D374" s="108">
        <v>0.4</v>
      </c>
      <c r="E374" s="108">
        <v>33.5</v>
      </c>
      <c r="F374" s="108">
        <v>0.0</v>
      </c>
      <c r="G374" s="234"/>
      <c r="H374" s="108">
        <f t="shared" ref="H374:L374" si="374">$G374/100*B374</f>
        <v>0</v>
      </c>
      <c r="I374" s="108">
        <f t="shared" si="374"/>
        <v>0</v>
      </c>
      <c r="J374" s="108">
        <f t="shared" si="374"/>
        <v>0</v>
      </c>
      <c r="K374" s="108">
        <f t="shared" si="374"/>
        <v>0</v>
      </c>
      <c r="L374" s="108">
        <f t="shared" si="374"/>
        <v>0</v>
      </c>
      <c r="M374" s="108" t="s">
        <v>1814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3" t="s">
        <v>1256</v>
      </c>
      <c r="B375" s="108">
        <f t="shared" si="3"/>
        <v>22</v>
      </c>
      <c r="C375" s="108">
        <v>1.9</v>
      </c>
      <c r="D375" s="108">
        <v>0.3</v>
      </c>
      <c r="E375" s="108">
        <v>5.0</v>
      </c>
      <c r="F375" s="108">
        <v>2.0</v>
      </c>
      <c r="G375" s="234"/>
      <c r="H375" s="108">
        <f t="shared" ref="H375:L375" si="375">$G375/100*B375</f>
        <v>0</v>
      </c>
      <c r="I375" s="108">
        <f t="shared" si="375"/>
        <v>0</v>
      </c>
      <c r="J375" s="108">
        <f t="shared" si="375"/>
        <v>0</v>
      </c>
      <c r="K375" s="108">
        <f t="shared" si="375"/>
        <v>0</v>
      </c>
      <c r="L375" s="108">
        <f t="shared" si="375"/>
        <v>0</v>
      </c>
      <c r="M375" s="108" t="s">
        <v>1828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3" t="s">
        <v>2026</v>
      </c>
      <c r="B376" s="108">
        <f t="shared" si="3"/>
        <v>15.69</v>
      </c>
      <c r="C376" s="108">
        <v>1.2</v>
      </c>
      <c r="D376" s="108">
        <v>0.3</v>
      </c>
      <c r="E376" s="108">
        <v>3.1</v>
      </c>
      <c r="F376" s="108">
        <v>1.0</v>
      </c>
      <c r="G376" s="234"/>
      <c r="H376" s="108">
        <f t="shared" ref="H376:L376" si="376">$G376/100*B376</f>
        <v>0</v>
      </c>
      <c r="I376" s="108">
        <f t="shared" si="376"/>
        <v>0</v>
      </c>
      <c r="J376" s="108">
        <f t="shared" si="376"/>
        <v>0</v>
      </c>
      <c r="K376" s="108">
        <f t="shared" si="376"/>
        <v>0</v>
      </c>
      <c r="L376" s="108">
        <f t="shared" si="376"/>
        <v>0</v>
      </c>
      <c r="M376" s="108" t="s">
        <v>1828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3" t="s">
        <v>1687</v>
      </c>
      <c r="B377" s="108">
        <f t="shared" si="3"/>
        <v>0</v>
      </c>
      <c r="C377" s="108">
        <v>0.0</v>
      </c>
      <c r="D377" s="108">
        <v>0.0</v>
      </c>
      <c r="E377" s="108">
        <v>0.0</v>
      </c>
      <c r="F377" s="108">
        <v>0.0</v>
      </c>
      <c r="G377" s="234"/>
      <c r="H377" s="108">
        <f t="shared" ref="H377:L377" si="377">$G377/100*B377</f>
        <v>0</v>
      </c>
      <c r="I377" s="108">
        <f t="shared" si="377"/>
        <v>0</v>
      </c>
      <c r="J377" s="108">
        <f t="shared" si="377"/>
        <v>0</v>
      </c>
      <c r="K377" s="108">
        <f t="shared" si="377"/>
        <v>0</v>
      </c>
      <c r="L377" s="108">
        <f t="shared" si="377"/>
        <v>0</v>
      </c>
      <c r="M377" s="108" t="s">
        <v>1821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3" t="s">
        <v>2027</v>
      </c>
      <c r="B378" s="108">
        <f t="shared" si="3"/>
        <v>319.9</v>
      </c>
      <c r="C378" s="108">
        <v>31.6</v>
      </c>
      <c r="D378" s="108">
        <v>4.6</v>
      </c>
      <c r="E378" s="108">
        <v>49.6</v>
      </c>
      <c r="F378" s="108">
        <v>10.6</v>
      </c>
      <c r="G378" s="234"/>
      <c r="H378" s="108">
        <f t="shared" ref="H378:L378" si="378">$G378/100*B378</f>
        <v>0</v>
      </c>
      <c r="I378" s="108">
        <f t="shared" si="378"/>
        <v>0</v>
      </c>
      <c r="J378" s="108">
        <f t="shared" si="378"/>
        <v>0</v>
      </c>
      <c r="K378" s="108">
        <f t="shared" si="378"/>
        <v>0</v>
      </c>
      <c r="L378" s="108">
        <f t="shared" si="378"/>
        <v>0</v>
      </c>
      <c r="M378" s="108" t="s">
        <v>1821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3" t="s">
        <v>1690</v>
      </c>
      <c r="B379" s="108">
        <f t="shared" si="3"/>
        <v>283.7</v>
      </c>
      <c r="C379" s="108">
        <v>20.3</v>
      </c>
      <c r="D379" s="108">
        <v>4.3</v>
      </c>
      <c r="E379" s="108">
        <v>61.0</v>
      </c>
      <c r="F379" s="108">
        <v>19.0</v>
      </c>
      <c r="G379" s="234"/>
      <c r="H379" s="108">
        <f t="shared" ref="H379:L379" si="379">$G379/100*B379</f>
        <v>0</v>
      </c>
      <c r="I379" s="108">
        <f t="shared" si="379"/>
        <v>0</v>
      </c>
      <c r="J379" s="108">
        <f t="shared" si="379"/>
        <v>0</v>
      </c>
      <c r="K379" s="108">
        <f t="shared" si="379"/>
        <v>0</v>
      </c>
      <c r="L379" s="108">
        <f t="shared" si="379"/>
        <v>0</v>
      </c>
      <c r="M379" s="108" t="s">
        <v>1821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3" t="s">
        <v>2028</v>
      </c>
      <c r="B380" s="108">
        <f t="shared" si="3"/>
        <v>0.78</v>
      </c>
      <c r="C380" s="108">
        <v>0.0</v>
      </c>
      <c r="D380" s="108">
        <v>0.0</v>
      </c>
      <c r="E380" s="108">
        <v>0.2</v>
      </c>
      <c r="F380" s="108">
        <v>0.0</v>
      </c>
      <c r="G380" s="234"/>
      <c r="H380" s="108">
        <f t="shared" ref="H380:L380" si="380">$G380/100*B380</f>
        <v>0</v>
      </c>
      <c r="I380" s="108">
        <f t="shared" si="380"/>
        <v>0</v>
      </c>
      <c r="J380" s="108">
        <f t="shared" si="380"/>
        <v>0</v>
      </c>
      <c r="K380" s="108">
        <f t="shared" si="380"/>
        <v>0</v>
      </c>
      <c r="L380" s="108">
        <f t="shared" si="380"/>
        <v>0</v>
      </c>
      <c r="M380" s="108" t="s">
        <v>1821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3" t="s">
        <v>2029</v>
      </c>
      <c r="B381" s="108">
        <f t="shared" si="3"/>
        <v>297.25</v>
      </c>
      <c r="C381" s="108">
        <v>22.6</v>
      </c>
      <c r="D381" s="108">
        <v>2.4</v>
      </c>
      <c r="E381" s="108">
        <v>58.2</v>
      </c>
      <c r="F381" s="108">
        <v>10.7</v>
      </c>
      <c r="G381" s="234"/>
      <c r="H381" s="108">
        <f t="shared" ref="H381:L381" si="381">$G381/100*B381</f>
        <v>0</v>
      </c>
      <c r="I381" s="108">
        <f t="shared" si="381"/>
        <v>0</v>
      </c>
      <c r="J381" s="108">
        <f t="shared" si="381"/>
        <v>0</v>
      </c>
      <c r="K381" s="108">
        <f t="shared" si="381"/>
        <v>0</v>
      </c>
      <c r="L381" s="108">
        <f t="shared" si="381"/>
        <v>0</v>
      </c>
      <c r="M381" s="108" t="s">
        <v>1821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3" t="s">
        <v>1457</v>
      </c>
      <c r="B382" s="108">
        <f t="shared" si="3"/>
        <v>52.69</v>
      </c>
      <c r="C382" s="108">
        <v>0.7</v>
      </c>
      <c r="D382" s="108">
        <v>0.3</v>
      </c>
      <c r="E382" s="108">
        <v>14.5</v>
      </c>
      <c r="F382" s="108">
        <v>2.4</v>
      </c>
      <c r="G382" s="234"/>
      <c r="H382" s="108">
        <f t="shared" ref="H382:L382" si="382">$G382/100*B382</f>
        <v>0</v>
      </c>
      <c r="I382" s="108">
        <f t="shared" si="382"/>
        <v>0</v>
      </c>
      <c r="J382" s="108">
        <f t="shared" si="382"/>
        <v>0</v>
      </c>
      <c r="K382" s="108">
        <f t="shared" si="382"/>
        <v>0</v>
      </c>
      <c r="L382" s="108">
        <f t="shared" si="382"/>
        <v>0</v>
      </c>
      <c r="M382" s="108" t="s">
        <v>1814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3" t="s">
        <v>2030</v>
      </c>
      <c r="B383" s="108">
        <f t="shared" si="3"/>
        <v>151</v>
      </c>
      <c r="C383" s="108">
        <v>6.4</v>
      </c>
      <c r="D383" s="108">
        <v>0.5</v>
      </c>
      <c r="E383" s="108">
        <v>33.1</v>
      </c>
      <c r="F383" s="108">
        <v>2.1</v>
      </c>
      <c r="G383" s="234"/>
      <c r="H383" s="108">
        <f t="shared" ref="H383:L383" si="383">$G383/100*B383</f>
        <v>0</v>
      </c>
      <c r="I383" s="108">
        <f t="shared" si="383"/>
        <v>0</v>
      </c>
      <c r="J383" s="108">
        <f t="shared" si="383"/>
        <v>0</v>
      </c>
      <c r="K383" s="108">
        <f t="shared" si="383"/>
        <v>0</v>
      </c>
      <c r="L383" s="108">
        <f t="shared" si="383"/>
        <v>0</v>
      </c>
      <c r="M383" s="108" t="s">
        <v>1828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3" t="s">
        <v>2031</v>
      </c>
      <c r="B384" s="108">
        <f t="shared" si="3"/>
        <v>228.54</v>
      </c>
      <c r="C384" s="108">
        <v>25.8</v>
      </c>
      <c r="D384" s="108">
        <v>1.1</v>
      </c>
      <c r="E384" s="108">
        <v>60.1</v>
      </c>
      <c r="F384" s="108">
        <v>30.5</v>
      </c>
      <c r="G384" s="234"/>
      <c r="H384" s="108">
        <f t="shared" ref="H384:L384" si="384">$G384/100*B384</f>
        <v>0</v>
      </c>
      <c r="I384" s="108">
        <f t="shared" si="384"/>
        <v>0</v>
      </c>
      <c r="J384" s="108">
        <f t="shared" si="384"/>
        <v>0</v>
      </c>
      <c r="K384" s="108">
        <f t="shared" si="384"/>
        <v>0</v>
      </c>
      <c r="L384" s="108">
        <f t="shared" si="384"/>
        <v>0</v>
      </c>
      <c r="M384" s="108" t="s">
        <v>1818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3" t="s">
        <v>2032</v>
      </c>
      <c r="B385" s="108">
        <f t="shared" si="3"/>
        <v>308.56</v>
      </c>
      <c r="C385" s="108">
        <v>25.0</v>
      </c>
      <c r="D385" s="108">
        <v>2.2</v>
      </c>
      <c r="E385" s="108">
        <v>59.2</v>
      </c>
      <c r="F385" s="108">
        <v>10.8</v>
      </c>
      <c r="G385" s="234"/>
      <c r="H385" s="108">
        <f t="shared" ref="H385:L385" si="385">$G385/100*B385</f>
        <v>0</v>
      </c>
      <c r="I385" s="108">
        <f t="shared" si="385"/>
        <v>0</v>
      </c>
      <c r="J385" s="108">
        <f t="shared" si="385"/>
        <v>0</v>
      </c>
      <c r="K385" s="108">
        <f t="shared" si="385"/>
        <v>0</v>
      </c>
      <c r="L385" s="108">
        <f t="shared" si="385"/>
        <v>0</v>
      </c>
      <c r="M385" s="108" t="s">
        <v>1818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3" t="s">
        <v>2033</v>
      </c>
      <c r="B386" s="108">
        <f t="shared" si="3"/>
        <v>16.65</v>
      </c>
      <c r="C386" s="108">
        <v>0.6</v>
      </c>
      <c r="D386" s="108">
        <v>0.5</v>
      </c>
      <c r="E386" s="108">
        <v>8.6</v>
      </c>
      <c r="F386" s="108">
        <v>6.1</v>
      </c>
      <c r="G386" s="234"/>
      <c r="H386" s="108">
        <f t="shared" ref="H386:L386" si="386">$G386/100*B386</f>
        <v>0</v>
      </c>
      <c r="I386" s="108">
        <f t="shared" si="386"/>
        <v>0</v>
      </c>
      <c r="J386" s="108">
        <f t="shared" si="386"/>
        <v>0</v>
      </c>
      <c r="K386" s="108">
        <f t="shared" si="386"/>
        <v>0</v>
      </c>
      <c r="L386" s="108">
        <f t="shared" si="386"/>
        <v>0</v>
      </c>
      <c r="M386" s="108" t="s">
        <v>1814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3" t="s">
        <v>2034</v>
      </c>
      <c r="B387" s="108">
        <f t="shared" si="3"/>
        <v>551.1</v>
      </c>
      <c r="C387" s="108">
        <v>7.8</v>
      </c>
      <c r="D387" s="108">
        <v>42.6</v>
      </c>
      <c r="E387" s="108">
        <v>45.9</v>
      </c>
      <c r="F387" s="108">
        <v>10.9</v>
      </c>
      <c r="G387" s="234"/>
      <c r="H387" s="108">
        <f t="shared" ref="H387:L387" si="387">$G387/100*B387</f>
        <v>0</v>
      </c>
      <c r="I387" s="108">
        <f t="shared" si="387"/>
        <v>0</v>
      </c>
      <c r="J387" s="108">
        <f t="shared" si="387"/>
        <v>0</v>
      </c>
      <c r="K387" s="108">
        <f t="shared" si="387"/>
        <v>0</v>
      </c>
      <c r="L387" s="108">
        <f t="shared" si="387"/>
        <v>0</v>
      </c>
      <c r="M387" s="108" t="s">
        <v>1815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3" t="s">
        <v>2035</v>
      </c>
      <c r="B388" s="108">
        <f t="shared" si="3"/>
        <v>20.66</v>
      </c>
      <c r="C388" s="108">
        <v>2.9</v>
      </c>
      <c r="D388" s="108">
        <v>0.4</v>
      </c>
      <c r="E388" s="108">
        <v>3.6</v>
      </c>
      <c r="F388" s="108">
        <v>2.2</v>
      </c>
      <c r="G388" s="234"/>
      <c r="H388" s="108">
        <f t="shared" ref="H388:L388" si="388">$G388/100*B388</f>
        <v>0</v>
      </c>
      <c r="I388" s="108">
        <f t="shared" si="388"/>
        <v>0</v>
      </c>
      <c r="J388" s="108">
        <f t="shared" si="388"/>
        <v>0</v>
      </c>
      <c r="K388" s="108">
        <f t="shared" si="388"/>
        <v>0</v>
      </c>
      <c r="L388" s="108">
        <f t="shared" si="388"/>
        <v>0</v>
      </c>
      <c r="M388" s="108" t="s">
        <v>1828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3" t="s">
        <v>1808</v>
      </c>
      <c r="B389" s="108">
        <f t="shared" si="3"/>
        <v>135.89</v>
      </c>
      <c r="C389" s="108">
        <v>1.1</v>
      </c>
      <c r="D389" s="108">
        <v>2.0</v>
      </c>
      <c r="E389" s="108">
        <v>30.4</v>
      </c>
      <c r="F389" s="108">
        <v>1.3</v>
      </c>
      <c r="G389" s="234"/>
      <c r="H389" s="108">
        <f t="shared" ref="H389:L389" si="389">$G389/100*B389</f>
        <v>0</v>
      </c>
      <c r="I389" s="108">
        <f t="shared" si="389"/>
        <v>0</v>
      </c>
      <c r="J389" s="108">
        <f t="shared" si="389"/>
        <v>0</v>
      </c>
      <c r="K389" s="108">
        <f t="shared" si="389"/>
        <v>0</v>
      </c>
      <c r="L389" s="108">
        <f t="shared" si="389"/>
        <v>0</v>
      </c>
      <c r="M389" s="108" t="s">
        <v>1868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3" t="s">
        <v>1280</v>
      </c>
      <c r="B390" s="108">
        <f t="shared" si="3"/>
        <v>8.17</v>
      </c>
      <c r="C390" s="108">
        <v>1.3</v>
      </c>
      <c r="D390" s="108">
        <v>0.2</v>
      </c>
      <c r="E390" s="108">
        <v>3.4</v>
      </c>
      <c r="F390" s="108">
        <v>3.1</v>
      </c>
      <c r="G390" s="234"/>
      <c r="H390" s="108">
        <f t="shared" ref="H390:L390" si="390">$G390/100*B390</f>
        <v>0</v>
      </c>
      <c r="I390" s="108">
        <f t="shared" si="390"/>
        <v>0</v>
      </c>
      <c r="J390" s="108">
        <f t="shared" si="390"/>
        <v>0</v>
      </c>
      <c r="K390" s="108">
        <f t="shared" si="390"/>
        <v>0</v>
      </c>
      <c r="L390" s="108">
        <f t="shared" si="390"/>
        <v>0</v>
      </c>
      <c r="M390" s="108" t="s">
        <v>1828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3" t="s">
        <v>2036</v>
      </c>
      <c r="B391" s="108">
        <f t="shared" si="3"/>
        <v>221.37</v>
      </c>
      <c r="C391" s="108">
        <v>21.3</v>
      </c>
      <c r="D391" s="108">
        <v>13.7</v>
      </c>
      <c r="E391" s="108">
        <v>4.1</v>
      </c>
      <c r="F391" s="108">
        <v>0.8</v>
      </c>
      <c r="G391" s="234"/>
      <c r="H391" s="108">
        <f t="shared" ref="H391:L391" si="391">$G391/100*B391</f>
        <v>0</v>
      </c>
      <c r="I391" s="108">
        <f t="shared" si="391"/>
        <v>0</v>
      </c>
      <c r="J391" s="108">
        <f t="shared" si="391"/>
        <v>0</v>
      </c>
      <c r="K391" s="108">
        <f t="shared" si="391"/>
        <v>0</v>
      </c>
      <c r="L391" s="108">
        <f t="shared" si="391"/>
        <v>0</v>
      </c>
      <c r="M391" s="108" t="s">
        <v>1818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3" t="s">
        <v>1447</v>
      </c>
      <c r="B392" s="108">
        <f t="shared" si="3"/>
        <v>47.46</v>
      </c>
      <c r="C392" s="108">
        <v>0.3</v>
      </c>
      <c r="D392" s="108">
        <v>0.2</v>
      </c>
      <c r="E392" s="108">
        <v>13.8</v>
      </c>
      <c r="F392" s="108">
        <v>2.4</v>
      </c>
      <c r="G392" s="234"/>
      <c r="H392" s="108">
        <f t="shared" ref="H392:L392" si="392">$G392/100*B392</f>
        <v>0</v>
      </c>
      <c r="I392" s="108">
        <f t="shared" si="392"/>
        <v>0</v>
      </c>
      <c r="J392" s="108">
        <f t="shared" si="392"/>
        <v>0</v>
      </c>
      <c r="K392" s="108">
        <f t="shared" si="392"/>
        <v>0</v>
      </c>
      <c r="L392" s="108">
        <f t="shared" si="392"/>
        <v>0</v>
      </c>
      <c r="M392" s="108" t="s">
        <v>1814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3" t="s">
        <v>1475</v>
      </c>
      <c r="B393" s="108">
        <f t="shared" si="3"/>
        <v>94.27</v>
      </c>
      <c r="C393" s="108">
        <v>10.6</v>
      </c>
      <c r="D393" s="108">
        <v>0.0</v>
      </c>
      <c r="E393" s="108">
        <v>21.0</v>
      </c>
      <c r="F393" s="108">
        <v>7.7</v>
      </c>
      <c r="G393" s="234"/>
      <c r="H393" s="108">
        <f t="shared" ref="H393:L393" si="393">$G393/100*B393</f>
        <v>0</v>
      </c>
      <c r="I393" s="108">
        <f t="shared" si="393"/>
        <v>0</v>
      </c>
      <c r="J393" s="108">
        <f t="shared" si="393"/>
        <v>0</v>
      </c>
      <c r="K393" s="108">
        <f t="shared" si="393"/>
        <v>0</v>
      </c>
      <c r="L393" s="108">
        <f t="shared" si="393"/>
        <v>0</v>
      </c>
      <c r="M393" s="108" t="s">
        <v>1814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3" t="s">
        <v>1751</v>
      </c>
      <c r="B394" s="108">
        <f t="shared" si="3"/>
        <v>48.13</v>
      </c>
      <c r="C394" s="108">
        <v>10.9</v>
      </c>
      <c r="D394" s="108">
        <v>0.2</v>
      </c>
      <c r="E394" s="108">
        <v>0.7</v>
      </c>
      <c r="F394" s="108">
        <v>0.0</v>
      </c>
      <c r="G394" s="234"/>
      <c r="H394" s="108">
        <f t="shared" ref="H394:L394" si="394">$G394/100*B394</f>
        <v>0</v>
      </c>
      <c r="I394" s="108">
        <f t="shared" si="394"/>
        <v>0</v>
      </c>
      <c r="J394" s="108">
        <f t="shared" si="394"/>
        <v>0</v>
      </c>
      <c r="K394" s="108">
        <f t="shared" si="394"/>
        <v>0</v>
      </c>
      <c r="L394" s="108">
        <f t="shared" si="394"/>
        <v>0</v>
      </c>
      <c r="M394" s="108" t="s">
        <v>1859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3" t="s">
        <v>1749</v>
      </c>
      <c r="B395" s="108">
        <f t="shared" si="3"/>
        <v>315.24</v>
      </c>
      <c r="C395" s="108">
        <v>15.9</v>
      </c>
      <c r="D395" s="108">
        <v>26.4</v>
      </c>
      <c r="E395" s="108">
        <v>3.6</v>
      </c>
      <c r="F395" s="108">
        <v>0.0</v>
      </c>
      <c r="G395" s="234"/>
      <c r="H395" s="108">
        <f t="shared" ref="H395:L395" si="395">$G395/100*B395</f>
        <v>0</v>
      </c>
      <c r="I395" s="108">
        <f t="shared" si="395"/>
        <v>0</v>
      </c>
      <c r="J395" s="108">
        <f t="shared" si="395"/>
        <v>0</v>
      </c>
      <c r="K395" s="108">
        <f t="shared" si="395"/>
        <v>0</v>
      </c>
      <c r="L395" s="108">
        <f t="shared" si="395"/>
        <v>0</v>
      </c>
      <c r="M395" s="108" t="s">
        <v>1859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3" t="s">
        <v>2037</v>
      </c>
      <c r="B396" s="108">
        <f t="shared" si="3"/>
        <v>138.63</v>
      </c>
      <c r="C396" s="108">
        <v>12.6</v>
      </c>
      <c r="D396" s="108">
        <v>9.5</v>
      </c>
      <c r="E396" s="108">
        <v>0.7</v>
      </c>
      <c r="F396" s="108">
        <v>0.0</v>
      </c>
      <c r="G396" s="234"/>
      <c r="H396" s="108">
        <f t="shared" ref="H396:L396" si="396">$G396/100*B396</f>
        <v>0</v>
      </c>
      <c r="I396" s="108">
        <f t="shared" si="396"/>
        <v>0</v>
      </c>
      <c r="J396" s="108">
        <f t="shared" si="396"/>
        <v>0</v>
      </c>
      <c r="K396" s="108">
        <f t="shared" si="396"/>
        <v>0</v>
      </c>
      <c r="L396" s="108">
        <f t="shared" si="396"/>
        <v>0</v>
      </c>
      <c r="M396" s="108" t="s">
        <v>1859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3" t="s">
        <v>1332</v>
      </c>
      <c r="B397" s="108">
        <f t="shared" si="3"/>
        <v>100.62</v>
      </c>
      <c r="C397" s="108">
        <v>1.5</v>
      </c>
      <c r="D397" s="108">
        <v>0.2</v>
      </c>
      <c r="E397" s="108">
        <v>27.9</v>
      </c>
      <c r="F397" s="108">
        <v>4.1</v>
      </c>
      <c r="G397" s="234"/>
      <c r="H397" s="108">
        <f t="shared" ref="H397:L397" si="397">$G397/100*B397</f>
        <v>0</v>
      </c>
      <c r="I397" s="108">
        <f t="shared" si="397"/>
        <v>0</v>
      </c>
      <c r="J397" s="108">
        <f t="shared" si="397"/>
        <v>0</v>
      </c>
      <c r="K397" s="108">
        <f t="shared" si="397"/>
        <v>0</v>
      </c>
      <c r="L397" s="108">
        <f t="shared" si="397"/>
        <v>0</v>
      </c>
      <c r="M397" s="108" t="s">
        <v>1826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3" t="s">
        <v>1337</v>
      </c>
      <c r="B398" s="108">
        <f t="shared" si="3"/>
        <v>371.88</v>
      </c>
      <c r="C398" s="108">
        <v>6.0</v>
      </c>
      <c r="D398" s="108">
        <v>0.0</v>
      </c>
      <c r="E398" s="108">
        <v>89.2</v>
      </c>
      <c r="F398" s="108">
        <v>0.0</v>
      </c>
      <c r="G398" s="234"/>
      <c r="H398" s="108">
        <f t="shared" ref="H398:L398" si="398">$G398/100*B398</f>
        <v>0</v>
      </c>
      <c r="I398" s="108">
        <f t="shared" si="398"/>
        <v>0</v>
      </c>
      <c r="J398" s="108">
        <f t="shared" si="398"/>
        <v>0</v>
      </c>
      <c r="K398" s="108">
        <f t="shared" si="398"/>
        <v>0</v>
      </c>
      <c r="L398" s="108">
        <f t="shared" si="398"/>
        <v>0</v>
      </c>
      <c r="M398" s="108" t="s">
        <v>1815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3" t="s">
        <v>2038</v>
      </c>
      <c r="B399" s="108">
        <f t="shared" si="3"/>
        <v>292.59</v>
      </c>
      <c r="C399" s="108">
        <v>9.9</v>
      </c>
      <c r="D399" s="108">
        <v>1.2</v>
      </c>
      <c r="E399" s="108">
        <v>77.7</v>
      </c>
      <c r="F399" s="108">
        <v>15.6</v>
      </c>
      <c r="G399" s="234"/>
      <c r="H399" s="108">
        <f t="shared" ref="H399:L399" si="399">$G399/100*B399</f>
        <v>0</v>
      </c>
      <c r="I399" s="108">
        <f t="shared" si="399"/>
        <v>0</v>
      </c>
      <c r="J399" s="108">
        <f t="shared" si="399"/>
        <v>0</v>
      </c>
      <c r="K399" s="108">
        <f t="shared" si="399"/>
        <v>0</v>
      </c>
      <c r="L399" s="108">
        <f t="shared" si="399"/>
        <v>0</v>
      </c>
      <c r="M399" s="108" t="s">
        <v>1820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3" t="s">
        <v>2039</v>
      </c>
      <c r="B400" s="108">
        <f t="shared" si="3"/>
        <v>316.45</v>
      </c>
      <c r="C400" s="108">
        <v>10.0</v>
      </c>
      <c r="D400" s="108">
        <v>1.9</v>
      </c>
      <c r="E400" s="108">
        <v>71.7</v>
      </c>
      <c r="F400" s="108">
        <v>5.2</v>
      </c>
      <c r="G400" s="234"/>
      <c r="H400" s="108">
        <f t="shared" ref="H400:L400" si="400">$G400/100*B400</f>
        <v>0</v>
      </c>
      <c r="I400" s="108">
        <f t="shared" si="400"/>
        <v>0</v>
      </c>
      <c r="J400" s="108">
        <f t="shared" si="400"/>
        <v>0</v>
      </c>
      <c r="K400" s="108">
        <f t="shared" si="400"/>
        <v>0</v>
      </c>
      <c r="L400" s="108">
        <f t="shared" si="400"/>
        <v>0</v>
      </c>
      <c r="M400" s="108" t="s">
        <v>1820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</row>
    <row r="602" ht="15.75" customHeight="1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</row>
    <row r="603" ht="15.75" customHeight="1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  <c r="U603" s="235"/>
      <c r="V603" s="235"/>
      <c r="W603" s="235"/>
      <c r="X603" s="235"/>
      <c r="Y603" s="235"/>
      <c r="Z603" s="235"/>
    </row>
    <row r="604" ht="15.75" customHeight="1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</row>
    <row r="605" ht="15.75" customHeight="1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</row>
    <row r="606" ht="15.75" customHeight="1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</row>
    <row r="607" ht="15.75" customHeight="1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</row>
    <row r="608" ht="15.75" customHeight="1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</row>
    <row r="609" ht="15.75" customHeight="1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</row>
    <row r="610" ht="15.75" customHeight="1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</row>
    <row r="611" ht="15.75" customHeight="1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</row>
    <row r="612" ht="15.75" customHeight="1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</row>
    <row r="613" ht="15.75" customHeight="1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</row>
    <row r="614" ht="15.75" customHeight="1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</row>
    <row r="615" ht="15.75" customHeight="1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</row>
    <row r="616" ht="15.75" customHeight="1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</row>
    <row r="617" ht="15.75" customHeight="1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</row>
    <row r="618" ht="15.75" customHeight="1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</row>
    <row r="619" ht="15.75" customHeight="1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</row>
    <row r="620" ht="15.75" customHeight="1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</row>
    <row r="621" ht="15.75" customHeight="1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</row>
    <row r="622" ht="15.75" customHeight="1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</row>
    <row r="623" ht="15.75" customHeight="1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</row>
    <row r="624" ht="15.75" customHeight="1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</row>
    <row r="625" ht="15.75" customHeight="1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</row>
    <row r="626" ht="15.75" customHeight="1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</row>
    <row r="627" ht="15.75" customHeight="1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</row>
    <row r="628" ht="15.75" customHeight="1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  <c r="R628" s="235"/>
      <c r="S628" s="235"/>
      <c r="T628" s="235"/>
      <c r="U628" s="235"/>
      <c r="V628" s="235"/>
      <c r="W628" s="235"/>
      <c r="X628" s="235"/>
      <c r="Y628" s="235"/>
      <c r="Z628" s="235"/>
    </row>
    <row r="629" ht="15.75" customHeight="1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  <c r="R629" s="235"/>
      <c r="S629" s="235"/>
      <c r="T629" s="235"/>
      <c r="U629" s="235"/>
      <c r="V629" s="235"/>
      <c r="W629" s="235"/>
      <c r="X629" s="235"/>
      <c r="Y629" s="235"/>
      <c r="Z629" s="235"/>
    </row>
    <row r="630" ht="15.75" customHeight="1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  <c r="R630" s="235"/>
      <c r="S630" s="235"/>
      <c r="T630" s="235"/>
      <c r="U630" s="235"/>
      <c r="V630" s="235"/>
      <c r="W630" s="235"/>
      <c r="X630" s="235"/>
      <c r="Y630" s="235"/>
      <c r="Z630" s="235"/>
    </row>
    <row r="631" ht="15.75" customHeight="1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  <c r="R631" s="235"/>
      <c r="S631" s="235"/>
      <c r="T631" s="235"/>
      <c r="U631" s="235"/>
      <c r="V631" s="235"/>
      <c r="W631" s="235"/>
      <c r="X631" s="235"/>
      <c r="Y631" s="235"/>
      <c r="Z631" s="235"/>
    </row>
    <row r="632" ht="15.75" customHeight="1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  <c r="R632" s="235"/>
      <c r="S632" s="235"/>
      <c r="T632" s="235"/>
      <c r="U632" s="235"/>
      <c r="V632" s="235"/>
      <c r="W632" s="235"/>
      <c r="X632" s="235"/>
      <c r="Y632" s="235"/>
      <c r="Z632" s="235"/>
    </row>
    <row r="633" ht="15.75" customHeight="1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  <c r="R633" s="235"/>
      <c r="S633" s="235"/>
      <c r="T633" s="235"/>
      <c r="U633" s="235"/>
      <c r="V633" s="235"/>
      <c r="W633" s="235"/>
      <c r="X633" s="235"/>
      <c r="Y633" s="235"/>
      <c r="Z633" s="235"/>
    </row>
    <row r="634" ht="15.75" customHeight="1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  <c r="R634" s="235"/>
      <c r="S634" s="235"/>
      <c r="T634" s="235"/>
      <c r="U634" s="235"/>
      <c r="V634" s="235"/>
      <c r="W634" s="235"/>
      <c r="X634" s="235"/>
      <c r="Y634" s="235"/>
      <c r="Z634" s="235"/>
    </row>
    <row r="635" ht="15.75" customHeight="1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  <c r="R635" s="235"/>
      <c r="S635" s="235"/>
      <c r="T635" s="235"/>
      <c r="U635" s="235"/>
      <c r="V635" s="235"/>
      <c r="W635" s="235"/>
      <c r="X635" s="235"/>
      <c r="Y635" s="235"/>
      <c r="Z635" s="235"/>
    </row>
    <row r="636" ht="15.75" customHeight="1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  <c r="R636" s="235"/>
      <c r="S636" s="235"/>
      <c r="T636" s="235"/>
      <c r="U636" s="235"/>
      <c r="V636" s="235"/>
      <c r="W636" s="235"/>
      <c r="X636" s="235"/>
      <c r="Y636" s="235"/>
      <c r="Z636" s="235"/>
    </row>
    <row r="637" ht="15.75" customHeight="1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  <c r="R637" s="235"/>
      <c r="S637" s="235"/>
      <c r="T637" s="235"/>
      <c r="U637" s="235"/>
      <c r="V637" s="235"/>
      <c r="W637" s="235"/>
      <c r="X637" s="235"/>
      <c r="Y637" s="235"/>
      <c r="Z637" s="235"/>
    </row>
    <row r="638" ht="15.75" customHeight="1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</row>
    <row r="639" ht="15.75" customHeight="1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</row>
    <row r="640" ht="15.75" customHeight="1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</row>
    <row r="641" ht="15.75" customHeight="1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</row>
    <row r="642" ht="15.75" customHeight="1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</row>
    <row r="643" ht="15.75" customHeight="1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</row>
    <row r="644" ht="15.75" customHeight="1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  <c r="R644" s="235"/>
      <c r="S644" s="235"/>
      <c r="T644" s="235"/>
      <c r="U644" s="235"/>
      <c r="V644" s="235"/>
      <c r="W644" s="235"/>
      <c r="X644" s="235"/>
      <c r="Y644" s="235"/>
      <c r="Z644" s="235"/>
    </row>
    <row r="645" ht="15.75" customHeight="1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  <c r="R645" s="235"/>
      <c r="S645" s="235"/>
      <c r="T645" s="235"/>
      <c r="U645" s="235"/>
      <c r="V645" s="235"/>
      <c r="W645" s="235"/>
      <c r="X645" s="235"/>
      <c r="Y645" s="235"/>
      <c r="Z645" s="235"/>
    </row>
    <row r="646" ht="15.75" customHeight="1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  <c r="R646" s="235"/>
      <c r="S646" s="235"/>
      <c r="T646" s="235"/>
      <c r="U646" s="235"/>
      <c r="V646" s="235"/>
      <c r="W646" s="235"/>
      <c r="X646" s="235"/>
      <c r="Y646" s="235"/>
      <c r="Z646" s="235"/>
    </row>
    <row r="647" ht="15.75" customHeight="1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  <c r="R647" s="235"/>
      <c r="S647" s="235"/>
      <c r="T647" s="235"/>
      <c r="U647" s="235"/>
      <c r="V647" s="235"/>
      <c r="W647" s="235"/>
      <c r="X647" s="235"/>
      <c r="Y647" s="235"/>
      <c r="Z647" s="235"/>
    </row>
    <row r="648" ht="15.75" customHeight="1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  <c r="R648" s="235"/>
      <c r="S648" s="235"/>
      <c r="T648" s="235"/>
      <c r="U648" s="235"/>
      <c r="V648" s="235"/>
      <c r="W648" s="235"/>
      <c r="X648" s="235"/>
      <c r="Y648" s="235"/>
      <c r="Z648" s="235"/>
    </row>
    <row r="649" ht="15.75" customHeight="1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  <c r="R649" s="235"/>
      <c r="S649" s="235"/>
      <c r="T649" s="235"/>
      <c r="U649" s="235"/>
      <c r="V649" s="235"/>
      <c r="W649" s="235"/>
      <c r="X649" s="235"/>
      <c r="Y649" s="235"/>
      <c r="Z649" s="235"/>
    </row>
    <row r="650" ht="15.75" customHeight="1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5"/>
    </row>
    <row r="651" ht="15.75" customHeight="1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  <c r="R651" s="235"/>
      <c r="S651" s="235"/>
      <c r="T651" s="235"/>
      <c r="U651" s="235"/>
      <c r="V651" s="235"/>
      <c r="W651" s="235"/>
      <c r="X651" s="235"/>
      <c r="Y651" s="235"/>
      <c r="Z651" s="235"/>
    </row>
    <row r="652" ht="15.75" customHeight="1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  <c r="R652" s="235"/>
      <c r="S652" s="235"/>
      <c r="T652" s="235"/>
      <c r="U652" s="235"/>
      <c r="V652" s="235"/>
      <c r="W652" s="235"/>
      <c r="X652" s="235"/>
      <c r="Y652" s="235"/>
      <c r="Z652" s="235"/>
    </row>
    <row r="653" ht="15.75" customHeight="1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  <c r="R653" s="235"/>
      <c r="S653" s="235"/>
      <c r="T653" s="235"/>
      <c r="U653" s="235"/>
      <c r="V653" s="235"/>
      <c r="W653" s="235"/>
      <c r="X653" s="235"/>
      <c r="Y653" s="235"/>
      <c r="Z653" s="235"/>
    </row>
    <row r="654" ht="15.75" customHeight="1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  <c r="R654" s="235"/>
      <c r="S654" s="235"/>
      <c r="T654" s="235"/>
      <c r="U654" s="235"/>
      <c r="V654" s="235"/>
      <c r="W654" s="235"/>
      <c r="X654" s="235"/>
      <c r="Y654" s="235"/>
      <c r="Z654" s="235"/>
    </row>
    <row r="655" ht="15.75" customHeight="1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  <c r="R655" s="235"/>
      <c r="S655" s="235"/>
      <c r="T655" s="235"/>
      <c r="U655" s="235"/>
      <c r="V655" s="235"/>
      <c r="W655" s="235"/>
      <c r="X655" s="235"/>
      <c r="Y655" s="235"/>
      <c r="Z655" s="235"/>
    </row>
    <row r="656" ht="15.75" customHeight="1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  <c r="R656" s="235"/>
      <c r="S656" s="235"/>
      <c r="T656" s="235"/>
      <c r="U656" s="235"/>
      <c r="V656" s="235"/>
      <c r="W656" s="235"/>
      <c r="X656" s="235"/>
      <c r="Y656" s="235"/>
      <c r="Z656" s="235"/>
    </row>
    <row r="657" ht="15.75" customHeight="1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</row>
    <row r="658" ht="15.75" customHeight="1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</row>
    <row r="659" ht="15.75" customHeight="1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  <c r="T659" s="235"/>
      <c r="U659" s="235"/>
      <c r="V659" s="235"/>
      <c r="W659" s="235"/>
      <c r="X659" s="235"/>
      <c r="Y659" s="235"/>
      <c r="Z659" s="235"/>
    </row>
    <row r="660" ht="15.75" customHeight="1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</row>
    <row r="661" ht="15.75" customHeight="1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  <c r="R661" s="235"/>
      <c r="S661" s="235"/>
      <c r="T661" s="235"/>
      <c r="U661" s="235"/>
      <c r="V661" s="235"/>
      <c r="W661" s="235"/>
      <c r="X661" s="235"/>
      <c r="Y661" s="235"/>
      <c r="Z661" s="235"/>
    </row>
    <row r="662" ht="15.75" customHeight="1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</row>
    <row r="663" ht="15.75" customHeight="1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  <c r="U663" s="235"/>
      <c r="V663" s="235"/>
      <c r="W663" s="235"/>
      <c r="X663" s="235"/>
      <c r="Y663" s="235"/>
      <c r="Z663" s="235"/>
    </row>
    <row r="664" ht="15.75" customHeight="1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  <c r="R664" s="235"/>
      <c r="S664" s="235"/>
      <c r="T664" s="235"/>
      <c r="U664" s="235"/>
      <c r="V664" s="235"/>
      <c r="W664" s="235"/>
      <c r="X664" s="235"/>
      <c r="Y664" s="235"/>
      <c r="Z664" s="235"/>
    </row>
    <row r="665" ht="15.75" customHeight="1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  <c r="U665" s="235"/>
      <c r="V665" s="235"/>
      <c r="W665" s="235"/>
      <c r="X665" s="235"/>
      <c r="Y665" s="235"/>
      <c r="Z665" s="235"/>
    </row>
    <row r="666" ht="15.75" customHeight="1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  <c r="U666" s="235"/>
      <c r="V666" s="235"/>
      <c r="W666" s="235"/>
      <c r="X666" s="235"/>
      <c r="Y666" s="235"/>
      <c r="Z666" s="235"/>
    </row>
    <row r="667" ht="15.75" customHeight="1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  <c r="R667" s="235"/>
      <c r="S667" s="235"/>
      <c r="T667" s="235"/>
      <c r="U667" s="235"/>
      <c r="V667" s="235"/>
      <c r="W667" s="235"/>
      <c r="X667" s="235"/>
      <c r="Y667" s="235"/>
      <c r="Z667" s="235"/>
    </row>
    <row r="668" ht="15.75" customHeight="1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  <c r="R668" s="235"/>
      <c r="S668" s="235"/>
      <c r="T668" s="235"/>
      <c r="U668" s="235"/>
      <c r="V668" s="235"/>
      <c r="W668" s="235"/>
      <c r="X668" s="235"/>
      <c r="Y668" s="235"/>
      <c r="Z668" s="235"/>
    </row>
    <row r="669" ht="15.75" customHeight="1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</row>
    <row r="670" ht="15.75" customHeight="1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</row>
    <row r="671" ht="15.75" customHeight="1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</row>
    <row r="672" ht="15.75" customHeight="1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</row>
    <row r="673" ht="15.75" customHeight="1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  <c r="R673" s="235"/>
      <c r="S673" s="235"/>
      <c r="T673" s="235"/>
      <c r="U673" s="235"/>
      <c r="V673" s="235"/>
      <c r="W673" s="235"/>
      <c r="X673" s="235"/>
      <c r="Y673" s="235"/>
      <c r="Z673" s="235"/>
    </row>
    <row r="674" ht="15.75" customHeight="1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  <c r="R674" s="235"/>
      <c r="S674" s="235"/>
      <c r="T674" s="235"/>
      <c r="U674" s="235"/>
      <c r="V674" s="235"/>
      <c r="W674" s="235"/>
      <c r="X674" s="235"/>
      <c r="Y674" s="235"/>
      <c r="Z674" s="235"/>
    </row>
    <row r="675" ht="15.75" customHeight="1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  <c r="R675" s="235"/>
      <c r="S675" s="235"/>
      <c r="T675" s="235"/>
      <c r="U675" s="235"/>
      <c r="V675" s="235"/>
      <c r="W675" s="235"/>
      <c r="X675" s="235"/>
      <c r="Y675" s="235"/>
      <c r="Z675" s="235"/>
    </row>
    <row r="676" ht="15.75" customHeight="1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  <c r="R676" s="235"/>
      <c r="S676" s="235"/>
      <c r="T676" s="235"/>
      <c r="U676" s="235"/>
      <c r="V676" s="235"/>
      <c r="W676" s="235"/>
      <c r="X676" s="235"/>
      <c r="Y676" s="235"/>
      <c r="Z676" s="235"/>
    </row>
    <row r="677" ht="15.75" customHeight="1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  <c r="U677" s="235"/>
      <c r="V677" s="235"/>
      <c r="W677" s="235"/>
      <c r="X677" s="235"/>
      <c r="Y677" s="235"/>
      <c r="Z677" s="235"/>
    </row>
    <row r="678" ht="15.75" customHeight="1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  <c r="R678" s="235"/>
      <c r="S678" s="235"/>
      <c r="T678" s="235"/>
      <c r="U678" s="235"/>
      <c r="V678" s="235"/>
      <c r="W678" s="235"/>
      <c r="X678" s="235"/>
      <c r="Y678" s="235"/>
      <c r="Z678" s="235"/>
    </row>
    <row r="679" ht="15.75" customHeight="1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  <c r="R679" s="235"/>
      <c r="S679" s="235"/>
      <c r="T679" s="235"/>
      <c r="U679" s="235"/>
      <c r="V679" s="235"/>
      <c r="W679" s="235"/>
      <c r="X679" s="235"/>
      <c r="Y679" s="235"/>
      <c r="Z679" s="235"/>
    </row>
    <row r="680" ht="15.75" customHeight="1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  <c r="R680" s="235"/>
      <c r="S680" s="235"/>
      <c r="T680" s="235"/>
      <c r="U680" s="235"/>
      <c r="V680" s="235"/>
      <c r="W680" s="235"/>
      <c r="X680" s="235"/>
      <c r="Y680" s="235"/>
      <c r="Z680" s="235"/>
    </row>
    <row r="681" ht="15.75" customHeight="1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  <c r="R681" s="235"/>
      <c r="S681" s="235"/>
      <c r="T681" s="235"/>
      <c r="U681" s="235"/>
      <c r="V681" s="235"/>
      <c r="W681" s="235"/>
      <c r="X681" s="235"/>
      <c r="Y681" s="235"/>
      <c r="Z681" s="235"/>
    </row>
    <row r="682" ht="15.75" customHeight="1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  <c r="R682" s="235"/>
      <c r="S682" s="235"/>
      <c r="T682" s="235"/>
      <c r="U682" s="235"/>
      <c r="V682" s="235"/>
      <c r="W682" s="235"/>
      <c r="X682" s="235"/>
      <c r="Y682" s="235"/>
      <c r="Z682" s="235"/>
    </row>
    <row r="683" ht="15.75" customHeight="1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  <c r="R683" s="235"/>
      <c r="S683" s="235"/>
      <c r="T683" s="235"/>
      <c r="U683" s="235"/>
      <c r="V683" s="235"/>
      <c r="W683" s="235"/>
      <c r="X683" s="235"/>
      <c r="Y683" s="235"/>
      <c r="Z683" s="235"/>
    </row>
    <row r="684" ht="15.75" customHeight="1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  <c r="R684" s="235"/>
      <c r="S684" s="235"/>
      <c r="T684" s="235"/>
      <c r="U684" s="235"/>
      <c r="V684" s="235"/>
      <c r="W684" s="235"/>
      <c r="X684" s="235"/>
      <c r="Y684" s="235"/>
      <c r="Z684" s="235"/>
    </row>
    <row r="685" ht="15.75" customHeight="1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  <c r="R685" s="235"/>
      <c r="S685" s="235"/>
      <c r="T685" s="235"/>
      <c r="U685" s="235"/>
      <c r="V685" s="235"/>
      <c r="W685" s="235"/>
      <c r="X685" s="235"/>
      <c r="Y685" s="235"/>
      <c r="Z685" s="235"/>
    </row>
    <row r="686" ht="15.75" customHeight="1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  <c r="R686" s="235"/>
      <c r="S686" s="235"/>
      <c r="T686" s="235"/>
      <c r="U686" s="235"/>
      <c r="V686" s="235"/>
      <c r="W686" s="235"/>
      <c r="X686" s="235"/>
      <c r="Y686" s="235"/>
      <c r="Z686" s="235"/>
    </row>
    <row r="687" ht="15.75" customHeight="1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  <c r="R687" s="235"/>
      <c r="S687" s="235"/>
      <c r="T687" s="235"/>
      <c r="U687" s="235"/>
      <c r="V687" s="235"/>
      <c r="W687" s="235"/>
      <c r="X687" s="235"/>
      <c r="Y687" s="235"/>
      <c r="Z687" s="235"/>
    </row>
    <row r="688" ht="15.75" customHeight="1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  <c r="R688" s="235"/>
      <c r="S688" s="235"/>
      <c r="T688" s="235"/>
      <c r="U688" s="235"/>
      <c r="V688" s="235"/>
      <c r="W688" s="235"/>
      <c r="X688" s="235"/>
      <c r="Y688" s="235"/>
      <c r="Z688" s="235"/>
    </row>
    <row r="689" ht="15.75" customHeight="1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  <c r="R689" s="235"/>
      <c r="S689" s="235"/>
      <c r="T689" s="235"/>
      <c r="U689" s="235"/>
      <c r="V689" s="235"/>
      <c r="W689" s="235"/>
      <c r="X689" s="235"/>
      <c r="Y689" s="235"/>
      <c r="Z689" s="235"/>
    </row>
    <row r="690" ht="15.75" customHeight="1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  <c r="R690" s="235"/>
      <c r="S690" s="235"/>
      <c r="T690" s="235"/>
      <c r="U690" s="235"/>
      <c r="V690" s="235"/>
      <c r="W690" s="235"/>
      <c r="X690" s="235"/>
      <c r="Y690" s="235"/>
      <c r="Z690" s="235"/>
    </row>
    <row r="691" ht="15.75" customHeight="1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  <c r="R691" s="235"/>
      <c r="S691" s="235"/>
      <c r="T691" s="235"/>
      <c r="U691" s="235"/>
      <c r="V691" s="235"/>
      <c r="W691" s="235"/>
      <c r="X691" s="235"/>
      <c r="Y691" s="235"/>
      <c r="Z691" s="235"/>
    </row>
    <row r="692" ht="15.75" customHeight="1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  <c r="R692" s="235"/>
      <c r="S692" s="235"/>
      <c r="T692" s="235"/>
      <c r="U692" s="235"/>
      <c r="V692" s="235"/>
      <c r="W692" s="235"/>
      <c r="X692" s="235"/>
      <c r="Y692" s="235"/>
      <c r="Z692" s="235"/>
    </row>
    <row r="693" ht="15.75" customHeight="1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  <c r="R693" s="235"/>
      <c r="S693" s="235"/>
      <c r="T693" s="235"/>
      <c r="U693" s="235"/>
      <c r="V693" s="235"/>
      <c r="W693" s="235"/>
      <c r="X693" s="235"/>
      <c r="Y693" s="235"/>
      <c r="Z693" s="235"/>
    </row>
    <row r="694" ht="15.75" customHeight="1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  <c r="T694" s="235"/>
      <c r="U694" s="235"/>
      <c r="V694" s="235"/>
      <c r="W694" s="235"/>
      <c r="X694" s="235"/>
      <c r="Y694" s="235"/>
      <c r="Z694" s="235"/>
    </row>
    <row r="695" ht="15.75" customHeight="1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  <c r="T695" s="235"/>
      <c r="U695" s="235"/>
      <c r="V695" s="235"/>
      <c r="W695" s="235"/>
      <c r="X695" s="235"/>
      <c r="Y695" s="235"/>
      <c r="Z695" s="235"/>
    </row>
    <row r="696" ht="15.75" customHeight="1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  <c r="R696" s="235"/>
      <c r="S696" s="235"/>
      <c r="T696" s="235"/>
      <c r="U696" s="235"/>
      <c r="V696" s="235"/>
      <c r="W696" s="235"/>
      <c r="X696" s="235"/>
      <c r="Y696" s="235"/>
      <c r="Z696" s="235"/>
    </row>
    <row r="697" ht="15.75" customHeight="1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  <c r="R697" s="235"/>
      <c r="S697" s="235"/>
      <c r="T697" s="235"/>
      <c r="U697" s="235"/>
      <c r="V697" s="235"/>
      <c r="W697" s="235"/>
      <c r="X697" s="235"/>
      <c r="Y697" s="235"/>
      <c r="Z697" s="235"/>
    </row>
    <row r="698" ht="15.75" customHeight="1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  <c r="R698" s="235"/>
      <c r="S698" s="235"/>
      <c r="T698" s="235"/>
      <c r="U698" s="235"/>
      <c r="V698" s="235"/>
      <c r="W698" s="235"/>
      <c r="X698" s="235"/>
      <c r="Y698" s="235"/>
      <c r="Z698" s="235"/>
    </row>
    <row r="699" ht="15.75" customHeight="1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  <c r="U699" s="235"/>
      <c r="V699" s="235"/>
      <c r="W699" s="235"/>
      <c r="X699" s="235"/>
      <c r="Y699" s="235"/>
      <c r="Z699" s="235"/>
    </row>
    <row r="700" ht="15.75" customHeight="1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  <c r="R700" s="235"/>
      <c r="S700" s="235"/>
      <c r="T700" s="235"/>
      <c r="U700" s="235"/>
      <c r="V700" s="235"/>
      <c r="W700" s="235"/>
      <c r="X700" s="235"/>
      <c r="Y700" s="235"/>
      <c r="Z700" s="235"/>
    </row>
    <row r="701" ht="15.75" customHeight="1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  <c r="U701" s="235"/>
      <c r="V701" s="235"/>
      <c r="W701" s="235"/>
      <c r="X701" s="235"/>
      <c r="Y701" s="235"/>
      <c r="Z701" s="235"/>
    </row>
    <row r="702" ht="15.75" customHeight="1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  <c r="U702" s="235"/>
      <c r="V702" s="235"/>
      <c r="W702" s="235"/>
      <c r="X702" s="235"/>
      <c r="Y702" s="235"/>
      <c r="Z702" s="235"/>
    </row>
    <row r="703" ht="15.75" customHeight="1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  <c r="R703" s="235"/>
      <c r="S703" s="235"/>
      <c r="T703" s="235"/>
      <c r="U703" s="235"/>
      <c r="V703" s="235"/>
      <c r="W703" s="235"/>
      <c r="X703" s="235"/>
      <c r="Y703" s="235"/>
      <c r="Z703" s="235"/>
    </row>
    <row r="704" ht="15.75" customHeight="1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  <c r="R704" s="235"/>
      <c r="S704" s="235"/>
      <c r="T704" s="235"/>
      <c r="U704" s="235"/>
      <c r="V704" s="235"/>
      <c r="W704" s="235"/>
      <c r="X704" s="235"/>
      <c r="Y704" s="235"/>
      <c r="Z704" s="235"/>
    </row>
    <row r="705" ht="15.75" customHeight="1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  <c r="R705" s="235"/>
      <c r="S705" s="235"/>
      <c r="T705" s="235"/>
      <c r="U705" s="235"/>
      <c r="V705" s="235"/>
      <c r="W705" s="235"/>
      <c r="X705" s="235"/>
      <c r="Y705" s="235"/>
      <c r="Z705" s="235"/>
    </row>
    <row r="706" ht="15.75" customHeight="1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  <c r="R706" s="235"/>
      <c r="S706" s="235"/>
      <c r="T706" s="235"/>
      <c r="U706" s="235"/>
      <c r="V706" s="235"/>
      <c r="W706" s="235"/>
      <c r="X706" s="235"/>
      <c r="Y706" s="235"/>
      <c r="Z706" s="235"/>
    </row>
    <row r="707" ht="15.75" customHeight="1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  <c r="R707" s="235"/>
      <c r="S707" s="235"/>
      <c r="T707" s="235"/>
      <c r="U707" s="235"/>
      <c r="V707" s="235"/>
      <c r="W707" s="235"/>
      <c r="X707" s="235"/>
      <c r="Y707" s="235"/>
      <c r="Z707" s="235"/>
    </row>
    <row r="708" ht="15.75" customHeight="1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  <c r="R708" s="235"/>
      <c r="S708" s="235"/>
      <c r="T708" s="235"/>
      <c r="U708" s="235"/>
      <c r="V708" s="235"/>
      <c r="W708" s="235"/>
      <c r="X708" s="235"/>
      <c r="Y708" s="235"/>
      <c r="Z708" s="235"/>
    </row>
    <row r="709" ht="15.75" customHeight="1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  <c r="R709" s="235"/>
      <c r="S709" s="235"/>
      <c r="T709" s="235"/>
      <c r="U709" s="235"/>
      <c r="V709" s="235"/>
      <c r="W709" s="235"/>
      <c r="X709" s="235"/>
      <c r="Y709" s="235"/>
      <c r="Z709" s="235"/>
    </row>
    <row r="710" ht="15.75" customHeight="1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  <c r="U710" s="235"/>
      <c r="V710" s="235"/>
      <c r="W710" s="235"/>
      <c r="X710" s="235"/>
      <c r="Y710" s="235"/>
      <c r="Z710" s="235"/>
    </row>
    <row r="711" ht="15.75" customHeight="1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  <c r="R711" s="235"/>
      <c r="S711" s="235"/>
      <c r="T711" s="235"/>
      <c r="U711" s="235"/>
      <c r="V711" s="235"/>
      <c r="W711" s="235"/>
      <c r="X711" s="235"/>
      <c r="Y711" s="235"/>
      <c r="Z711" s="235"/>
    </row>
    <row r="712" ht="15.75" customHeight="1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  <c r="U712" s="235"/>
      <c r="V712" s="235"/>
      <c r="W712" s="235"/>
      <c r="X712" s="235"/>
      <c r="Y712" s="235"/>
      <c r="Z712" s="235"/>
    </row>
    <row r="713" ht="15.75" customHeight="1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  <c r="U713" s="235"/>
      <c r="V713" s="235"/>
      <c r="W713" s="235"/>
      <c r="X713" s="235"/>
      <c r="Y713" s="235"/>
      <c r="Z713" s="235"/>
    </row>
    <row r="714" ht="15.75" customHeight="1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  <c r="R714" s="235"/>
      <c r="S714" s="235"/>
      <c r="T714" s="235"/>
      <c r="U714" s="235"/>
      <c r="V714" s="235"/>
      <c r="W714" s="235"/>
      <c r="X714" s="235"/>
      <c r="Y714" s="235"/>
      <c r="Z714" s="235"/>
    </row>
    <row r="715" ht="15.75" customHeight="1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  <c r="R715" s="235"/>
      <c r="S715" s="235"/>
      <c r="T715" s="235"/>
      <c r="U715" s="235"/>
      <c r="V715" s="235"/>
      <c r="W715" s="235"/>
      <c r="X715" s="235"/>
      <c r="Y715" s="235"/>
      <c r="Z715" s="235"/>
    </row>
    <row r="716" ht="15.75" customHeight="1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  <c r="R716" s="235"/>
      <c r="S716" s="235"/>
      <c r="T716" s="235"/>
      <c r="U716" s="235"/>
      <c r="V716" s="235"/>
      <c r="W716" s="235"/>
      <c r="X716" s="235"/>
      <c r="Y716" s="235"/>
      <c r="Z716" s="235"/>
    </row>
    <row r="717" ht="15.75" customHeight="1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  <c r="R717" s="235"/>
      <c r="S717" s="235"/>
      <c r="T717" s="235"/>
      <c r="U717" s="235"/>
      <c r="V717" s="235"/>
      <c r="W717" s="235"/>
      <c r="X717" s="235"/>
      <c r="Y717" s="235"/>
      <c r="Z717" s="235"/>
    </row>
    <row r="718" ht="15.75" customHeight="1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  <c r="R718" s="235"/>
      <c r="S718" s="235"/>
      <c r="T718" s="235"/>
      <c r="U718" s="235"/>
      <c r="V718" s="235"/>
      <c r="W718" s="235"/>
      <c r="X718" s="235"/>
      <c r="Y718" s="235"/>
      <c r="Z718" s="235"/>
    </row>
    <row r="719" ht="15.75" customHeight="1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  <c r="R719" s="235"/>
      <c r="S719" s="235"/>
      <c r="T719" s="235"/>
      <c r="U719" s="235"/>
      <c r="V719" s="235"/>
      <c r="W719" s="235"/>
      <c r="X719" s="235"/>
      <c r="Y719" s="235"/>
      <c r="Z719" s="235"/>
    </row>
    <row r="720" ht="15.75" customHeight="1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  <c r="R720" s="235"/>
      <c r="S720" s="235"/>
      <c r="T720" s="235"/>
      <c r="U720" s="235"/>
      <c r="V720" s="235"/>
      <c r="W720" s="235"/>
      <c r="X720" s="235"/>
      <c r="Y720" s="235"/>
      <c r="Z720" s="235"/>
    </row>
    <row r="721" ht="15.75" customHeight="1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  <c r="R721" s="235"/>
      <c r="S721" s="235"/>
      <c r="T721" s="235"/>
      <c r="U721" s="235"/>
      <c r="V721" s="235"/>
      <c r="W721" s="235"/>
      <c r="X721" s="235"/>
      <c r="Y721" s="235"/>
      <c r="Z721" s="235"/>
    </row>
    <row r="722" ht="15.75" customHeight="1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  <c r="R722" s="235"/>
      <c r="S722" s="235"/>
      <c r="T722" s="235"/>
      <c r="U722" s="235"/>
      <c r="V722" s="235"/>
      <c r="W722" s="235"/>
      <c r="X722" s="235"/>
      <c r="Y722" s="235"/>
      <c r="Z722" s="235"/>
    </row>
    <row r="723" ht="15.75" customHeight="1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  <c r="U723" s="235"/>
      <c r="V723" s="235"/>
      <c r="W723" s="235"/>
      <c r="X723" s="235"/>
      <c r="Y723" s="235"/>
      <c r="Z723" s="235"/>
    </row>
    <row r="724" ht="15.75" customHeight="1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  <c r="R724" s="235"/>
      <c r="S724" s="235"/>
      <c r="T724" s="235"/>
      <c r="U724" s="235"/>
      <c r="V724" s="235"/>
      <c r="W724" s="235"/>
      <c r="X724" s="235"/>
      <c r="Y724" s="235"/>
      <c r="Z724" s="235"/>
    </row>
    <row r="725" ht="15.75" customHeight="1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  <c r="R725" s="235"/>
      <c r="S725" s="235"/>
      <c r="T725" s="235"/>
      <c r="U725" s="235"/>
      <c r="V725" s="235"/>
      <c r="W725" s="235"/>
      <c r="X725" s="235"/>
      <c r="Y725" s="235"/>
      <c r="Z725" s="235"/>
    </row>
    <row r="726" ht="15.75" customHeight="1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  <c r="R726" s="235"/>
      <c r="S726" s="235"/>
      <c r="T726" s="235"/>
      <c r="U726" s="235"/>
      <c r="V726" s="235"/>
      <c r="W726" s="235"/>
      <c r="X726" s="235"/>
      <c r="Y726" s="235"/>
      <c r="Z726" s="235"/>
    </row>
    <row r="727" ht="15.75" customHeight="1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  <c r="R727" s="235"/>
      <c r="S727" s="235"/>
      <c r="T727" s="235"/>
      <c r="U727" s="235"/>
      <c r="V727" s="235"/>
      <c r="W727" s="235"/>
      <c r="X727" s="235"/>
      <c r="Y727" s="235"/>
      <c r="Z727" s="235"/>
    </row>
    <row r="728" ht="15.75" customHeight="1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  <c r="U728" s="235"/>
      <c r="V728" s="235"/>
      <c r="W728" s="235"/>
      <c r="X728" s="235"/>
      <c r="Y728" s="235"/>
      <c r="Z728" s="235"/>
    </row>
    <row r="729" ht="15.75" customHeight="1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  <c r="R729" s="235"/>
      <c r="S729" s="235"/>
      <c r="T729" s="235"/>
      <c r="U729" s="235"/>
      <c r="V729" s="235"/>
      <c r="W729" s="235"/>
      <c r="X729" s="235"/>
      <c r="Y729" s="235"/>
      <c r="Z729" s="235"/>
    </row>
    <row r="730" ht="15.75" customHeight="1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  <c r="R730" s="235"/>
      <c r="S730" s="235"/>
      <c r="T730" s="235"/>
      <c r="U730" s="235"/>
      <c r="V730" s="235"/>
      <c r="W730" s="235"/>
      <c r="X730" s="235"/>
      <c r="Y730" s="235"/>
      <c r="Z730" s="235"/>
    </row>
    <row r="731" ht="15.75" customHeight="1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  <c r="R731" s="235"/>
      <c r="S731" s="235"/>
      <c r="T731" s="235"/>
      <c r="U731" s="235"/>
      <c r="V731" s="235"/>
      <c r="W731" s="235"/>
      <c r="X731" s="235"/>
      <c r="Y731" s="235"/>
      <c r="Z731" s="235"/>
    </row>
    <row r="732" ht="15.75" customHeight="1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  <c r="R732" s="235"/>
      <c r="S732" s="235"/>
      <c r="T732" s="235"/>
      <c r="U732" s="235"/>
      <c r="V732" s="235"/>
      <c r="W732" s="235"/>
      <c r="X732" s="235"/>
      <c r="Y732" s="235"/>
      <c r="Z732" s="235"/>
    </row>
    <row r="733" ht="15.75" customHeight="1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  <c r="R733" s="235"/>
      <c r="S733" s="235"/>
      <c r="T733" s="235"/>
      <c r="U733" s="235"/>
      <c r="V733" s="235"/>
      <c r="W733" s="235"/>
      <c r="X733" s="235"/>
      <c r="Y733" s="235"/>
      <c r="Z733" s="235"/>
    </row>
    <row r="734" ht="15.75" customHeight="1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  <c r="U734" s="235"/>
      <c r="V734" s="235"/>
      <c r="W734" s="235"/>
      <c r="X734" s="235"/>
      <c r="Y734" s="235"/>
      <c r="Z734" s="235"/>
    </row>
    <row r="735" ht="15.75" customHeight="1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  <c r="R735" s="235"/>
      <c r="S735" s="235"/>
      <c r="T735" s="235"/>
      <c r="U735" s="235"/>
      <c r="V735" s="235"/>
      <c r="W735" s="235"/>
      <c r="X735" s="235"/>
      <c r="Y735" s="235"/>
      <c r="Z735" s="235"/>
    </row>
    <row r="736" ht="15.75" customHeight="1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  <c r="R736" s="235"/>
      <c r="S736" s="235"/>
      <c r="T736" s="235"/>
      <c r="U736" s="235"/>
      <c r="V736" s="235"/>
      <c r="W736" s="235"/>
      <c r="X736" s="235"/>
      <c r="Y736" s="235"/>
      <c r="Z736" s="235"/>
    </row>
    <row r="737" ht="15.75" customHeight="1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  <c r="R737" s="235"/>
      <c r="S737" s="235"/>
      <c r="T737" s="235"/>
      <c r="U737" s="235"/>
      <c r="V737" s="235"/>
      <c r="W737" s="235"/>
      <c r="X737" s="235"/>
      <c r="Y737" s="235"/>
      <c r="Z737" s="235"/>
    </row>
    <row r="738" ht="15.75" customHeight="1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  <c r="R738" s="235"/>
      <c r="S738" s="235"/>
      <c r="T738" s="235"/>
      <c r="U738" s="235"/>
      <c r="V738" s="235"/>
      <c r="W738" s="235"/>
      <c r="X738" s="235"/>
      <c r="Y738" s="235"/>
      <c r="Z738" s="235"/>
    </row>
    <row r="739" ht="15.75" customHeight="1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  <c r="R739" s="235"/>
      <c r="S739" s="235"/>
      <c r="T739" s="235"/>
      <c r="U739" s="235"/>
      <c r="V739" s="235"/>
      <c r="W739" s="235"/>
      <c r="X739" s="235"/>
      <c r="Y739" s="235"/>
      <c r="Z739" s="235"/>
    </row>
    <row r="740" ht="15.75" customHeight="1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  <c r="R740" s="235"/>
      <c r="S740" s="235"/>
      <c r="T740" s="235"/>
      <c r="U740" s="235"/>
      <c r="V740" s="235"/>
      <c r="W740" s="235"/>
      <c r="X740" s="235"/>
      <c r="Y740" s="235"/>
      <c r="Z740" s="235"/>
    </row>
    <row r="741" ht="15.75" customHeight="1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  <c r="R741" s="235"/>
      <c r="S741" s="235"/>
      <c r="T741" s="235"/>
      <c r="U741" s="235"/>
      <c r="V741" s="235"/>
      <c r="W741" s="235"/>
      <c r="X741" s="235"/>
      <c r="Y741" s="235"/>
      <c r="Z741" s="235"/>
    </row>
    <row r="742" ht="15.75" customHeight="1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  <c r="R742" s="235"/>
      <c r="S742" s="235"/>
      <c r="T742" s="235"/>
      <c r="U742" s="235"/>
      <c r="V742" s="235"/>
      <c r="W742" s="235"/>
      <c r="X742" s="235"/>
      <c r="Y742" s="235"/>
      <c r="Z742" s="235"/>
    </row>
    <row r="743" ht="15.75" customHeight="1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  <c r="R743" s="235"/>
      <c r="S743" s="235"/>
      <c r="T743" s="235"/>
      <c r="U743" s="235"/>
      <c r="V743" s="235"/>
      <c r="W743" s="235"/>
      <c r="X743" s="235"/>
      <c r="Y743" s="235"/>
      <c r="Z743" s="235"/>
    </row>
    <row r="744" ht="15.75" customHeight="1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  <c r="R744" s="235"/>
      <c r="S744" s="235"/>
      <c r="T744" s="235"/>
      <c r="U744" s="235"/>
      <c r="V744" s="235"/>
      <c r="W744" s="235"/>
      <c r="X744" s="235"/>
      <c r="Y744" s="235"/>
      <c r="Z744" s="235"/>
    </row>
    <row r="745" ht="15.75" customHeight="1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  <c r="U745" s="235"/>
      <c r="V745" s="235"/>
      <c r="W745" s="235"/>
      <c r="X745" s="235"/>
      <c r="Y745" s="235"/>
      <c r="Z745" s="235"/>
    </row>
    <row r="746" ht="15.75" customHeight="1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  <c r="R746" s="235"/>
      <c r="S746" s="235"/>
      <c r="T746" s="235"/>
      <c r="U746" s="235"/>
      <c r="V746" s="235"/>
      <c r="W746" s="235"/>
      <c r="X746" s="235"/>
      <c r="Y746" s="235"/>
      <c r="Z746" s="235"/>
    </row>
    <row r="747" ht="15.75" customHeight="1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  <c r="R747" s="235"/>
      <c r="S747" s="235"/>
      <c r="T747" s="235"/>
      <c r="U747" s="235"/>
      <c r="V747" s="235"/>
      <c r="W747" s="235"/>
      <c r="X747" s="235"/>
      <c r="Y747" s="235"/>
      <c r="Z747" s="235"/>
    </row>
    <row r="748" ht="15.75" customHeight="1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  <c r="R748" s="235"/>
      <c r="S748" s="235"/>
      <c r="T748" s="235"/>
      <c r="U748" s="235"/>
      <c r="V748" s="235"/>
      <c r="W748" s="235"/>
      <c r="X748" s="235"/>
      <c r="Y748" s="235"/>
      <c r="Z748" s="235"/>
    </row>
    <row r="749" ht="15.75" customHeight="1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  <c r="R749" s="235"/>
      <c r="S749" s="235"/>
      <c r="T749" s="235"/>
      <c r="U749" s="235"/>
      <c r="V749" s="235"/>
      <c r="W749" s="235"/>
      <c r="X749" s="235"/>
      <c r="Y749" s="235"/>
      <c r="Z749" s="235"/>
    </row>
    <row r="750" ht="15.75" customHeight="1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  <c r="R750" s="235"/>
      <c r="S750" s="235"/>
      <c r="T750" s="235"/>
      <c r="U750" s="235"/>
      <c r="V750" s="235"/>
      <c r="W750" s="235"/>
      <c r="X750" s="235"/>
      <c r="Y750" s="235"/>
      <c r="Z750" s="235"/>
    </row>
    <row r="751" ht="15.75" customHeight="1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  <c r="R751" s="235"/>
      <c r="S751" s="235"/>
      <c r="T751" s="235"/>
      <c r="U751" s="235"/>
      <c r="V751" s="235"/>
      <c r="W751" s="235"/>
      <c r="X751" s="235"/>
      <c r="Y751" s="235"/>
      <c r="Z751" s="235"/>
    </row>
    <row r="752" ht="15.75" customHeight="1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  <c r="R752" s="235"/>
      <c r="S752" s="235"/>
      <c r="T752" s="235"/>
      <c r="U752" s="235"/>
      <c r="V752" s="235"/>
      <c r="W752" s="235"/>
      <c r="X752" s="235"/>
      <c r="Y752" s="235"/>
      <c r="Z752" s="235"/>
    </row>
    <row r="753" ht="15.75" customHeight="1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  <c r="R753" s="235"/>
      <c r="S753" s="235"/>
      <c r="T753" s="235"/>
      <c r="U753" s="235"/>
      <c r="V753" s="235"/>
      <c r="W753" s="235"/>
      <c r="X753" s="235"/>
      <c r="Y753" s="235"/>
      <c r="Z753" s="235"/>
    </row>
    <row r="754" ht="15.75" customHeight="1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  <c r="R754" s="235"/>
      <c r="S754" s="235"/>
      <c r="T754" s="235"/>
      <c r="U754" s="235"/>
      <c r="V754" s="235"/>
      <c r="W754" s="235"/>
      <c r="X754" s="235"/>
      <c r="Y754" s="235"/>
      <c r="Z754" s="235"/>
    </row>
    <row r="755" ht="15.75" customHeight="1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  <c r="R755" s="235"/>
      <c r="S755" s="235"/>
      <c r="T755" s="235"/>
      <c r="U755" s="235"/>
      <c r="V755" s="235"/>
      <c r="W755" s="235"/>
      <c r="X755" s="235"/>
      <c r="Y755" s="235"/>
      <c r="Z755" s="235"/>
    </row>
    <row r="756" ht="15.75" customHeight="1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  <c r="U756" s="235"/>
      <c r="V756" s="235"/>
      <c r="W756" s="235"/>
      <c r="X756" s="235"/>
      <c r="Y756" s="235"/>
      <c r="Z756" s="235"/>
    </row>
    <row r="757" ht="15.75" customHeight="1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  <c r="U757" s="235"/>
      <c r="V757" s="235"/>
      <c r="W757" s="235"/>
      <c r="X757" s="235"/>
      <c r="Y757" s="235"/>
      <c r="Z757" s="235"/>
    </row>
    <row r="758" ht="15.75" customHeight="1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  <c r="R758" s="235"/>
      <c r="S758" s="235"/>
      <c r="T758" s="235"/>
      <c r="U758" s="235"/>
      <c r="V758" s="235"/>
      <c r="W758" s="235"/>
      <c r="X758" s="235"/>
      <c r="Y758" s="235"/>
      <c r="Z758" s="235"/>
    </row>
    <row r="759" ht="15.75" customHeight="1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  <c r="U759" s="235"/>
      <c r="V759" s="235"/>
      <c r="W759" s="235"/>
      <c r="X759" s="235"/>
      <c r="Y759" s="235"/>
      <c r="Z759" s="235"/>
    </row>
    <row r="760" ht="15.75" customHeight="1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  <c r="U760" s="235"/>
      <c r="V760" s="235"/>
      <c r="W760" s="235"/>
      <c r="X760" s="235"/>
      <c r="Y760" s="235"/>
      <c r="Z760" s="235"/>
    </row>
    <row r="761" ht="15.75" customHeight="1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  <c r="R761" s="235"/>
      <c r="S761" s="235"/>
      <c r="T761" s="235"/>
      <c r="U761" s="235"/>
      <c r="V761" s="235"/>
      <c r="W761" s="235"/>
      <c r="X761" s="235"/>
      <c r="Y761" s="235"/>
      <c r="Z761" s="235"/>
    </row>
    <row r="762" ht="15.75" customHeight="1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  <c r="R762" s="235"/>
      <c r="S762" s="235"/>
      <c r="T762" s="235"/>
      <c r="U762" s="235"/>
      <c r="V762" s="235"/>
      <c r="W762" s="235"/>
      <c r="X762" s="235"/>
      <c r="Y762" s="235"/>
      <c r="Z762" s="235"/>
    </row>
    <row r="763" ht="15.75" customHeight="1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  <c r="R763" s="235"/>
      <c r="S763" s="235"/>
      <c r="T763" s="235"/>
      <c r="U763" s="235"/>
      <c r="V763" s="235"/>
      <c r="W763" s="235"/>
      <c r="X763" s="235"/>
      <c r="Y763" s="235"/>
      <c r="Z763" s="235"/>
    </row>
    <row r="764" ht="15.75" customHeight="1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  <c r="R764" s="235"/>
      <c r="S764" s="235"/>
      <c r="T764" s="235"/>
      <c r="U764" s="235"/>
      <c r="V764" s="235"/>
      <c r="W764" s="235"/>
      <c r="X764" s="235"/>
      <c r="Y764" s="235"/>
      <c r="Z764" s="235"/>
    </row>
    <row r="765" ht="15.75" customHeight="1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  <c r="R765" s="235"/>
      <c r="S765" s="235"/>
      <c r="T765" s="235"/>
      <c r="U765" s="235"/>
      <c r="V765" s="235"/>
      <c r="W765" s="235"/>
      <c r="X765" s="235"/>
      <c r="Y765" s="235"/>
      <c r="Z765" s="235"/>
    </row>
    <row r="766" ht="15.75" customHeight="1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  <c r="R766" s="235"/>
      <c r="S766" s="235"/>
      <c r="T766" s="235"/>
      <c r="U766" s="235"/>
      <c r="V766" s="235"/>
      <c r="W766" s="235"/>
      <c r="X766" s="235"/>
      <c r="Y766" s="235"/>
      <c r="Z766" s="235"/>
    </row>
    <row r="767" ht="15.75" customHeight="1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  <c r="R767" s="235"/>
      <c r="S767" s="235"/>
      <c r="T767" s="235"/>
      <c r="U767" s="235"/>
      <c r="V767" s="235"/>
      <c r="W767" s="235"/>
      <c r="X767" s="235"/>
      <c r="Y767" s="235"/>
      <c r="Z767" s="235"/>
    </row>
    <row r="768" ht="15.75" customHeight="1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  <c r="R768" s="235"/>
      <c r="S768" s="235"/>
      <c r="T768" s="235"/>
      <c r="U768" s="235"/>
      <c r="V768" s="235"/>
      <c r="W768" s="235"/>
      <c r="X768" s="235"/>
      <c r="Y768" s="235"/>
      <c r="Z768" s="235"/>
    </row>
    <row r="769" ht="15.75" customHeight="1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  <c r="R769" s="235"/>
      <c r="S769" s="235"/>
      <c r="T769" s="235"/>
      <c r="U769" s="235"/>
      <c r="V769" s="235"/>
      <c r="W769" s="235"/>
      <c r="X769" s="235"/>
      <c r="Y769" s="235"/>
      <c r="Z769" s="235"/>
    </row>
    <row r="770" ht="15.75" customHeight="1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  <c r="R770" s="235"/>
      <c r="S770" s="235"/>
      <c r="T770" s="235"/>
      <c r="U770" s="235"/>
      <c r="V770" s="235"/>
      <c r="W770" s="235"/>
      <c r="X770" s="235"/>
      <c r="Y770" s="235"/>
      <c r="Z770" s="235"/>
    </row>
    <row r="771" ht="15.75" customHeight="1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  <c r="R771" s="235"/>
      <c r="S771" s="235"/>
      <c r="T771" s="235"/>
      <c r="U771" s="235"/>
      <c r="V771" s="235"/>
      <c r="W771" s="235"/>
      <c r="X771" s="235"/>
      <c r="Y771" s="235"/>
      <c r="Z771" s="235"/>
    </row>
    <row r="772" ht="15.75" customHeight="1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  <c r="R772" s="235"/>
      <c r="S772" s="235"/>
      <c r="T772" s="235"/>
      <c r="U772" s="235"/>
      <c r="V772" s="235"/>
      <c r="W772" s="235"/>
      <c r="X772" s="235"/>
      <c r="Y772" s="235"/>
      <c r="Z772" s="235"/>
    </row>
    <row r="773" ht="15.75" customHeight="1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  <c r="R773" s="235"/>
      <c r="S773" s="235"/>
      <c r="T773" s="235"/>
      <c r="U773" s="235"/>
      <c r="V773" s="235"/>
      <c r="W773" s="235"/>
      <c r="X773" s="235"/>
      <c r="Y773" s="235"/>
      <c r="Z773" s="235"/>
    </row>
    <row r="774" ht="15.75" customHeight="1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  <c r="R774" s="235"/>
      <c r="S774" s="235"/>
      <c r="T774" s="235"/>
      <c r="U774" s="235"/>
      <c r="V774" s="235"/>
      <c r="W774" s="235"/>
      <c r="X774" s="235"/>
      <c r="Y774" s="235"/>
      <c r="Z774" s="235"/>
    </row>
    <row r="775" ht="15.75" customHeight="1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  <c r="R775" s="235"/>
      <c r="S775" s="235"/>
      <c r="T775" s="235"/>
      <c r="U775" s="235"/>
      <c r="V775" s="235"/>
      <c r="W775" s="235"/>
      <c r="X775" s="235"/>
      <c r="Y775" s="235"/>
      <c r="Z775" s="235"/>
    </row>
    <row r="776" ht="15.75" customHeight="1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  <c r="R776" s="235"/>
      <c r="S776" s="235"/>
      <c r="T776" s="235"/>
      <c r="U776" s="235"/>
      <c r="V776" s="235"/>
      <c r="W776" s="235"/>
      <c r="X776" s="235"/>
      <c r="Y776" s="235"/>
      <c r="Z776" s="235"/>
    </row>
    <row r="777" ht="15.75" customHeight="1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  <c r="R777" s="235"/>
      <c r="S777" s="235"/>
      <c r="T777" s="235"/>
      <c r="U777" s="235"/>
      <c r="V777" s="235"/>
      <c r="W777" s="235"/>
      <c r="X777" s="235"/>
      <c r="Y777" s="235"/>
      <c r="Z777" s="235"/>
    </row>
    <row r="778" ht="15.75" customHeight="1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  <c r="R778" s="235"/>
      <c r="S778" s="235"/>
      <c r="T778" s="235"/>
      <c r="U778" s="235"/>
      <c r="V778" s="235"/>
      <c r="W778" s="235"/>
      <c r="X778" s="235"/>
      <c r="Y778" s="235"/>
      <c r="Z778" s="235"/>
    </row>
    <row r="779" ht="15.75" customHeight="1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  <c r="R779" s="235"/>
      <c r="S779" s="235"/>
      <c r="T779" s="235"/>
      <c r="U779" s="235"/>
      <c r="V779" s="235"/>
      <c r="W779" s="235"/>
      <c r="X779" s="235"/>
      <c r="Y779" s="235"/>
      <c r="Z779" s="235"/>
    </row>
    <row r="780" ht="15.75" customHeight="1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  <c r="R780" s="235"/>
      <c r="S780" s="235"/>
      <c r="T780" s="235"/>
      <c r="U780" s="235"/>
      <c r="V780" s="235"/>
      <c r="W780" s="235"/>
      <c r="X780" s="235"/>
      <c r="Y780" s="235"/>
      <c r="Z780" s="235"/>
    </row>
    <row r="781" ht="15.75" customHeight="1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  <c r="U781" s="235"/>
      <c r="V781" s="235"/>
      <c r="W781" s="235"/>
      <c r="X781" s="235"/>
      <c r="Y781" s="235"/>
      <c r="Z781" s="235"/>
    </row>
    <row r="782" ht="15.75" customHeight="1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  <c r="R782" s="235"/>
      <c r="S782" s="235"/>
      <c r="T782" s="235"/>
      <c r="U782" s="235"/>
      <c r="V782" s="235"/>
      <c r="W782" s="235"/>
      <c r="X782" s="235"/>
      <c r="Y782" s="235"/>
      <c r="Z782" s="235"/>
    </row>
    <row r="783" ht="15.75" customHeight="1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  <c r="R783" s="235"/>
      <c r="S783" s="235"/>
      <c r="T783" s="235"/>
      <c r="U783" s="235"/>
      <c r="V783" s="235"/>
      <c r="W783" s="235"/>
      <c r="X783" s="235"/>
      <c r="Y783" s="235"/>
      <c r="Z783" s="235"/>
    </row>
    <row r="784" ht="15.75" customHeight="1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  <c r="R784" s="235"/>
      <c r="S784" s="235"/>
      <c r="T784" s="235"/>
      <c r="U784" s="235"/>
      <c r="V784" s="235"/>
      <c r="W784" s="235"/>
      <c r="X784" s="235"/>
      <c r="Y784" s="235"/>
      <c r="Z784" s="235"/>
    </row>
    <row r="785" ht="15.75" customHeight="1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  <c r="R785" s="235"/>
      <c r="S785" s="235"/>
      <c r="T785" s="235"/>
      <c r="U785" s="235"/>
      <c r="V785" s="235"/>
      <c r="W785" s="235"/>
      <c r="X785" s="235"/>
      <c r="Y785" s="235"/>
      <c r="Z785" s="235"/>
    </row>
    <row r="786" ht="15.75" customHeight="1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  <c r="U786" s="235"/>
      <c r="V786" s="235"/>
      <c r="W786" s="235"/>
      <c r="X786" s="235"/>
      <c r="Y786" s="235"/>
      <c r="Z786" s="235"/>
    </row>
    <row r="787" ht="15.75" customHeight="1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  <c r="R787" s="235"/>
      <c r="S787" s="235"/>
      <c r="T787" s="235"/>
      <c r="U787" s="235"/>
      <c r="V787" s="235"/>
      <c r="W787" s="235"/>
      <c r="X787" s="235"/>
      <c r="Y787" s="235"/>
      <c r="Z787" s="235"/>
    </row>
    <row r="788" ht="15.75" customHeight="1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  <c r="U788" s="235"/>
      <c r="V788" s="235"/>
      <c r="W788" s="235"/>
      <c r="X788" s="235"/>
      <c r="Y788" s="235"/>
      <c r="Z788" s="235"/>
    </row>
    <row r="789" ht="15.75" customHeight="1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  <c r="U789" s="235"/>
      <c r="V789" s="235"/>
      <c r="W789" s="235"/>
      <c r="X789" s="235"/>
      <c r="Y789" s="235"/>
      <c r="Z789" s="235"/>
    </row>
    <row r="790" ht="15.75" customHeight="1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  <c r="R790" s="235"/>
      <c r="S790" s="235"/>
      <c r="T790" s="235"/>
      <c r="U790" s="235"/>
      <c r="V790" s="235"/>
      <c r="W790" s="235"/>
      <c r="X790" s="235"/>
      <c r="Y790" s="235"/>
      <c r="Z790" s="235"/>
    </row>
    <row r="791" ht="15.75" customHeight="1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  <c r="R791" s="235"/>
      <c r="S791" s="235"/>
      <c r="T791" s="235"/>
      <c r="U791" s="235"/>
      <c r="V791" s="235"/>
      <c r="W791" s="235"/>
      <c r="X791" s="235"/>
      <c r="Y791" s="235"/>
      <c r="Z791" s="235"/>
    </row>
    <row r="792" ht="15.75" customHeight="1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  <c r="R792" s="235"/>
      <c r="S792" s="235"/>
      <c r="T792" s="235"/>
      <c r="U792" s="235"/>
      <c r="V792" s="235"/>
      <c r="W792" s="235"/>
      <c r="X792" s="235"/>
      <c r="Y792" s="235"/>
      <c r="Z792" s="235"/>
    </row>
    <row r="793" ht="15.75" customHeight="1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  <c r="R793" s="235"/>
      <c r="S793" s="235"/>
      <c r="T793" s="235"/>
      <c r="U793" s="235"/>
      <c r="V793" s="235"/>
      <c r="W793" s="235"/>
      <c r="X793" s="235"/>
      <c r="Y793" s="235"/>
      <c r="Z793" s="235"/>
    </row>
    <row r="794" ht="15.75" customHeight="1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  <c r="R794" s="235"/>
      <c r="S794" s="235"/>
      <c r="T794" s="235"/>
      <c r="U794" s="235"/>
      <c r="V794" s="235"/>
      <c r="W794" s="235"/>
      <c r="X794" s="235"/>
      <c r="Y794" s="235"/>
      <c r="Z794" s="235"/>
    </row>
    <row r="795" ht="15.75" customHeight="1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  <c r="U795" s="235"/>
      <c r="V795" s="235"/>
      <c r="W795" s="235"/>
      <c r="X795" s="235"/>
      <c r="Y795" s="235"/>
      <c r="Z795" s="235"/>
    </row>
    <row r="796" ht="15.75" customHeight="1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  <c r="R796" s="235"/>
      <c r="S796" s="235"/>
      <c r="T796" s="235"/>
      <c r="U796" s="235"/>
      <c r="V796" s="235"/>
      <c r="W796" s="235"/>
      <c r="X796" s="235"/>
      <c r="Y796" s="235"/>
      <c r="Z796" s="235"/>
    </row>
    <row r="797" ht="15.75" customHeight="1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  <c r="R797" s="235"/>
      <c r="S797" s="235"/>
      <c r="T797" s="235"/>
      <c r="U797" s="235"/>
      <c r="V797" s="235"/>
      <c r="W797" s="235"/>
      <c r="X797" s="235"/>
      <c r="Y797" s="235"/>
      <c r="Z797" s="235"/>
    </row>
    <row r="798" ht="15.75" customHeight="1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  <c r="U798" s="235"/>
      <c r="V798" s="235"/>
      <c r="W798" s="235"/>
      <c r="X798" s="235"/>
      <c r="Y798" s="235"/>
      <c r="Z798" s="235"/>
    </row>
    <row r="799" ht="15.75" customHeight="1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  <c r="R799" s="235"/>
      <c r="S799" s="235"/>
      <c r="T799" s="235"/>
      <c r="U799" s="235"/>
      <c r="V799" s="235"/>
      <c r="W799" s="235"/>
      <c r="X799" s="235"/>
      <c r="Y799" s="235"/>
      <c r="Z799" s="235"/>
    </row>
    <row r="800" ht="15.75" customHeight="1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  <c r="R800" s="235"/>
      <c r="S800" s="235"/>
      <c r="T800" s="235"/>
      <c r="U800" s="235"/>
      <c r="V800" s="235"/>
      <c r="W800" s="235"/>
      <c r="X800" s="235"/>
      <c r="Y800" s="235"/>
      <c r="Z800" s="235"/>
    </row>
    <row r="801" ht="15.75" customHeight="1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  <c r="R801" s="235"/>
      <c r="S801" s="235"/>
      <c r="T801" s="235"/>
      <c r="U801" s="235"/>
      <c r="V801" s="235"/>
      <c r="W801" s="235"/>
      <c r="X801" s="235"/>
      <c r="Y801" s="235"/>
      <c r="Z801" s="235"/>
    </row>
    <row r="802" ht="15.75" customHeight="1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  <c r="R802" s="235"/>
      <c r="S802" s="235"/>
      <c r="T802" s="235"/>
      <c r="U802" s="235"/>
      <c r="V802" s="235"/>
      <c r="W802" s="235"/>
      <c r="X802" s="235"/>
      <c r="Y802" s="235"/>
      <c r="Z802" s="235"/>
    </row>
    <row r="803" ht="15.75" customHeight="1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  <c r="R803" s="235"/>
      <c r="S803" s="235"/>
      <c r="T803" s="235"/>
      <c r="U803" s="235"/>
      <c r="V803" s="235"/>
      <c r="W803" s="235"/>
      <c r="X803" s="235"/>
      <c r="Y803" s="235"/>
      <c r="Z803" s="235"/>
    </row>
    <row r="804" ht="15.75" customHeight="1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  <c r="U804" s="235"/>
      <c r="V804" s="235"/>
      <c r="W804" s="235"/>
      <c r="X804" s="235"/>
      <c r="Y804" s="235"/>
      <c r="Z804" s="235"/>
    </row>
    <row r="805" ht="15.75" customHeight="1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  <c r="R805" s="235"/>
      <c r="S805" s="235"/>
      <c r="T805" s="235"/>
      <c r="U805" s="235"/>
      <c r="V805" s="235"/>
      <c r="W805" s="235"/>
      <c r="X805" s="235"/>
      <c r="Y805" s="235"/>
      <c r="Z805" s="235"/>
    </row>
    <row r="806" ht="15.75" customHeight="1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  <c r="U806" s="235"/>
      <c r="V806" s="235"/>
      <c r="W806" s="235"/>
      <c r="X806" s="235"/>
      <c r="Y806" s="235"/>
      <c r="Z806" s="235"/>
    </row>
    <row r="807" ht="15.75" customHeight="1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  <c r="U807" s="235"/>
      <c r="V807" s="235"/>
      <c r="W807" s="235"/>
      <c r="X807" s="235"/>
      <c r="Y807" s="235"/>
      <c r="Z807" s="235"/>
    </row>
    <row r="808" ht="15.75" customHeight="1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  <c r="U808" s="235"/>
      <c r="V808" s="235"/>
      <c r="W808" s="235"/>
      <c r="X808" s="235"/>
      <c r="Y808" s="235"/>
      <c r="Z808" s="235"/>
    </row>
    <row r="809" ht="15.75" customHeight="1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  <c r="R809" s="235"/>
      <c r="S809" s="235"/>
      <c r="T809" s="235"/>
      <c r="U809" s="235"/>
      <c r="V809" s="235"/>
      <c r="W809" s="235"/>
      <c r="X809" s="235"/>
      <c r="Y809" s="235"/>
      <c r="Z809" s="235"/>
    </row>
    <row r="810" ht="15.75" customHeight="1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  <c r="R810" s="235"/>
      <c r="S810" s="235"/>
      <c r="T810" s="235"/>
      <c r="U810" s="235"/>
      <c r="V810" s="235"/>
      <c r="W810" s="235"/>
      <c r="X810" s="235"/>
      <c r="Y810" s="235"/>
      <c r="Z810" s="235"/>
    </row>
    <row r="811" ht="15.75" customHeight="1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  <c r="R811" s="235"/>
      <c r="S811" s="235"/>
      <c r="T811" s="235"/>
      <c r="U811" s="235"/>
      <c r="V811" s="235"/>
      <c r="W811" s="235"/>
      <c r="X811" s="235"/>
      <c r="Y811" s="235"/>
      <c r="Z811" s="235"/>
    </row>
    <row r="812" ht="15.75" customHeight="1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  <c r="R812" s="235"/>
      <c r="S812" s="235"/>
      <c r="T812" s="235"/>
      <c r="U812" s="235"/>
      <c r="V812" s="235"/>
      <c r="W812" s="235"/>
      <c r="X812" s="235"/>
      <c r="Y812" s="235"/>
      <c r="Z812" s="235"/>
    </row>
    <row r="813" ht="15.75" customHeight="1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  <c r="R813" s="235"/>
      <c r="S813" s="235"/>
      <c r="T813" s="235"/>
      <c r="U813" s="235"/>
      <c r="V813" s="235"/>
      <c r="W813" s="235"/>
      <c r="X813" s="235"/>
      <c r="Y813" s="235"/>
      <c r="Z813" s="235"/>
    </row>
    <row r="814" ht="15.75" customHeight="1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  <c r="R814" s="235"/>
      <c r="S814" s="235"/>
      <c r="T814" s="235"/>
      <c r="U814" s="235"/>
      <c r="V814" s="235"/>
      <c r="W814" s="235"/>
      <c r="X814" s="235"/>
      <c r="Y814" s="235"/>
      <c r="Z814" s="235"/>
    </row>
    <row r="815" ht="15.75" customHeight="1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  <c r="R815" s="235"/>
      <c r="S815" s="235"/>
      <c r="T815" s="235"/>
      <c r="U815" s="235"/>
      <c r="V815" s="235"/>
      <c r="W815" s="235"/>
      <c r="X815" s="235"/>
      <c r="Y815" s="235"/>
      <c r="Z815" s="235"/>
    </row>
    <row r="816" ht="15.75" customHeight="1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  <c r="R816" s="235"/>
      <c r="S816" s="235"/>
      <c r="T816" s="235"/>
      <c r="U816" s="235"/>
      <c r="V816" s="235"/>
      <c r="W816" s="235"/>
      <c r="X816" s="235"/>
      <c r="Y816" s="235"/>
      <c r="Z816" s="235"/>
    </row>
    <row r="817" ht="15.75" customHeight="1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  <c r="R817" s="235"/>
      <c r="S817" s="235"/>
      <c r="T817" s="235"/>
      <c r="U817" s="235"/>
      <c r="V817" s="235"/>
      <c r="W817" s="235"/>
      <c r="X817" s="235"/>
      <c r="Y817" s="235"/>
      <c r="Z817" s="235"/>
    </row>
    <row r="818" ht="15.75" customHeight="1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  <c r="R818" s="235"/>
      <c r="S818" s="235"/>
      <c r="T818" s="235"/>
      <c r="U818" s="235"/>
      <c r="V818" s="235"/>
      <c r="W818" s="235"/>
      <c r="X818" s="235"/>
      <c r="Y818" s="235"/>
      <c r="Z818" s="235"/>
    </row>
    <row r="819" ht="15.75" customHeight="1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  <c r="R819" s="235"/>
      <c r="S819" s="235"/>
      <c r="T819" s="235"/>
      <c r="U819" s="235"/>
      <c r="V819" s="235"/>
      <c r="W819" s="235"/>
      <c r="X819" s="235"/>
      <c r="Y819" s="235"/>
      <c r="Z819" s="235"/>
    </row>
    <row r="820" ht="15.75" customHeight="1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  <c r="R820" s="235"/>
      <c r="S820" s="235"/>
      <c r="T820" s="235"/>
      <c r="U820" s="235"/>
      <c r="V820" s="235"/>
      <c r="W820" s="235"/>
      <c r="X820" s="235"/>
      <c r="Y820" s="235"/>
      <c r="Z820" s="235"/>
    </row>
    <row r="821" ht="15.75" customHeight="1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  <c r="R821" s="235"/>
      <c r="S821" s="235"/>
      <c r="T821" s="235"/>
      <c r="U821" s="235"/>
      <c r="V821" s="235"/>
      <c r="W821" s="235"/>
      <c r="X821" s="235"/>
      <c r="Y821" s="235"/>
      <c r="Z821" s="235"/>
    </row>
    <row r="822" ht="15.75" customHeight="1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  <c r="U822" s="235"/>
      <c r="V822" s="235"/>
      <c r="W822" s="235"/>
      <c r="X822" s="235"/>
      <c r="Y822" s="235"/>
      <c r="Z822" s="235"/>
    </row>
    <row r="823" ht="15.75" customHeight="1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  <c r="R823" s="235"/>
      <c r="S823" s="235"/>
      <c r="T823" s="235"/>
      <c r="U823" s="235"/>
      <c r="V823" s="235"/>
      <c r="W823" s="235"/>
      <c r="X823" s="235"/>
      <c r="Y823" s="235"/>
      <c r="Z823" s="235"/>
    </row>
    <row r="824" ht="15.75" customHeight="1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  <c r="R824" s="235"/>
      <c r="S824" s="235"/>
      <c r="T824" s="235"/>
      <c r="U824" s="235"/>
      <c r="V824" s="235"/>
      <c r="W824" s="235"/>
      <c r="X824" s="235"/>
      <c r="Y824" s="235"/>
      <c r="Z824" s="235"/>
    </row>
    <row r="825" ht="15.75" customHeight="1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  <c r="R825" s="235"/>
      <c r="S825" s="235"/>
      <c r="T825" s="235"/>
      <c r="U825" s="235"/>
      <c r="V825" s="235"/>
      <c r="W825" s="235"/>
      <c r="X825" s="235"/>
      <c r="Y825" s="235"/>
      <c r="Z825" s="235"/>
    </row>
    <row r="826" ht="15.75" customHeight="1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  <c r="R826" s="235"/>
      <c r="S826" s="235"/>
      <c r="T826" s="235"/>
      <c r="U826" s="235"/>
      <c r="V826" s="235"/>
      <c r="W826" s="235"/>
      <c r="X826" s="235"/>
      <c r="Y826" s="235"/>
      <c r="Z826" s="235"/>
    </row>
    <row r="827" ht="15.75" customHeight="1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  <c r="R827" s="235"/>
      <c r="S827" s="235"/>
      <c r="T827" s="235"/>
      <c r="U827" s="235"/>
      <c r="V827" s="235"/>
      <c r="W827" s="235"/>
      <c r="X827" s="235"/>
      <c r="Y827" s="235"/>
      <c r="Z827" s="235"/>
    </row>
    <row r="828" ht="15.75" customHeight="1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  <c r="R828" s="235"/>
      <c r="S828" s="235"/>
      <c r="T828" s="235"/>
      <c r="U828" s="235"/>
      <c r="V828" s="235"/>
      <c r="W828" s="235"/>
      <c r="X828" s="235"/>
      <c r="Y828" s="235"/>
      <c r="Z828" s="235"/>
    </row>
    <row r="829" ht="15.75" customHeight="1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  <c r="R829" s="235"/>
      <c r="S829" s="235"/>
      <c r="T829" s="235"/>
      <c r="U829" s="235"/>
      <c r="V829" s="235"/>
      <c r="W829" s="235"/>
      <c r="X829" s="235"/>
      <c r="Y829" s="235"/>
      <c r="Z829" s="235"/>
    </row>
    <row r="830" ht="15.75" customHeight="1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  <c r="R830" s="235"/>
      <c r="S830" s="235"/>
      <c r="T830" s="235"/>
      <c r="U830" s="235"/>
      <c r="V830" s="235"/>
      <c r="W830" s="235"/>
      <c r="X830" s="235"/>
      <c r="Y830" s="235"/>
      <c r="Z830" s="235"/>
    </row>
    <row r="831" ht="15.75" customHeight="1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  <c r="R831" s="235"/>
      <c r="S831" s="235"/>
      <c r="T831" s="235"/>
      <c r="U831" s="235"/>
      <c r="V831" s="235"/>
      <c r="W831" s="235"/>
      <c r="X831" s="235"/>
      <c r="Y831" s="235"/>
      <c r="Z831" s="235"/>
    </row>
    <row r="832" ht="15.75" customHeight="1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  <c r="R832" s="235"/>
      <c r="S832" s="235"/>
      <c r="T832" s="235"/>
      <c r="U832" s="235"/>
      <c r="V832" s="235"/>
      <c r="W832" s="235"/>
      <c r="X832" s="235"/>
      <c r="Y832" s="235"/>
      <c r="Z832" s="235"/>
    </row>
    <row r="833" ht="15.75" customHeight="1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  <c r="R833" s="235"/>
      <c r="S833" s="235"/>
      <c r="T833" s="235"/>
      <c r="U833" s="235"/>
      <c r="V833" s="235"/>
      <c r="W833" s="235"/>
      <c r="X833" s="235"/>
      <c r="Y833" s="235"/>
      <c r="Z833" s="235"/>
    </row>
    <row r="834" ht="15.75" customHeight="1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  <c r="R834" s="235"/>
      <c r="S834" s="235"/>
      <c r="T834" s="235"/>
      <c r="U834" s="235"/>
      <c r="V834" s="235"/>
      <c r="W834" s="235"/>
      <c r="X834" s="235"/>
      <c r="Y834" s="235"/>
      <c r="Z834" s="235"/>
    </row>
    <row r="835" ht="15.75" customHeight="1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  <c r="U835" s="235"/>
      <c r="V835" s="235"/>
      <c r="W835" s="235"/>
      <c r="X835" s="235"/>
      <c r="Y835" s="235"/>
      <c r="Z835" s="235"/>
    </row>
    <row r="836" ht="15.75" customHeight="1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  <c r="R836" s="235"/>
      <c r="S836" s="235"/>
      <c r="T836" s="235"/>
      <c r="U836" s="235"/>
      <c r="V836" s="235"/>
      <c r="W836" s="235"/>
      <c r="X836" s="235"/>
      <c r="Y836" s="235"/>
      <c r="Z836" s="235"/>
    </row>
    <row r="837" ht="15.75" customHeight="1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  <c r="R837" s="235"/>
      <c r="S837" s="235"/>
      <c r="T837" s="235"/>
      <c r="U837" s="235"/>
      <c r="V837" s="235"/>
      <c r="W837" s="235"/>
      <c r="X837" s="235"/>
      <c r="Y837" s="235"/>
      <c r="Z837" s="235"/>
    </row>
    <row r="838" ht="15.75" customHeight="1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  <c r="R838" s="235"/>
      <c r="S838" s="235"/>
      <c r="T838" s="235"/>
      <c r="U838" s="235"/>
      <c r="V838" s="235"/>
      <c r="W838" s="235"/>
      <c r="X838" s="235"/>
      <c r="Y838" s="235"/>
      <c r="Z838" s="235"/>
    </row>
    <row r="839" ht="15.75" customHeight="1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  <c r="R839" s="235"/>
      <c r="S839" s="235"/>
      <c r="T839" s="235"/>
      <c r="U839" s="235"/>
      <c r="V839" s="235"/>
      <c r="W839" s="235"/>
      <c r="X839" s="235"/>
      <c r="Y839" s="235"/>
      <c r="Z839" s="235"/>
    </row>
    <row r="840" ht="15.75" customHeight="1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  <c r="R840" s="235"/>
      <c r="S840" s="235"/>
      <c r="T840" s="235"/>
      <c r="U840" s="235"/>
      <c r="V840" s="235"/>
      <c r="W840" s="235"/>
      <c r="X840" s="235"/>
      <c r="Y840" s="235"/>
      <c r="Z840" s="235"/>
    </row>
    <row r="841" ht="15.75" customHeight="1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  <c r="R841" s="235"/>
      <c r="S841" s="235"/>
      <c r="T841" s="235"/>
      <c r="U841" s="235"/>
      <c r="V841" s="235"/>
      <c r="W841" s="235"/>
      <c r="X841" s="235"/>
      <c r="Y841" s="235"/>
      <c r="Z841" s="235"/>
    </row>
    <row r="842" ht="15.75" customHeight="1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  <c r="R842" s="235"/>
      <c r="S842" s="235"/>
      <c r="T842" s="235"/>
      <c r="U842" s="235"/>
      <c r="V842" s="235"/>
      <c r="W842" s="235"/>
      <c r="X842" s="235"/>
      <c r="Y842" s="235"/>
      <c r="Z842" s="235"/>
    </row>
    <row r="843" ht="15.75" customHeight="1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  <c r="R843" s="235"/>
      <c r="S843" s="235"/>
      <c r="T843" s="235"/>
      <c r="U843" s="235"/>
      <c r="V843" s="235"/>
      <c r="W843" s="235"/>
      <c r="X843" s="235"/>
      <c r="Y843" s="235"/>
      <c r="Z843" s="235"/>
    </row>
    <row r="844" ht="15.75" customHeight="1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  <c r="R844" s="235"/>
      <c r="S844" s="235"/>
      <c r="T844" s="235"/>
      <c r="U844" s="235"/>
      <c r="V844" s="235"/>
      <c r="W844" s="235"/>
      <c r="X844" s="235"/>
      <c r="Y844" s="235"/>
      <c r="Z844" s="235"/>
    </row>
    <row r="845" ht="15.75" customHeight="1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  <c r="R845" s="235"/>
      <c r="S845" s="235"/>
      <c r="T845" s="235"/>
      <c r="U845" s="235"/>
      <c r="V845" s="235"/>
      <c r="W845" s="235"/>
      <c r="X845" s="235"/>
      <c r="Y845" s="235"/>
      <c r="Z845" s="235"/>
    </row>
    <row r="846" ht="15.75" customHeight="1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  <c r="R846" s="235"/>
      <c r="S846" s="235"/>
      <c r="T846" s="235"/>
      <c r="U846" s="235"/>
      <c r="V846" s="235"/>
      <c r="W846" s="235"/>
      <c r="X846" s="235"/>
      <c r="Y846" s="235"/>
      <c r="Z846" s="235"/>
    </row>
    <row r="847" ht="15.75" customHeight="1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  <c r="R847" s="235"/>
      <c r="S847" s="235"/>
      <c r="T847" s="235"/>
      <c r="U847" s="235"/>
      <c r="V847" s="235"/>
      <c r="W847" s="235"/>
      <c r="X847" s="235"/>
      <c r="Y847" s="235"/>
      <c r="Z847" s="235"/>
    </row>
    <row r="848" ht="15.75" customHeight="1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  <c r="R848" s="235"/>
      <c r="S848" s="235"/>
      <c r="T848" s="235"/>
      <c r="U848" s="235"/>
      <c r="V848" s="235"/>
      <c r="W848" s="235"/>
      <c r="X848" s="235"/>
      <c r="Y848" s="235"/>
      <c r="Z848" s="235"/>
    </row>
    <row r="849" ht="15.75" customHeight="1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  <c r="R849" s="235"/>
      <c r="S849" s="235"/>
      <c r="T849" s="235"/>
      <c r="U849" s="235"/>
      <c r="V849" s="235"/>
      <c r="W849" s="235"/>
      <c r="X849" s="235"/>
      <c r="Y849" s="235"/>
      <c r="Z849" s="235"/>
    </row>
    <row r="850" ht="15.75" customHeight="1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  <c r="R850" s="235"/>
      <c r="S850" s="235"/>
      <c r="T850" s="235"/>
      <c r="U850" s="235"/>
      <c r="V850" s="235"/>
      <c r="W850" s="235"/>
      <c r="X850" s="235"/>
      <c r="Y850" s="235"/>
      <c r="Z850" s="235"/>
    </row>
    <row r="851" ht="15.75" customHeight="1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  <c r="U851" s="235"/>
      <c r="V851" s="235"/>
      <c r="W851" s="235"/>
      <c r="X851" s="235"/>
      <c r="Y851" s="235"/>
      <c r="Z851" s="235"/>
    </row>
    <row r="852" ht="15.75" customHeight="1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  <c r="R852" s="235"/>
      <c r="S852" s="235"/>
      <c r="T852" s="235"/>
      <c r="U852" s="235"/>
      <c r="V852" s="235"/>
      <c r="W852" s="235"/>
      <c r="X852" s="235"/>
      <c r="Y852" s="235"/>
      <c r="Z852" s="235"/>
    </row>
    <row r="853" ht="15.75" customHeight="1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  <c r="U853" s="235"/>
      <c r="V853" s="235"/>
      <c r="W853" s="235"/>
      <c r="X853" s="235"/>
      <c r="Y853" s="235"/>
      <c r="Z853" s="235"/>
    </row>
    <row r="854" ht="15.75" customHeight="1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  <c r="U854" s="235"/>
      <c r="V854" s="235"/>
      <c r="W854" s="235"/>
      <c r="X854" s="235"/>
      <c r="Y854" s="235"/>
      <c r="Z854" s="235"/>
    </row>
    <row r="855" ht="15.75" customHeight="1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  <c r="R855" s="235"/>
      <c r="S855" s="235"/>
      <c r="T855" s="235"/>
      <c r="U855" s="235"/>
      <c r="V855" s="235"/>
      <c r="W855" s="235"/>
      <c r="X855" s="235"/>
      <c r="Y855" s="235"/>
      <c r="Z855" s="235"/>
    </row>
    <row r="856" ht="15.75" customHeight="1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  <c r="R856" s="235"/>
      <c r="S856" s="235"/>
      <c r="T856" s="235"/>
      <c r="U856" s="235"/>
      <c r="V856" s="235"/>
      <c r="W856" s="235"/>
      <c r="X856" s="235"/>
      <c r="Y856" s="235"/>
      <c r="Z856" s="235"/>
    </row>
    <row r="857" ht="15.75" customHeight="1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  <c r="R857" s="235"/>
      <c r="S857" s="235"/>
      <c r="T857" s="235"/>
      <c r="U857" s="235"/>
      <c r="V857" s="235"/>
      <c r="W857" s="235"/>
      <c r="X857" s="235"/>
      <c r="Y857" s="235"/>
      <c r="Z857" s="235"/>
    </row>
    <row r="858" ht="15.75" customHeight="1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  <c r="R858" s="235"/>
      <c r="S858" s="235"/>
      <c r="T858" s="235"/>
      <c r="U858" s="235"/>
      <c r="V858" s="235"/>
      <c r="W858" s="235"/>
      <c r="X858" s="235"/>
      <c r="Y858" s="235"/>
      <c r="Z858" s="235"/>
    </row>
    <row r="859" ht="15.75" customHeight="1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  <c r="R859" s="235"/>
      <c r="S859" s="235"/>
      <c r="T859" s="235"/>
      <c r="U859" s="235"/>
      <c r="V859" s="235"/>
      <c r="W859" s="235"/>
      <c r="X859" s="235"/>
      <c r="Y859" s="235"/>
      <c r="Z859" s="235"/>
    </row>
    <row r="860" ht="15.75" customHeight="1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  <c r="R860" s="235"/>
      <c r="S860" s="235"/>
      <c r="T860" s="235"/>
      <c r="U860" s="235"/>
      <c r="V860" s="235"/>
      <c r="W860" s="235"/>
      <c r="X860" s="235"/>
      <c r="Y860" s="235"/>
      <c r="Z860" s="235"/>
    </row>
    <row r="861" ht="15.75" customHeight="1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  <c r="U861" s="235"/>
      <c r="V861" s="235"/>
      <c r="W861" s="235"/>
      <c r="X861" s="235"/>
      <c r="Y861" s="235"/>
      <c r="Z861" s="235"/>
    </row>
    <row r="862" ht="15.75" customHeight="1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  <c r="R862" s="235"/>
      <c r="S862" s="235"/>
      <c r="T862" s="235"/>
      <c r="U862" s="235"/>
      <c r="V862" s="235"/>
      <c r="W862" s="235"/>
      <c r="X862" s="235"/>
      <c r="Y862" s="235"/>
      <c r="Z862" s="235"/>
    </row>
    <row r="863" ht="15.75" customHeight="1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  <c r="R863" s="235"/>
      <c r="S863" s="235"/>
      <c r="T863" s="235"/>
      <c r="U863" s="235"/>
      <c r="V863" s="235"/>
      <c r="W863" s="235"/>
      <c r="X863" s="235"/>
      <c r="Y863" s="235"/>
      <c r="Z863" s="235"/>
    </row>
    <row r="864" ht="15.75" customHeight="1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  <c r="R864" s="235"/>
      <c r="S864" s="235"/>
      <c r="T864" s="235"/>
      <c r="U864" s="235"/>
      <c r="V864" s="235"/>
      <c r="W864" s="235"/>
      <c r="X864" s="235"/>
      <c r="Y864" s="235"/>
      <c r="Z864" s="235"/>
    </row>
    <row r="865" ht="15.75" customHeight="1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  <c r="R865" s="235"/>
      <c r="S865" s="235"/>
      <c r="T865" s="235"/>
      <c r="U865" s="235"/>
      <c r="V865" s="235"/>
      <c r="W865" s="235"/>
      <c r="X865" s="235"/>
      <c r="Y865" s="235"/>
      <c r="Z865" s="235"/>
    </row>
    <row r="866" ht="15.75" customHeight="1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  <c r="R866" s="235"/>
      <c r="S866" s="235"/>
      <c r="T866" s="235"/>
      <c r="U866" s="235"/>
      <c r="V866" s="235"/>
      <c r="W866" s="235"/>
      <c r="X866" s="235"/>
      <c r="Y866" s="235"/>
      <c r="Z866" s="235"/>
    </row>
    <row r="867" ht="15.75" customHeight="1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  <c r="R867" s="235"/>
      <c r="S867" s="235"/>
      <c r="T867" s="235"/>
      <c r="U867" s="235"/>
      <c r="V867" s="235"/>
      <c r="W867" s="235"/>
      <c r="X867" s="235"/>
      <c r="Y867" s="235"/>
      <c r="Z867" s="235"/>
    </row>
    <row r="868" ht="15.75" customHeight="1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  <c r="R868" s="235"/>
      <c r="S868" s="235"/>
      <c r="T868" s="235"/>
      <c r="U868" s="235"/>
      <c r="V868" s="235"/>
      <c r="W868" s="235"/>
      <c r="X868" s="235"/>
      <c r="Y868" s="235"/>
      <c r="Z868" s="235"/>
    </row>
    <row r="869" ht="15.75" customHeight="1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  <c r="R869" s="235"/>
      <c r="S869" s="235"/>
      <c r="T869" s="235"/>
      <c r="U869" s="235"/>
      <c r="V869" s="235"/>
      <c r="W869" s="235"/>
      <c r="X869" s="235"/>
      <c r="Y869" s="235"/>
      <c r="Z869" s="235"/>
    </row>
    <row r="870" ht="15.75" customHeight="1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  <c r="U870" s="235"/>
      <c r="V870" s="235"/>
      <c r="W870" s="235"/>
      <c r="X870" s="235"/>
      <c r="Y870" s="235"/>
      <c r="Z870" s="235"/>
    </row>
    <row r="871" ht="15.75" customHeight="1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  <c r="R871" s="235"/>
      <c r="S871" s="235"/>
      <c r="T871" s="235"/>
      <c r="U871" s="235"/>
      <c r="V871" s="235"/>
      <c r="W871" s="235"/>
      <c r="X871" s="235"/>
      <c r="Y871" s="235"/>
      <c r="Z871" s="235"/>
    </row>
    <row r="872" ht="15.75" customHeight="1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  <c r="R872" s="235"/>
      <c r="S872" s="235"/>
      <c r="T872" s="235"/>
      <c r="U872" s="235"/>
      <c r="V872" s="235"/>
      <c r="W872" s="235"/>
      <c r="X872" s="235"/>
      <c r="Y872" s="235"/>
      <c r="Z872" s="235"/>
    </row>
    <row r="873" ht="15.75" customHeight="1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  <c r="U873" s="235"/>
      <c r="V873" s="235"/>
      <c r="W873" s="235"/>
      <c r="X873" s="235"/>
      <c r="Y873" s="235"/>
      <c r="Z873" s="235"/>
    </row>
    <row r="874" ht="15.75" customHeight="1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  <c r="R874" s="235"/>
      <c r="S874" s="235"/>
      <c r="T874" s="235"/>
      <c r="U874" s="235"/>
      <c r="V874" s="235"/>
      <c r="W874" s="235"/>
      <c r="X874" s="235"/>
      <c r="Y874" s="235"/>
      <c r="Z874" s="235"/>
    </row>
    <row r="875" ht="15.75" customHeight="1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  <c r="U875" s="235"/>
      <c r="V875" s="235"/>
      <c r="W875" s="235"/>
      <c r="X875" s="235"/>
      <c r="Y875" s="235"/>
      <c r="Z875" s="235"/>
    </row>
    <row r="876" ht="15.75" customHeight="1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  <c r="U876" s="235"/>
      <c r="V876" s="235"/>
      <c r="W876" s="235"/>
      <c r="X876" s="235"/>
      <c r="Y876" s="235"/>
      <c r="Z876" s="235"/>
    </row>
    <row r="877" ht="15.75" customHeight="1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  <c r="R877" s="235"/>
      <c r="S877" s="235"/>
      <c r="T877" s="235"/>
      <c r="U877" s="235"/>
      <c r="V877" s="235"/>
      <c r="W877" s="235"/>
      <c r="X877" s="235"/>
      <c r="Y877" s="235"/>
      <c r="Z877" s="235"/>
    </row>
    <row r="878" ht="15.75" customHeight="1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  <c r="R878" s="235"/>
      <c r="S878" s="235"/>
      <c r="T878" s="235"/>
      <c r="U878" s="235"/>
      <c r="V878" s="235"/>
      <c r="W878" s="235"/>
      <c r="X878" s="235"/>
      <c r="Y878" s="235"/>
      <c r="Z878" s="235"/>
    </row>
    <row r="879" ht="15.75" customHeight="1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  <c r="R879" s="235"/>
      <c r="S879" s="235"/>
      <c r="T879" s="235"/>
      <c r="U879" s="235"/>
      <c r="V879" s="235"/>
      <c r="W879" s="235"/>
      <c r="X879" s="235"/>
      <c r="Y879" s="235"/>
      <c r="Z879" s="235"/>
    </row>
    <row r="880" ht="15.75" customHeight="1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  <c r="R880" s="235"/>
      <c r="S880" s="235"/>
      <c r="T880" s="235"/>
      <c r="U880" s="235"/>
      <c r="V880" s="235"/>
      <c r="W880" s="235"/>
      <c r="X880" s="235"/>
      <c r="Y880" s="235"/>
      <c r="Z880" s="235"/>
    </row>
    <row r="881" ht="15.75" customHeight="1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  <c r="R881" s="235"/>
      <c r="S881" s="235"/>
      <c r="T881" s="235"/>
      <c r="U881" s="235"/>
      <c r="V881" s="235"/>
      <c r="W881" s="235"/>
      <c r="X881" s="235"/>
      <c r="Y881" s="235"/>
      <c r="Z881" s="235"/>
    </row>
    <row r="882" ht="15.75" customHeight="1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  <c r="R882" s="235"/>
      <c r="S882" s="235"/>
      <c r="T882" s="235"/>
      <c r="U882" s="235"/>
      <c r="V882" s="235"/>
      <c r="W882" s="235"/>
      <c r="X882" s="235"/>
      <c r="Y882" s="235"/>
      <c r="Z882" s="235"/>
    </row>
    <row r="883" ht="15.75" customHeight="1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  <c r="R883" s="235"/>
      <c r="S883" s="235"/>
      <c r="T883" s="235"/>
      <c r="U883" s="235"/>
      <c r="V883" s="235"/>
      <c r="W883" s="235"/>
      <c r="X883" s="235"/>
      <c r="Y883" s="235"/>
      <c r="Z883" s="235"/>
    </row>
    <row r="884" ht="15.75" customHeight="1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  <c r="R884" s="235"/>
      <c r="S884" s="235"/>
      <c r="T884" s="235"/>
      <c r="U884" s="235"/>
      <c r="V884" s="235"/>
      <c r="W884" s="235"/>
      <c r="X884" s="235"/>
      <c r="Y884" s="235"/>
      <c r="Z884" s="235"/>
    </row>
    <row r="885" ht="15.75" customHeight="1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  <c r="R885" s="235"/>
      <c r="S885" s="235"/>
      <c r="T885" s="235"/>
      <c r="U885" s="235"/>
      <c r="V885" s="235"/>
      <c r="W885" s="235"/>
      <c r="X885" s="235"/>
      <c r="Y885" s="235"/>
      <c r="Z885" s="235"/>
    </row>
    <row r="886" ht="15.75" customHeight="1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  <c r="U886" s="235"/>
      <c r="V886" s="235"/>
      <c r="W886" s="235"/>
      <c r="X886" s="235"/>
      <c r="Y886" s="235"/>
      <c r="Z886" s="235"/>
    </row>
    <row r="887" ht="15.75" customHeight="1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  <c r="R887" s="235"/>
      <c r="S887" s="235"/>
      <c r="T887" s="235"/>
      <c r="U887" s="235"/>
      <c r="V887" s="235"/>
      <c r="W887" s="235"/>
      <c r="X887" s="235"/>
      <c r="Y887" s="235"/>
      <c r="Z887" s="235"/>
    </row>
    <row r="888" ht="15.75" customHeight="1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  <c r="R888" s="235"/>
      <c r="S888" s="235"/>
      <c r="T888" s="235"/>
      <c r="U888" s="235"/>
      <c r="V888" s="235"/>
      <c r="W888" s="235"/>
      <c r="X888" s="235"/>
      <c r="Y888" s="235"/>
      <c r="Z888" s="235"/>
    </row>
    <row r="889" ht="15.75" customHeight="1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  <c r="R889" s="235"/>
      <c r="S889" s="235"/>
      <c r="T889" s="235"/>
      <c r="U889" s="235"/>
      <c r="V889" s="235"/>
      <c r="W889" s="235"/>
      <c r="X889" s="235"/>
      <c r="Y889" s="235"/>
      <c r="Z889" s="235"/>
    </row>
    <row r="890" ht="15.75" customHeight="1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  <c r="R890" s="235"/>
      <c r="S890" s="235"/>
      <c r="T890" s="235"/>
      <c r="U890" s="235"/>
      <c r="V890" s="235"/>
      <c r="W890" s="235"/>
      <c r="X890" s="235"/>
      <c r="Y890" s="235"/>
      <c r="Z890" s="235"/>
    </row>
    <row r="891" ht="15.75" customHeight="1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  <c r="R891" s="235"/>
      <c r="S891" s="235"/>
      <c r="T891" s="235"/>
      <c r="U891" s="235"/>
      <c r="V891" s="235"/>
      <c r="W891" s="235"/>
      <c r="X891" s="235"/>
      <c r="Y891" s="235"/>
      <c r="Z891" s="235"/>
    </row>
    <row r="892" ht="15.75" customHeight="1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  <c r="R892" s="235"/>
      <c r="S892" s="235"/>
      <c r="T892" s="235"/>
      <c r="U892" s="235"/>
      <c r="V892" s="235"/>
      <c r="W892" s="235"/>
      <c r="X892" s="235"/>
      <c r="Y892" s="235"/>
      <c r="Z892" s="235"/>
    </row>
    <row r="893" ht="15.75" customHeight="1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  <c r="R893" s="235"/>
      <c r="S893" s="235"/>
      <c r="T893" s="235"/>
      <c r="U893" s="235"/>
      <c r="V893" s="235"/>
      <c r="W893" s="235"/>
      <c r="X893" s="235"/>
      <c r="Y893" s="235"/>
      <c r="Z893" s="235"/>
    </row>
    <row r="894" ht="15.75" customHeight="1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  <c r="R894" s="235"/>
      <c r="S894" s="235"/>
      <c r="T894" s="235"/>
      <c r="U894" s="235"/>
      <c r="V894" s="235"/>
      <c r="W894" s="235"/>
      <c r="X894" s="235"/>
      <c r="Y894" s="235"/>
      <c r="Z894" s="235"/>
    </row>
    <row r="895" ht="15.75" customHeight="1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  <c r="R895" s="235"/>
      <c r="S895" s="235"/>
      <c r="T895" s="235"/>
      <c r="U895" s="235"/>
      <c r="V895" s="235"/>
      <c r="W895" s="235"/>
      <c r="X895" s="235"/>
      <c r="Y895" s="235"/>
      <c r="Z895" s="235"/>
    </row>
    <row r="896" ht="15.75" customHeight="1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  <c r="R896" s="235"/>
      <c r="S896" s="235"/>
      <c r="T896" s="235"/>
      <c r="U896" s="235"/>
      <c r="V896" s="235"/>
      <c r="W896" s="235"/>
      <c r="X896" s="235"/>
      <c r="Y896" s="235"/>
      <c r="Z896" s="235"/>
    </row>
    <row r="897" ht="15.75" customHeight="1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  <c r="R897" s="235"/>
      <c r="S897" s="235"/>
      <c r="T897" s="235"/>
      <c r="U897" s="235"/>
      <c r="V897" s="235"/>
      <c r="W897" s="235"/>
      <c r="X897" s="235"/>
      <c r="Y897" s="235"/>
      <c r="Z897" s="235"/>
    </row>
    <row r="898" ht="15.75" customHeight="1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  <c r="U898" s="235"/>
      <c r="V898" s="235"/>
      <c r="W898" s="235"/>
      <c r="X898" s="235"/>
      <c r="Y898" s="235"/>
      <c r="Z898" s="235"/>
    </row>
    <row r="899" ht="15.75" customHeight="1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  <c r="U899" s="235"/>
      <c r="V899" s="235"/>
      <c r="W899" s="235"/>
      <c r="X899" s="235"/>
      <c r="Y899" s="235"/>
      <c r="Z899" s="235"/>
    </row>
    <row r="900" ht="15.75" customHeight="1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  <c r="U900" s="235"/>
      <c r="V900" s="235"/>
      <c r="W900" s="235"/>
      <c r="X900" s="235"/>
      <c r="Y900" s="235"/>
      <c r="Z900" s="235"/>
    </row>
    <row r="901" ht="15.75" customHeight="1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  <c r="U901" s="235"/>
      <c r="V901" s="235"/>
      <c r="W901" s="235"/>
      <c r="X901" s="235"/>
      <c r="Y901" s="235"/>
      <c r="Z901" s="235"/>
    </row>
    <row r="902" ht="15.75" customHeight="1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  <c r="R902" s="235"/>
      <c r="S902" s="235"/>
      <c r="T902" s="235"/>
      <c r="U902" s="235"/>
      <c r="V902" s="235"/>
      <c r="W902" s="235"/>
      <c r="X902" s="235"/>
      <c r="Y902" s="235"/>
      <c r="Z902" s="235"/>
    </row>
    <row r="903" ht="15.75" customHeight="1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  <c r="R903" s="235"/>
      <c r="S903" s="235"/>
      <c r="T903" s="235"/>
      <c r="U903" s="235"/>
      <c r="V903" s="235"/>
      <c r="W903" s="235"/>
      <c r="X903" s="235"/>
      <c r="Y903" s="235"/>
      <c r="Z903" s="235"/>
    </row>
    <row r="904" ht="15.75" customHeight="1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  <c r="R904" s="235"/>
      <c r="S904" s="235"/>
      <c r="T904" s="235"/>
      <c r="U904" s="235"/>
      <c r="V904" s="235"/>
      <c r="W904" s="235"/>
      <c r="X904" s="235"/>
      <c r="Y904" s="235"/>
      <c r="Z904" s="235"/>
    </row>
    <row r="905" ht="15.75" customHeight="1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  <c r="R905" s="235"/>
      <c r="S905" s="235"/>
      <c r="T905" s="235"/>
      <c r="U905" s="235"/>
      <c r="V905" s="235"/>
      <c r="W905" s="235"/>
      <c r="X905" s="235"/>
      <c r="Y905" s="235"/>
      <c r="Z905" s="235"/>
    </row>
    <row r="906" ht="15.75" customHeight="1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  <c r="U906" s="235"/>
      <c r="V906" s="235"/>
      <c r="W906" s="235"/>
      <c r="X906" s="235"/>
      <c r="Y906" s="235"/>
      <c r="Z906" s="235"/>
    </row>
    <row r="907" ht="15.75" customHeight="1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  <c r="R907" s="235"/>
      <c r="S907" s="235"/>
      <c r="T907" s="235"/>
      <c r="U907" s="235"/>
      <c r="V907" s="235"/>
      <c r="W907" s="235"/>
      <c r="X907" s="235"/>
      <c r="Y907" s="235"/>
      <c r="Z907" s="235"/>
    </row>
    <row r="908" ht="15.75" customHeight="1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  <c r="R908" s="235"/>
      <c r="S908" s="235"/>
      <c r="T908" s="235"/>
      <c r="U908" s="235"/>
      <c r="V908" s="235"/>
      <c r="W908" s="235"/>
      <c r="X908" s="235"/>
      <c r="Y908" s="235"/>
      <c r="Z908" s="235"/>
    </row>
    <row r="909" ht="15.75" customHeight="1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  <c r="R909" s="235"/>
      <c r="S909" s="235"/>
      <c r="T909" s="235"/>
      <c r="U909" s="235"/>
      <c r="V909" s="235"/>
      <c r="W909" s="235"/>
      <c r="X909" s="235"/>
      <c r="Y909" s="235"/>
      <c r="Z909" s="235"/>
    </row>
    <row r="910" ht="15.75" customHeight="1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  <c r="U910" s="235"/>
      <c r="V910" s="235"/>
      <c r="W910" s="235"/>
      <c r="X910" s="235"/>
      <c r="Y910" s="235"/>
      <c r="Z910" s="235"/>
    </row>
    <row r="911" ht="15.75" customHeight="1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  <c r="R911" s="235"/>
      <c r="S911" s="235"/>
      <c r="T911" s="235"/>
      <c r="U911" s="235"/>
      <c r="V911" s="235"/>
      <c r="W911" s="235"/>
      <c r="X911" s="235"/>
      <c r="Y911" s="235"/>
      <c r="Z911" s="235"/>
    </row>
    <row r="912" ht="15.75" customHeight="1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  <c r="R912" s="235"/>
      <c r="S912" s="235"/>
      <c r="T912" s="235"/>
      <c r="U912" s="235"/>
      <c r="V912" s="235"/>
      <c r="W912" s="235"/>
      <c r="X912" s="235"/>
      <c r="Y912" s="235"/>
      <c r="Z912" s="235"/>
    </row>
    <row r="913" ht="15.75" customHeight="1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  <c r="R913" s="235"/>
      <c r="S913" s="235"/>
      <c r="T913" s="235"/>
      <c r="U913" s="235"/>
      <c r="V913" s="235"/>
      <c r="W913" s="235"/>
      <c r="X913" s="235"/>
      <c r="Y913" s="235"/>
      <c r="Z913" s="235"/>
    </row>
    <row r="914" ht="15.75" customHeight="1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  <c r="R914" s="235"/>
      <c r="S914" s="235"/>
      <c r="T914" s="235"/>
      <c r="U914" s="235"/>
      <c r="V914" s="235"/>
      <c r="W914" s="235"/>
      <c r="X914" s="235"/>
      <c r="Y914" s="235"/>
      <c r="Z914" s="235"/>
    </row>
    <row r="915" ht="15.75" customHeight="1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  <c r="R915" s="235"/>
      <c r="S915" s="235"/>
      <c r="T915" s="235"/>
      <c r="U915" s="235"/>
      <c r="V915" s="235"/>
      <c r="W915" s="235"/>
      <c r="X915" s="235"/>
      <c r="Y915" s="235"/>
      <c r="Z915" s="235"/>
    </row>
    <row r="916" ht="15.75" customHeight="1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  <c r="R916" s="235"/>
      <c r="S916" s="235"/>
      <c r="T916" s="235"/>
      <c r="U916" s="235"/>
      <c r="V916" s="235"/>
      <c r="W916" s="235"/>
      <c r="X916" s="235"/>
      <c r="Y916" s="235"/>
      <c r="Z916" s="235"/>
    </row>
    <row r="917" ht="15.75" customHeight="1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  <c r="R917" s="235"/>
      <c r="S917" s="235"/>
      <c r="T917" s="235"/>
      <c r="U917" s="235"/>
      <c r="V917" s="235"/>
      <c r="W917" s="235"/>
      <c r="X917" s="235"/>
      <c r="Y917" s="235"/>
      <c r="Z917" s="235"/>
    </row>
    <row r="918" ht="15.75" customHeight="1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  <c r="R918" s="235"/>
      <c r="S918" s="235"/>
      <c r="T918" s="235"/>
      <c r="U918" s="235"/>
      <c r="V918" s="235"/>
      <c r="W918" s="235"/>
      <c r="X918" s="235"/>
      <c r="Y918" s="235"/>
      <c r="Z918" s="235"/>
    </row>
    <row r="919" ht="15.75" customHeight="1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  <c r="R919" s="235"/>
      <c r="S919" s="235"/>
      <c r="T919" s="235"/>
      <c r="U919" s="235"/>
      <c r="V919" s="235"/>
      <c r="W919" s="235"/>
      <c r="X919" s="235"/>
      <c r="Y919" s="235"/>
      <c r="Z919" s="235"/>
    </row>
    <row r="920" ht="15.75" customHeight="1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  <c r="R920" s="235"/>
      <c r="S920" s="235"/>
      <c r="T920" s="235"/>
      <c r="U920" s="235"/>
      <c r="V920" s="235"/>
      <c r="W920" s="235"/>
      <c r="X920" s="235"/>
      <c r="Y920" s="235"/>
      <c r="Z920" s="235"/>
    </row>
    <row r="921" ht="15.75" customHeight="1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  <c r="R921" s="235"/>
      <c r="S921" s="235"/>
      <c r="T921" s="235"/>
      <c r="U921" s="235"/>
      <c r="V921" s="235"/>
      <c r="W921" s="235"/>
      <c r="X921" s="235"/>
      <c r="Y921" s="235"/>
      <c r="Z921" s="235"/>
    </row>
    <row r="922" ht="15.75" customHeight="1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  <c r="R922" s="235"/>
      <c r="S922" s="235"/>
      <c r="T922" s="235"/>
      <c r="U922" s="235"/>
      <c r="V922" s="235"/>
      <c r="W922" s="235"/>
      <c r="X922" s="235"/>
      <c r="Y922" s="235"/>
      <c r="Z922" s="235"/>
    </row>
    <row r="923" ht="15.75" customHeight="1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  <c r="R923" s="235"/>
      <c r="S923" s="235"/>
      <c r="T923" s="235"/>
      <c r="U923" s="235"/>
      <c r="V923" s="235"/>
      <c r="W923" s="235"/>
      <c r="X923" s="235"/>
      <c r="Y923" s="235"/>
      <c r="Z923" s="235"/>
    </row>
    <row r="924" ht="15.75" customHeight="1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  <c r="R924" s="235"/>
      <c r="S924" s="235"/>
      <c r="T924" s="235"/>
      <c r="U924" s="235"/>
      <c r="V924" s="235"/>
      <c r="W924" s="235"/>
      <c r="X924" s="235"/>
      <c r="Y924" s="235"/>
      <c r="Z924" s="235"/>
    </row>
    <row r="925" ht="15.75" customHeight="1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  <c r="R925" s="235"/>
      <c r="S925" s="235"/>
      <c r="T925" s="235"/>
      <c r="U925" s="235"/>
      <c r="V925" s="235"/>
      <c r="W925" s="235"/>
      <c r="X925" s="235"/>
      <c r="Y925" s="235"/>
      <c r="Z925" s="235"/>
    </row>
    <row r="926" ht="15.75" customHeight="1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  <c r="R926" s="235"/>
      <c r="S926" s="235"/>
      <c r="T926" s="235"/>
      <c r="U926" s="235"/>
      <c r="V926" s="235"/>
      <c r="W926" s="235"/>
      <c r="X926" s="235"/>
      <c r="Y926" s="235"/>
      <c r="Z926" s="235"/>
    </row>
    <row r="927" ht="15.75" customHeight="1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  <c r="R927" s="235"/>
      <c r="S927" s="235"/>
      <c r="T927" s="235"/>
      <c r="U927" s="235"/>
      <c r="V927" s="235"/>
      <c r="W927" s="235"/>
      <c r="X927" s="235"/>
      <c r="Y927" s="235"/>
      <c r="Z927" s="235"/>
    </row>
    <row r="928" ht="15.75" customHeight="1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  <c r="R928" s="235"/>
      <c r="S928" s="235"/>
      <c r="T928" s="235"/>
      <c r="U928" s="235"/>
      <c r="V928" s="235"/>
      <c r="W928" s="235"/>
      <c r="X928" s="235"/>
      <c r="Y928" s="235"/>
      <c r="Z928" s="235"/>
    </row>
    <row r="929" ht="15.75" customHeight="1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  <c r="R929" s="235"/>
      <c r="S929" s="235"/>
      <c r="T929" s="235"/>
      <c r="U929" s="235"/>
      <c r="V929" s="235"/>
      <c r="W929" s="235"/>
      <c r="X929" s="235"/>
      <c r="Y929" s="235"/>
      <c r="Z929" s="235"/>
    </row>
    <row r="930" ht="15.75" customHeight="1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  <c r="R930" s="235"/>
      <c r="S930" s="235"/>
      <c r="T930" s="235"/>
      <c r="U930" s="235"/>
      <c r="V930" s="235"/>
      <c r="W930" s="235"/>
      <c r="X930" s="235"/>
      <c r="Y930" s="235"/>
      <c r="Z930" s="235"/>
    </row>
    <row r="931" ht="15.75" customHeight="1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  <c r="R931" s="235"/>
      <c r="S931" s="235"/>
      <c r="T931" s="235"/>
      <c r="U931" s="235"/>
      <c r="V931" s="235"/>
      <c r="W931" s="235"/>
      <c r="X931" s="235"/>
      <c r="Y931" s="235"/>
      <c r="Z931" s="235"/>
    </row>
    <row r="932" ht="15.75" customHeight="1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  <c r="R932" s="235"/>
      <c r="S932" s="235"/>
      <c r="T932" s="235"/>
      <c r="U932" s="235"/>
      <c r="V932" s="235"/>
      <c r="W932" s="235"/>
      <c r="X932" s="235"/>
      <c r="Y932" s="235"/>
      <c r="Z932" s="235"/>
    </row>
    <row r="933" ht="15.75" customHeight="1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  <c r="R933" s="235"/>
      <c r="S933" s="235"/>
      <c r="T933" s="235"/>
      <c r="U933" s="235"/>
      <c r="V933" s="235"/>
      <c r="W933" s="235"/>
      <c r="X933" s="235"/>
      <c r="Y933" s="235"/>
      <c r="Z933" s="235"/>
    </row>
    <row r="934" ht="15.75" customHeight="1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  <c r="R934" s="235"/>
      <c r="S934" s="235"/>
      <c r="T934" s="235"/>
      <c r="U934" s="235"/>
      <c r="V934" s="235"/>
      <c r="W934" s="235"/>
      <c r="X934" s="235"/>
      <c r="Y934" s="235"/>
      <c r="Z934" s="235"/>
    </row>
    <row r="935" ht="15.75" customHeight="1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  <c r="R935" s="235"/>
      <c r="S935" s="235"/>
      <c r="T935" s="235"/>
      <c r="U935" s="235"/>
      <c r="V935" s="235"/>
      <c r="W935" s="235"/>
      <c r="X935" s="235"/>
      <c r="Y935" s="235"/>
      <c r="Z935" s="235"/>
    </row>
    <row r="936" ht="15.75" customHeight="1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  <c r="R936" s="235"/>
      <c r="S936" s="235"/>
      <c r="T936" s="235"/>
      <c r="U936" s="235"/>
      <c r="V936" s="235"/>
      <c r="W936" s="235"/>
      <c r="X936" s="235"/>
      <c r="Y936" s="235"/>
      <c r="Z936" s="235"/>
    </row>
    <row r="937" ht="15.75" customHeight="1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  <c r="R937" s="235"/>
      <c r="S937" s="235"/>
      <c r="T937" s="235"/>
      <c r="U937" s="235"/>
      <c r="V937" s="235"/>
      <c r="W937" s="235"/>
      <c r="X937" s="235"/>
      <c r="Y937" s="235"/>
      <c r="Z937" s="235"/>
    </row>
    <row r="938" ht="15.75" customHeight="1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  <c r="R938" s="235"/>
      <c r="S938" s="235"/>
      <c r="T938" s="235"/>
      <c r="U938" s="235"/>
      <c r="V938" s="235"/>
      <c r="W938" s="235"/>
      <c r="X938" s="235"/>
      <c r="Y938" s="235"/>
      <c r="Z938" s="235"/>
    </row>
    <row r="939" ht="15.75" customHeight="1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  <c r="R939" s="235"/>
      <c r="S939" s="235"/>
      <c r="T939" s="235"/>
      <c r="U939" s="235"/>
      <c r="V939" s="235"/>
      <c r="W939" s="235"/>
      <c r="X939" s="235"/>
      <c r="Y939" s="235"/>
      <c r="Z939" s="235"/>
    </row>
    <row r="940" ht="15.75" customHeight="1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  <c r="R940" s="235"/>
      <c r="S940" s="235"/>
      <c r="T940" s="235"/>
      <c r="U940" s="235"/>
      <c r="V940" s="235"/>
      <c r="W940" s="235"/>
      <c r="X940" s="235"/>
      <c r="Y940" s="235"/>
      <c r="Z940" s="235"/>
    </row>
    <row r="941" ht="15.75" customHeight="1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  <c r="R941" s="235"/>
      <c r="S941" s="235"/>
      <c r="T941" s="235"/>
      <c r="U941" s="235"/>
      <c r="V941" s="235"/>
      <c r="W941" s="235"/>
      <c r="X941" s="235"/>
      <c r="Y941" s="235"/>
      <c r="Z941" s="235"/>
    </row>
    <row r="942" ht="15.75" customHeight="1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  <c r="R942" s="235"/>
      <c r="S942" s="235"/>
      <c r="T942" s="235"/>
      <c r="U942" s="235"/>
      <c r="V942" s="235"/>
      <c r="W942" s="235"/>
      <c r="X942" s="235"/>
      <c r="Y942" s="235"/>
      <c r="Z942" s="235"/>
    </row>
    <row r="943" ht="15.75" customHeight="1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  <c r="R943" s="235"/>
      <c r="S943" s="235"/>
      <c r="T943" s="235"/>
      <c r="U943" s="235"/>
      <c r="V943" s="235"/>
      <c r="W943" s="235"/>
      <c r="X943" s="235"/>
      <c r="Y943" s="235"/>
      <c r="Z943" s="235"/>
    </row>
    <row r="944" ht="15.75" customHeight="1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  <c r="R944" s="235"/>
      <c r="S944" s="235"/>
      <c r="T944" s="235"/>
      <c r="U944" s="235"/>
      <c r="V944" s="235"/>
      <c r="W944" s="235"/>
      <c r="X944" s="235"/>
      <c r="Y944" s="235"/>
      <c r="Z944" s="235"/>
    </row>
    <row r="945" ht="15.75" customHeight="1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  <c r="U945" s="235"/>
      <c r="V945" s="235"/>
      <c r="W945" s="235"/>
      <c r="X945" s="235"/>
      <c r="Y945" s="235"/>
      <c r="Z945" s="235"/>
    </row>
    <row r="946" ht="15.75" customHeight="1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  <c r="R946" s="235"/>
      <c r="S946" s="235"/>
      <c r="T946" s="235"/>
      <c r="U946" s="235"/>
      <c r="V946" s="235"/>
      <c r="W946" s="235"/>
      <c r="X946" s="235"/>
      <c r="Y946" s="235"/>
      <c r="Z946" s="235"/>
    </row>
    <row r="947" ht="15.75" customHeight="1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  <c r="U947" s="235"/>
      <c r="V947" s="235"/>
      <c r="W947" s="235"/>
      <c r="X947" s="235"/>
      <c r="Y947" s="235"/>
      <c r="Z947" s="235"/>
    </row>
    <row r="948" ht="15.75" customHeight="1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  <c r="U948" s="235"/>
      <c r="V948" s="235"/>
      <c r="W948" s="235"/>
      <c r="X948" s="235"/>
      <c r="Y948" s="235"/>
      <c r="Z948" s="235"/>
    </row>
    <row r="949" ht="15.75" customHeight="1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  <c r="R949" s="235"/>
      <c r="S949" s="235"/>
      <c r="T949" s="235"/>
      <c r="U949" s="235"/>
      <c r="V949" s="235"/>
      <c r="W949" s="235"/>
      <c r="X949" s="235"/>
      <c r="Y949" s="235"/>
      <c r="Z949" s="235"/>
    </row>
    <row r="950" ht="15.75" customHeight="1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  <c r="R950" s="235"/>
      <c r="S950" s="235"/>
      <c r="T950" s="235"/>
      <c r="U950" s="235"/>
      <c r="V950" s="235"/>
      <c r="W950" s="235"/>
      <c r="X950" s="235"/>
      <c r="Y950" s="235"/>
      <c r="Z950" s="235"/>
    </row>
    <row r="951" ht="15.75" customHeight="1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  <c r="R951" s="235"/>
      <c r="S951" s="235"/>
      <c r="T951" s="235"/>
      <c r="U951" s="235"/>
      <c r="V951" s="235"/>
      <c r="W951" s="235"/>
      <c r="X951" s="235"/>
      <c r="Y951" s="235"/>
      <c r="Z951" s="235"/>
    </row>
    <row r="952" ht="15.75" customHeight="1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  <c r="R952" s="235"/>
      <c r="S952" s="235"/>
      <c r="T952" s="235"/>
      <c r="U952" s="235"/>
      <c r="V952" s="235"/>
      <c r="W952" s="235"/>
      <c r="X952" s="235"/>
      <c r="Y952" s="235"/>
      <c r="Z952" s="235"/>
    </row>
    <row r="953" ht="15.75" customHeight="1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  <c r="R953" s="235"/>
      <c r="S953" s="235"/>
      <c r="T953" s="235"/>
      <c r="U953" s="235"/>
      <c r="V953" s="235"/>
      <c r="W953" s="235"/>
      <c r="X953" s="235"/>
      <c r="Y953" s="235"/>
      <c r="Z953" s="235"/>
    </row>
    <row r="954" ht="15.75" customHeight="1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  <c r="R954" s="235"/>
      <c r="S954" s="235"/>
      <c r="T954" s="235"/>
      <c r="U954" s="235"/>
      <c r="V954" s="235"/>
      <c r="W954" s="235"/>
      <c r="X954" s="235"/>
      <c r="Y954" s="235"/>
      <c r="Z954" s="235"/>
    </row>
    <row r="955" ht="15.75" customHeight="1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  <c r="R955" s="235"/>
      <c r="S955" s="235"/>
      <c r="T955" s="235"/>
      <c r="U955" s="235"/>
      <c r="V955" s="235"/>
      <c r="W955" s="235"/>
      <c r="X955" s="235"/>
      <c r="Y955" s="235"/>
      <c r="Z955" s="235"/>
    </row>
    <row r="956" ht="15.75" customHeight="1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  <c r="R956" s="235"/>
      <c r="S956" s="235"/>
      <c r="T956" s="235"/>
      <c r="U956" s="235"/>
      <c r="V956" s="235"/>
      <c r="W956" s="235"/>
      <c r="X956" s="235"/>
      <c r="Y956" s="235"/>
      <c r="Z956" s="235"/>
    </row>
    <row r="957" ht="15.75" customHeight="1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  <c r="R957" s="235"/>
      <c r="S957" s="235"/>
      <c r="T957" s="235"/>
      <c r="U957" s="235"/>
      <c r="V957" s="235"/>
      <c r="W957" s="235"/>
      <c r="X957" s="235"/>
      <c r="Y957" s="235"/>
      <c r="Z957" s="235"/>
    </row>
    <row r="958" ht="15.75" customHeight="1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  <c r="R958" s="235"/>
      <c r="S958" s="235"/>
      <c r="T958" s="235"/>
      <c r="U958" s="235"/>
      <c r="V958" s="235"/>
      <c r="W958" s="235"/>
      <c r="X958" s="235"/>
      <c r="Y958" s="235"/>
      <c r="Z958" s="235"/>
    </row>
    <row r="959" ht="15.75" customHeight="1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  <c r="R959" s="235"/>
      <c r="S959" s="235"/>
      <c r="T959" s="235"/>
      <c r="U959" s="235"/>
      <c r="V959" s="235"/>
      <c r="W959" s="235"/>
      <c r="X959" s="235"/>
      <c r="Y959" s="235"/>
      <c r="Z959" s="235"/>
    </row>
    <row r="960" ht="15.75" customHeight="1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  <c r="R960" s="235"/>
      <c r="S960" s="235"/>
      <c r="T960" s="235"/>
      <c r="U960" s="235"/>
      <c r="V960" s="235"/>
      <c r="W960" s="235"/>
      <c r="X960" s="235"/>
      <c r="Y960" s="235"/>
      <c r="Z960" s="235"/>
    </row>
    <row r="961" ht="15.75" customHeight="1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  <c r="R961" s="235"/>
      <c r="S961" s="235"/>
      <c r="T961" s="235"/>
      <c r="U961" s="235"/>
      <c r="V961" s="235"/>
      <c r="W961" s="235"/>
      <c r="X961" s="235"/>
      <c r="Y961" s="235"/>
      <c r="Z961" s="235"/>
    </row>
    <row r="962" ht="15.75" customHeight="1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  <c r="R962" s="235"/>
      <c r="S962" s="235"/>
      <c r="T962" s="235"/>
      <c r="U962" s="235"/>
      <c r="V962" s="235"/>
      <c r="W962" s="235"/>
      <c r="X962" s="235"/>
      <c r="Y962" s="235"/>
      <c r="Z962" s="235"/>
    </row>
    <row r="963" ht="15.75" customHeight="1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  <c r="R963" s="235"/>
      <c r="S963" s="235"/>
      <c r="T963" s="235"/>
      <c r="U963" s="235"/>
      <c r="V963" s="235"/>
      <c r="W963" s="235"/>
      <c r="X963" s="235"/>
      <c r="Y963" s="235"/>
      <c r="Z963" s="235"/>
    </row>
    <row r="964" ht="15.75" customHeight="1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  <c r="R964" s="235"/>
      <c r="S964" s="235"/>
      <c r="T964" s="235"/>
      <c r="U964" s="235"/>
      <c r="V964" s="235"/>
      <c r="W964" s="235"/>
      <c r="X964" s="235"/>
      <c r="Y964" s="235"/>
      <c r="Z964" s="235"/>
    </row>
    <row r="965" ht="15.75" customHeight="1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  <c r="R965" s="235"/>
      <c r="S965" s="235"/>
      <c r="T965" s="235"/>
      <c r="U965" s="235"/>
      <c r="V965" s="235"/>
      <c r="W965" s="235"/>
      <c r="X965" s="235"/>
      <c r="Y965" s="235"/>
      <c r="Z965" s="235"/>
    </row>
    <row r="966" ht="15.75" customHeight="1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  <c r="R966" s="235"/>
      <c r="S966" s="235"/>
      <c r="T966" s="235"/>
      <c r="U966" s="235"/>
      <c r="V966" s="235"/>
      <c r="W966" s="235"/>
      <c r="X966" s="235"/>
      <c r="Y966" s="235"/>
      <c r="Z966" s="235"/>
    </row>
    <row r="967" ht="15.75" customHeight="1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  <c r="R967" s="235"/>
      <c r="S967" s="235"/>
      <c r="T967" s="235"/>
      <c r="U967" s="235"/>
      <c r="V967" s="235"/>
      <c r="W967" s="235"/>
      <c r="X967" s="235"/>
      <c r="Y967" s="235"/>
      <c r="Z967" s="235"/>
    </row>
    <row r="968" ht="15.75" customHeight="1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  <c r="R968" s="235"/>
      <c r="S968" s="235"/>
      <c r="T968" s="235"/>
      <c r="U968" s="235"/>
      <c r="V968" s="235"/>
      <c r="W968" s="235"/>
      <c r="X968" s="235"/>
      <c r="Y968" s="235"/>
      <c r="Z968" s="235"/>
    </row>
    <row r="969" ht="15.75" customHeight="1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  <c r="R969" s="235"/>
      <c r="S969" s="235"/>
      <c r="T969" s="235"/>
      <c r="U969" s="235"/>
      <c r="V969" s="235"/>
      <c r="W969" s="235"/>
      <c r="X969" s="235"/>
      <c r="Y969" s="235"/>
      <c r="Z969" s="235"/>
    </row>
    <row r="970" ht="15.75" customHeight="1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  <c r="R970" s="235"/>
      <c r="S970" s="235"/>
      <c r="T970" s="235"/>
      <c r="U970" s="235"/>
      <c r="V970" s="235"/>
      <c r="W970" s="235"/>
      <c r="X970" s="235"/>
      <c r="Y970" s="235"/>
      <c r="Z970" s="235"/>
    </row>
    <row r="971" ht="15.75" customHeight="1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  <c r="R971" s="235"/>
      <c r="S971" s="235"/>
      <c r="T971" s="235"/>
      <c r="U971" s="235"/>
      <c r="V971" s="235"/>
      <c r="W971" s="235"/>
      <c r="X971" s="235"/>
      <c r="Y971" s="235"/>
      <c r="Z971" s="235"/>
    </row>
    <row r="972" ht="15.75" customHeight="1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  <c r="R972" s="235"/>
      <c r="S972" s="235"/>
      <c r="T972" s="235"/>
      <c r="U972" s="235"/>
      <c r="V972" s="235"/>
      <c r="W972" s="235"/>
      <c r="X972" s="235"/>
      <c r="Y972" s="235"/>
      <c r="Z972" s="235"/>
    </row>
    <row r="973" ht="15.75" customHeight="1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  <c r="R973" s="235"/>
      <c r="S973" s="235"/>
      <c r="T973" s="235"/>
      <c r="U973" s="235"/>
      <c r="V973" s="235"/>
      <c r="W973" s="235"/>
      <c r="X973" s="235"/>
      <c r="Y973" s="235"/>
      <c r="Z973" s="235"/>
    </row>
    <row r="974" ht="15.75" customHeight="1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  <c r="R974" s="235"/>
      <c r="S974" s="235"/>
      <c r="T974" s="235"/>
      <c r="U974" s="235"/>
      <c r="V974" s="235"/>
      <c r="W974" s="235"/>
      <c r="X974" s="235"/>
      <c r="Y974" s="235"/>
      <c r="Z974" s="235"/>
    </row>
    <row r="975" ht="15.75" customHeight="1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  <c r="R975" s="235"/>
      <c r="S975" s="235"/>
      <c r="T975" s="235"/>
      <c r="U975" s="235"/>
      <c r="V975" s="235"/>
      <c r="W975" s="235"/>
      <c r="X975" s="235"/>
      <c r="Y975" s="235"/>
      <c r="Z975" s="235"/>
    </row>
    <row r="976" ht="15.75" customHeight="1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  <c r="R976" s="235"/>
      <c r="S976" s="235"/>
      <c r="T976" s="235"/>
      <c r="U976" s="235"/>
      <c r="V976" s="235"/>
      <c r="W976" s="235"/>
      <c r="X976" s="235"/>
      <c r="Y976" s="235"/>
      <c r="Z976" s="235"/>
    </row>
    <row r="977" ht="15.75" customHeight="1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  <c r="R977" s="235"/>
      <c r="S977" s="235"/>
      <c r="T977" s="235"/>
      <c r="U977" s="235"/>
      <c r="V977" s="235"/>
      <c r="W977" s="235"/>
      <c r="X977" s="235"/>
      <c r="Y977" s="235"/>
      <c r="Z977" s="235"/>
    </row>
    <row r="978" ht="15.75" customHeight="1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  <c r="R978" s="235"/>
      <c r="S978" s="235"/>
      <c r="T978" s="235"/>
      <c r="U978" s="235"/>
      <c r="V978" s="235"/>
      <c r="W978" s="235"/>
      <c r="X978" s="235"/>
      <c r="Y978" s="235"/>
      <c r="Z978" s="235"/>
    </row>
    <row r="979" ht="15.75" customHeight="1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  <c r="R979" s="235"/>
      <c r="S979" s="235"/>
      <c r="T979" s="235"/>
      <c r="U979" s="235"/>
      <c r="V979" s="235"/>
      <c r="W979" s="235"/>
      <c r="X979" s="235"/>
      <c r="Y979" s="235"/>
      <c r="Z979" s="235"/>
    </row>
    <row r="980" ht="15.75" customHeight="1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  <c r="R980" s="235"/>
      <c r="S980" s="235"/>
      <c r="T980" s="235"/>
      <c r="U980" s="235"/>
      <c r="V980" s="235"/>
      <c r="W980" s="235"/>
      <c r="X980" s="235"/>
      <c r="Y980" s="235"/>
      <c r="Z980" s="235"/>
    </row>
    <row r="981" ht="15.75" customHeight="1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  <c r="R981" s="235"/>
      <c r="S981" s="235"/>
      <c r="T981" s="235"/>
      <c r="U981" s="235"/>
      <c r="V981" s="235"/>
      <c r="W981" s="235"/>
      <c r="X981" s="235"/>
      <c r="Y981" s="235"/>
      <c r="Z981" s="235"/>
    </row>
    <row r="982" ht="15.75" customHeight="1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  <c r="R982" s="235"/>
      <c r="S982" s="235"/>
      <c r="T982" s="235"/>
      <c r="U982" s="235"/>
      <c r="V982" s="235"/>
      <c r="W982" s="235"/>
      <c r="X982" s="235"/>
      <c r="Y982" s="235"/>
      <c r="Z982" s="235"/>
    </row>
    <row r="983" ht="15.75" customHeight="1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  <c r="R983" s="235"/>
      <c r="S983" s="235"/>
      <c r="T983" s="235"/>
      <c r="U983" s="235"/>
      <c r="V983" s="235"/>
      <c r="W983" s="235"/>
      <c r="X983" s="235"/>
      <c r="Y983" s="235"/>
      <c r="Z983" s="235"/>
    </row>
    <row r="984" ht="15.75" customHeight="1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  <c r="R984" s="235"/>
      <c r="S984" s="235"/>
      <c r="T984" s="235"/>
      <c r="U984" s="235"/>
      <c r="V984" s="235"/>
      <c r="W984" s="235"/>
      <c r="X984" s="235"/>
      <c r="Y984" s="235"/>
      <c r="Z984" s="235"/>
    </row>
    <row r="985" ht="15.75" customHeight="1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  <c r="R985" s="235"/>
      <c r="S985" s="235"/>
      <c r="T985" s="235"/>
      <c r="U985" s="235"/>
      <c r="V985" s="235"/>
      <c r="W985" s="235"/>
      <c r="X985" s="235"/>
      <c r="Y985" s="235"/>
      <c r="Z985" s="235"/>
    </row>
    <row r="986" ht="15.75" customHeight="1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  <c r="R986" s="235"/>
      <c r="S986" s="235"/>
      <c r="T986" s="235"/>
      <c r="U986" s="235"/>
      <c r="V986" s="235"/>
      <c r="W986" s="235"/>
      <c r="X986" s="235"/>
      <c r="Y986" s="235"/>
      <c r="Z986" s="235"/>
    </row>
    <row r="987" ht="15.75" customHeight="1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  <c r="R987" s="235"/>
      <c r="S987" s="235"/>
      <c r="T987" s="235"/>
      <c r="U987" s="235"/>
      <c r="V987" s="235"/>
      <c r="W987" s="235"/>
      <c r="X987" s="235"/>
      <c r="Y987" s="235"/>
      <c r="Z987" s="235"/>
    </row>
    <row r="988" ht="15.75" customHeight="1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  <c r="R988" s="235"/>
      <c r="S988" s="235"/>
      <c r="T988" s="235"/>
      <c r="U988" s="235"/>
      <c r="V988" s="235"/>
      <c r="W988" s="235"/>
      <c r="X988" s="235"/>
      <c r="Y988" s="235"/>
      <c r="Z988" s="235"/>
    </row>
    <row r="989" ht="15.75" customHeight="1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  <c r="R989" s="235"/>
      <c r="S989" s="235"/>
      <c r="T989" s="235"/>
      <c r="U989" s="235"/>
      <c r="V989" s="235"/>
      <c r="W989" s="235"/>
      <c r="X989" s="235"/>
      <c r="Y989" s="235"/>
      <c r="Z989" s="235"/>
    </row>
    <row r="990" ht="15.75" customHeight="1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  <c r="R990" s="235"/>
      <c r="S990" s="235"/>
      <c r="T990" s="235"/>
      <c r="U990" s="235"/>
      <c r="V990" s="235"/>
      <c r="W990" s="235"/>
      <c r="X990" s="235"/>
      <c r="Y990" s="235"/>
      <c r="Z990" s="235"/>
    </row>
    <row r="991" ht="15.75" customHeight="1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  <c r="R991" s="235"/>
      <c r="S991" s="235"/>
      <c r="T991" s="235"/>
      <c r="U991" s="235"/>
      <c r="V991" s="235"/>
      <c r="W991" s="235"/>
      <c r="X991" s="235"/>
      <c r="Y991" s="235"/>
      <c r="Z991" s="235"/>
    </row>
    <row r="992" ht="15.75" customHeight="1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  <c r="U992" s="235"/>
      <c r="V992" s="235"/>
      <c r="W992" s="235"/>
      <c r="X992" s="235"/>
      <c r="Y992" s="235"/>
      <c r="Z992" s="235"/>
    </row>
    <row r="993" ht="15.75" customHeight="1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  <c r="U993" s="235"/>
      <c r="V993" s="235"/>
      <c r="W993" s="235"/>
      <c r="X993" s="235"/>
      <c r="Y993" s="235"/>
      <c r="Z993" s="235"/>
    </row>
    <row r="994" ht="15.75" customHeight="1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  <c r="U994" s="235"/>
      <c r="V994" s="235"/>
      <c r="W994" s="235"/>
      <c r="X994" s="235"/>
      <c r="Y994" s="235"/>
      <c r="Z994" s="235"/>
    </row>
    <row r="995" ht="15.75" customHeight="1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  <c r="U995" s="235"/>
      <c r="V995" s="235"/>
      <c r="W995" s="235"/>
      <c r="X995" s="235"/>
      <c r="Y995" s="235"/>
      <c r="Z995" s="235"/>
    </row>
    <row r="996" ht="15.75" customHeight="1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  <c r="R996" s="235"/>
      <c r="S996" s="235"/>
      <c r="T996" s="235"/>
      <c r="U996" s="235"/>
      <c r="V996" s="235"/>
      <c r="W996" s="235"/>
      <c r="X996" s="235"/>
      <c r="Y996" s="235"/>
      <c r="Z996" s="235"/>
    </row>
    <row r="997" ht="15.75" customHeight="1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  <c r="R997" s="235"/>
      <c r="S997" s="235"/>
      <c r="T997" s="235"/>
      <c r="U997" s="235"/>
      <c r="V997" s="235"/>
      <c r="W997" s="235"/>
      <c r="X997" s="235"/>
      <c r="Y997" s="235"/>
      <c r="Z997" s="235"/>
    </row>
    <row r="998" ht="15.75" customHeight="1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  <c r="R998" s="235"/>
      <c r="S998" s="235"/>
      <c r="T998" s="235"/>
      <c r="U998" s="235"/>
      <c r="V998" s="235"/>
      <c r="W998" s="235"/>
      <c r="X998" s="235"/>
      <c r="Y998" s="235"/>
      <c r="Z998" s="235"/>
    </row>
    <row r="999" ht="15.75" customHeight="1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  <c r="R999" s="235"/>
      <c r="S999" s="235"/>
      <c r="T999" s="235"/>
      <c r="U999" s="235"/>
      <c r="V999" s="235"/>
      <c r="W999" s="235"/>
      <c r="X999" s="235"/>
      <c r="Y999" s="235"/>
      <c r="Z999" s="235"/>
    </row>
    <row r="1000" ht="15.75" customHeight="1">
      <c r="A1000" s="235"/>
      <c r="B1000" s="235"/>
      <c r="C1000" s="235"/>
      <c r="D1000" s="235"/>
      <c r="E1000" s="235"/>
      <c r="F1000" s="235"/>
      <c r="G1000" s="235"/>
      <c r="H1000" s="235"/>
      <c r="I1000" s="235"/>
      <c r="J1000" s="235"/>
      <c r="K1000" s="235"/>
      <c r="L1000" s="235"/>
      <c r="M1000" s="235"/>
      <c r="N1000" s="235"/>
      <c r="O1000" s="235"/>
      <c r="P1000" s="235"/>
      <c r="Q1000" s="235"/>
      <c r="R1000" s="235"/>
      <c r="S1000" s="235"/>
      <c r="T1000" s="235"/>
      <c r="U1000" s="235"/>
      <c r="V1000" s="235"/>
      <c r="W1000" s="235"/>
      <c r="X1000" s="235"/>
      <c r="Y1000" s="235"/>
      <c r="Z1000" s="235"/>
    </row>
  </sheetData>
  <autoFilter ref="$A$2:$M$5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2.75" outlineLevel="1"/>
    <col customWidth="1" min="13" max="13" width="26.63"/>
    <col customWidth="1" min="14" max="14" width="46.75"/>
    <col customWidth="1" min="15" max="26" width="14.38"/>
  </cols>
  <sheetData>
    <row r="1" ht="61.5" customHeight="1">
      <c r="A1" s="226"/>
      <c r="B1" s="226"/>
      <c r="C1" s="227">
        <v>4.0</v>
      </c>
      <c r="D1" s="227">
        <v>9.0</v>
      </c>
      <c r="E1" s="227">
        <v>3.9</v>
      </c>
      <c r="F1" s="227">
        <v>2.0</v>
      </c>
      <c r="G1" s="226"/>
      <c r="H1" s="228">
        <f t="shared" ref="H1:L1" si="1">SUM(H$3:H$490)</f>
        <v>48.69</v>
      </c>
      <c r="I1" s="228">
        <f t="shared" si="1"/>
        <v>1.4</v>
      </c>
      <c r="J1" s="228">
        <f t="shared" si="1"/>
        <v>0.4</v>
      </c>
      <c r="K1" s="228">
        <f t="shared" si="1"/>
        <v>11.1</v>
      </c>
      <c r="L1" s="228">
        <f t="shared" si="1"/>
        <v>2</v>
      </c>
      <c r="M1" s="236" t="str">
        <f>I1 &amp;" гр. — "&amp; I2 &amp;";                 "&amp; J1 &amp;" гр. — "&amp; J2&amp;";                             "&amp;K1&amp;" гр. — "&amp;K2&amp;";                  " &amp;L1&amp;" гр. — "&amp;L2</f>
        <v>1,4 гр. — 11,50% белка;                 0,4 гр. — 7,39% жира;                             11,1 гр. — 72,89% углеводов;                  2 гр. — 8,22% клетчатки</v>
      </c>
      <c r="N1" s="237" t="str">
        <f>"углеводы = " &amp; SUM(K3:K1000) &amp;" – " &amp;L1&amp;" гр. клетчатки "&amp;"= "&amp;SUM(K3:K1000)-L1 &amp;" гр.  (±"&amp;TEXT((K1-L1)*E1 /$H$1 ,"0.00%")&amp;")"</f>
        <v>углеводы = 11,1 – 2 гр. клетчатки = 9,1 гр.  (±72,89%)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31" t="s">
        <v>1809</v>
      </c>
      <c r="B2" s="231" t="s">
        <v>573</v>
      </c>
      <c r="C2" s="231" t="s">
        <v>1810</v>
      </c>
      <c r="D2" s="231" t="s">
        <v>1019</v>
      </c>
      <c r="E2" s="231" t="s">
        <v>1022</v>
      </c>
      <c r="F2" s="231" t="s">
        <v>1811</v>
      </c>
      <c r="G2" s="231" t="s">
        <v>1812</v>
      </c>
      <c r="H2" s="231" t="s">
        <v>573</v>
      </c>
      <c r="I2" s="238" t="str">
        <f>TEXT(I1*C1 /$H$1 ,"0.00%") &amp; " белка"</f>
        <v>11,50% белка</v>
      </c>
      <c r="J2" s="238" t="str">
        <f>TEXT(J1*D1 /$H$1 ,"0.00%") &amp; " жира"</f>
        <v>7,39% жира</v>
      </c>
      <c r="K2" s="238" t="str">
        <f>TEXT((K1-L1)*E1 /$H$1 ,"0.00%") &amp; " углеводов"</f>
        <v>72,89% углеводов</v>
      </c>
      <c r="L2" s="210" t="str">
        <f>TEXT(L1*2/H1,"0.00%") &amp;" клетчатки"</f>
        <v>8,22% клетчатки</v>
      </c>
      <c r="M2" s="231" t="s">
        <v>1813</v>
      </c>
      <c r="N2" s="172" t="s">
        <v>2040</v>
      </c>
      <c r="O2" s="108"/>
      <c r="P2" s="108"/>
      <c r="Q2" s="172" t="s">
        <v>2041</v>
      </c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3" t="s">
        <v>1449</v>
      </c>
      <c r="B3" s="108">
        <f t="shared" ref="B3:B400" si="3">C3*$C$1+D3*$D$1+(E3-F3)*$E$1+F3*$F$1</f>
        <v>48.69</v>
      </c>
      <c r="C3" s="108">
        <v>1.4</v>
      </c>
      <c r="D3" s="108">
        <v>0.4</v>
      </c>
      <c r="E3" s="108">
        <v>11.1</v>
      </c>
      <c r="F3" s="108">
        <v>2.0</v>
      </c>
      <c r="G3" s="233">
        <v>100.0</v>
      </c>
      <c r="H3" s="108">
        <f t="shared" ref="H3:L3" si="2">$G3/100*B3</f>
        <v>48.69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1814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3" t="s">
        <v>1451</v>
      </c>
      <c r="B4" s="108">
        <f t="shared" si="3"/>
        <v>167.22</v>
      </c>
      <c r="C4" s="108">
        <v>2.0</v>
      </c>
      <c r="D4" s="108">
        <v>15.4</v>
      </c>
      <c r="E4" s="108">
        <v>8.6</v>
      </c>
      <c r="F4" s="108">
        <v>6.8</v>
      </c>
      <c r="G4" s="234"/>
      <c r="H4" s="108">
        <f t="shared" ref="H4:L4" si="4">$G4/100*B4</f>
        <v>0</v>
      </c>
      <c r="I4" s="108">
        <f t="shared" si="4"/>
        <v>0</v>
      </c>
      <c r="J4" s="108">
        <f t="shared" si="4"/>
        <v>0</v>
      </c>
      <c r="K4" s="108">
        <f t="shared" si="4"/>
        <v>0</v>
      </c>
      <c r="L4" s="108">
        <f t="shared" si="4"/>
        <v>0</v>
      </c>
      <c r="M4" s="108" t="s">
        <v>1814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3" t="s">
        <v>1335</v>
      </c>
      <c r="B5" s="108">
        <f t="shared" si="3"/>
        <v>54.44</v>
      </c>
      <c r="C5" s="108">
        <v>0.5</v>
      </c>
      <c r="D5" s="108">
        <v>0.2</v>
      </c>
      <c r="E5" s="108">
        <v>16.2</v>
      </c>
      <c r="F5" s="108">
        <v>6.6</v>
      </c>
      <c r="G5" s="234"/>
      <c r="H5" s="108">
        <f t="shared" ref="H5:L5" si="5">$G5/100*B5</f>
        <v>0</v>
      </c>
      <c r="I5" s="108">
        <f t="shared" si="5"/>
        <v>0</v>
      </c>
      <c r="J5" s="108">
        <f t="shared" si="5"/>
        <v>0</v>
      </c>
      <c r="K5" s="108">
        <f t="shared" si="5"/>
        <v>0</v>
      </c>
      <c r="L5" s="108">
        <f t="shared" si="5"/>
        <v>0</v>
      </c>
      <c r="M5" s="108" t="s">
        <v>1815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3" t="s">
        <v>1283</v>
      </c>
      <c r="B6" s="108">
        <f t="shared" si="3"/>
        <v>27.57</v>
      </c>
      <c r="C6" s="108">
        <v>0.5</v>
      </c>
      <c r="D6" s="108">
        <v>0.0</v>
      </c>
      <c r="E6" s="108">
        <v>6.8</v>
      </c>
      <c r="F6" s="108">
        <v>0.5</v>
      </c>
      <c r="G6" s="234"/>
      <c r="H6" s="108">
        <f t="shared" ref="H6:L6" si="6">$G6/100*B6</f>
        <v>0</v>
      </c>
      <c r="I6" s="108">
        <f t="shared" si="6"/>
        <v>0</v>
      </c>
      <c r="J6" s="108">
        <f t="shared" si="6"/>
        <v>0</v>
      </c>
      <c r="K6" s="108">
        <f t="shared" si="6"/>
        <v>0</v>
      </c>
      <c r="L6" s="108">
        <f t="shared" si="6"/>
        <v>0</v>
      </c>
      <c r="M6" s="108" t="s">
        <v>1816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3" t="s">
        <v>1817</v>
      </c>
      <c r="B7" s="108">
        <f t="shared" si="3"/>
        <v>305.28</v>
      </c>
      <c r="C7" s="108">
        <v>19.9</v>
      </c>
      <c r="D7" s="108">
        <v>0.5</v>
      </c>
      <c r="E7" s="108">
        <v>62.9</v>
      </c>
      <c r="F7" s="108">
        <v>12.7</v>
      </c>
      <c r="G7" s="234"/>
      <c r="H7" s="108">
        <f t="shared" ref="H7:L7" si="7">$G7/100*B7</f>
        <v>0</v>
      </c>
      <c r="I7" s="108">
        <f t="shared" si="7"/>
        <v>0</v>
      </c>
      <c r="J7" s="108">
        <f t="shared" si="7"/>
        <v>0</v>
      </c>
      <c r="K7" s="108">
        <f t="shared" si="7"/>
        <v>0</v>
      </c>
      <c r="L7" s="108">
        <f t="shared" si="7"/>
        <v>0</v>
      </c>
      <c r="M7" s="108" t="s">
        <v>1818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3" t="s">
        <v>1819</v>
      </c>
      <c r="B8" s="108">
        <f t="shared" si="3"/>
        <v>58.56</v>
      </c>
      <c r="C8" s="108">
        <v>0.4</v>
      </c>
      <c r="D8" s="108">
        <v>0.1</v>
      </c>
      <c r="E8" s="108">
        <v>15.3</v>
      </c>
      <c r="F8" s="108">
        <v>1.9</v>
      </c>
      <c r="G8" s="234"/>
      <c r="H8" s="108">
        <f t="shared" ref="H8:L8" si="8">$G8/100*B8</f>
        <v>0</v>
      </c>
      <c r="I8" s="108">
        <f t="shared" si="8"/>
        <v>0</v>
      </c>
      <c r="J8" s="108">
        <f t="shared" si="8"/>
        <v>0</v>
      </c>
      <c r="K8" s="108">
        <f t="shared" si="8"/>
        <v>0</v>
      </c>
      <c r="L8" s="108">
        <f t="shared" si="8"/>
        <v>0</v>
      </c>
      <c r="M8" s="108" t="s">
        <v>1814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3" t="s">
        <v>1061</v>
      </c>
      <c r="B9" s="108">
        <f t="shared" si="3"/>
        <v>359.34</v>
      </c>
      <c r="C9" s="108">
        <v>13.6</v>
      </c>
      <c r="D9" s="108">
        <v>7.0</v>
      </c>
      <c r="E9" s="108">
        <v>65.3</v>
      </c>
      <c r="F9" s="108">
        <v>6.7</v>
      </c>
      <c r="G9" s="234"/>
      <c r="H9" s="108">
        <f t="shared" ref="H9:L9" si="9">$G9/100*B9</f>
        <v>0</v>
      </c>
      <c r="I9" s="108">
        <f t="shared" si="9"/>
        <v>0</v>
      </c>
      <c r="J9" s="108">
        <f t="shared" si="9"/>
        <v>0</v>
      </c>
      <c r="K9" s="108">
        <f t="shared" si="9"/>
        <v>0</v>
      </c>
      <c r="L9" s="108">
        <f t="shared" si="9"/>
        <v>0</v>
      </c>
      <c r="M9" s="108" t="s">
        <v>1820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3" t="s">
        <v>1636</v>
      </c>
      <c r="B10" s="108">
        <f t="shared" si="3"/>
        <v>47.09</v>
      </c>
      <c r="C10" s="108">
        <v>1.1</v>
      </c>
      <c r="D10" s="108">
        <v>0.3</v>
      </c>
      <c r="E10" s="108">
        <v>10.4</v>
      </c>
      <c r="F10" s="108">
        <v>0.3</v>
      </c>
      <c r="G10" s="234"/>
      <c r="H10" s="108">
        <f t="shared" ref="H10:L10" si="10">$G10/100*B10</f>
        <v>0</v>
      </c>
      <c r="I10" s="108">
        <f t="shared" si="10"/>
        <v>0</v>
      </c>
      <c r="J10" s="108">
        <f t="shared" si="10"/>
        <v>0</v>
      </c>
      <c r="K10" s="108">
        <f t="shared" si="10"/>
        <v>0</v>
      </c>
      <c r="L10" s="108">
        <f t="shared" si="10"/>
        <v>0</v>
      </c>
      <c r="M10" s="108" t="s">
        <v>1821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3" t="s">
        <v>1822</v>
      </c>
      <c r="B11" s="108">
        <f t="shared" si="3"/>
        <v>48.18</v>
      </c>
      <c r="C11" s="108">
        <v>0.5</v>
      </c>
      <c r="D11" s="108">
        <v>0.4</v>
      </c>
      <c r="E11" s="108">
        <v>11.6</v>
      </c>
      <c r="F11" s="108">
        <v>1.4</v>
      </c>
      <c r="G11" s="234"/>
      <c r="H11" s="108">
        <f t="shared" ref="H11:L11" si="11">$G11/100*B11</f>
        <v>0</v>
      </c>
      <c r="I11" s="108">
        <f t="shared" si="11"/>
        <v>0</v>
      </c>
      <c r="J11" s="108">
        <f t="shared" si="11"/>
        <v>0</v>
      </c>
      <c r="K11" s="108">
        <f t="shared" si="11"/>
        <v>0</v>
      </c>
      <c r="L11" s="108">
        <f t="shared" si="11"/>
        <v>0</v>
      </c>
      <c r="M11" s="108" t="s">
        <v>1814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3" t="s">
        <v>1505</v>
      </c>
      <c r="B12" s="108">
        <f t="shared" si="3"/>
        <v>44.89</v>
      </c>
      <c r="C12" s="108">
        <v>0.7</v>
      </c>
      <c r="D12" s="108">
        <v>0.2</v>
      </c>
      <c r="E12" s="108">
        <v>11.5</v>
      </c>
      <c r="F12" s="108">
        <v>2.4</v>
      </c>
      <c r="G12" s="234"/>
      <c r="H12" s="108">
        <f t="shared" ref="H12:L12" si="12">$G12/100*B12</f>
        <v>0</v>
      </c>
      <c r="I12" s="108">
        <f t="shared" si="12"/>
        <v>0</v>
      </c>
      <c r="J12" s="108">
        <f t="shared" si="12"/>
        <v>0</v>
      </c>
      <c r="K12" s="108">
        <f t="shared" si="12"/>
        <v>0</v>
      </c>
      <c r="L12" s="108">
        <f t="shared" si="12"/>
        <v>0</v>
      </c>
      <c r="M12" s="108" t="s">
        <v>1814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3" t="s">
        <v>1285</v>
      </c>
      <c r="B13" s="108">
        <f t="shared" si="3"/>
        <v>183.88</v>
      </c>
      <c r="C13" s="108">
        <v>12.4</v>
      </c>
      <c r="D13" s="108">
        <v>0.7</v>
      </c>
      <c r="E13" s="108">
        <v>56.2</v>
      </c>
      <c r="F13" s="108">
        <v>48.0</v>
      </c>
      <c r="G13" s="234"/>
      <c r="H13" s="108">
        <f t="shared" ref="H13:L13" si="13">$G13/100*B13</f>
        <v>0</v>
      </c>
      <c r="I13" s="108">
        <f t="shared" si="13"/>
        <v>0</v>
      </c>
      <c r="J13" s="108">
        <f t="shared" si="13"/>
        <v>0</v>
      </c>
      <c r="K13" s="108">
        <f t="shared" si="13"/>
        <v>0</v>
      </c>
      <c r="L13" s="108">
        <f t="shared" si="13"/>
        <v>0</v>
      </c>
      <c r="M13" s="108" t="s">
        <v>1816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3" t="s">
        <v>1531</v>
      </c>
      <c r="B14" s="108">
        <f t="shared" si="3"/>
        <v>592.64</v>
      </c>
      <c r="C14" s="108">
        <v>25.8</v>
      </c>
      <c r="D14" s="108">
        <v>49.2</v>
      </c>
      <c r="E14" s="108">
        <v>16.1</v>
      </c>
      <c r="F14" s="108">
        <v>8.5</v>
      </c>
      <c r="G14" s="234"/>
      <c r="H14" s="108">
        <f t="shared" ref="H14:L14" si="14">$G14/100*B14</f>
        <v>0</v>
      </c>
      <c r="I14" s="108">
        <f t="shared" si="14"/>
        <v>0</v>
      </c>
      <c r="J14" s="108">
        <f t="shared" si="14"/>
        <v>0</v>
      </c>
      <c r="K14" s="108">
        <f t="shared" si="14"/>
        <v>0</v>
      </c>
      <c r="L14" s="108">
        <f t="shared" si="14"/>
        <v>0</v>
      </c>
      <c r="M14" s="108" t="s">
        <v>1823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3" t="s">
        <v>1532</v>
      </c>
      <c r="B15" s="108">
        <f t="shared" si="3"/>
        <v>615.44</v>
      </c>
      <c r="C15" s="108">
        <v>24.1</v>
      </c>
      <c r="D15" s="108">
        <v>50.0</v>
      </c>
      <c r="E15" s="108">
        <v>21.6</v>
      </c>
      <c r="F15" s="108">
        <v>8.0</v>
      </c>
      <c r="G15" s="233"/>
      <c r="H15" s="108">
        <f t="shared" ref="H15:L15" si="15">$G15/100*B15</f>
        <v>0</v>
      </c>
      <c r="I15" s="108">
        <f t="shared" si="15"/>
        <v>0</v>
      </c>
      <c r="J15" s="108">
        <f t="shared" si="15"/>
        <v>0</v>
      </c>
      <c r="K15" s="108">
        <f t="shared" si="15"/>
        <v>0</v>
      </c>
      <c r="L15" s="108">
        <f t="shared" si="15"/>
        <v>0</v>
      </c>
      <c r="M15" s="108" t="s">
        <v>1823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3" t="s">
        <v>1824</v>
      </c>
      <c r="B16" s="108">
        <f t="shared" si="3"/>
        <v>33.08</v>
      </c>
      <c r="C16" s="108">
        <v>0.6</v>
      </c>
      <c r="D16" s="108">
        <v>0.2</v>
      </c>
      <c r="E16" s="108">
        <v>7.6</v>
      </c>
      <c r="F16" s="108">
        <v>0.4</v>
      </c>
      <c r="G16" s="234"/>
      <c r="H16" s="108">
        <f t="shared" ref="H16:L16" si="16">$G16/100*B16</f>
        <v>0</v>
      </c>
      <c r="I16" s="108">
        <f t="shared" si="16"/>
        <v>0</v>
      </c>
      <c r="J16" s="108">
        <f t="shared" si="16"/>
        <v>0</v>
      </c>
      <c r="K16" s="108">
        <f t="shared" si="16"/>
        <v>0</v>
      </c>
      <c r="L16" s="108">
        <f t="shared" si="16"/>
        <v>0</v>
      </c>
      <c r="M16" s="108" t="s">
        <v>1814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3" t="s">
        <v>1562</v>
      </c>
      <c r="B17" s="108">
        <f t="shared" si="3"/>
        <v>599.47</v>
      </c>
      <c r="C17" s="108">
        <v>28.3</v>
      </c>
      <c r="D17" s="108">
        <v>47.4</v>
      </c>
      <c r="E17" s="108">
        <v>15.3</v>
      </c>
      <c r="F17" s="108">
        <v>0.0</v>
      </c>
      <c r="G17" s="234"/>
      <c r="H17" s="108">
        <f t="shared" ref="H17:L17" si="17">$G17/100*B17</f>
        <v>0</v>
      </c>
      <c r="I17" s="108">
        <f t="shared" si="17"/>
        <v>0</v>
      </c>
      <c r="J17" s="108">
        <f t="shared" si="17"/>
        <v>0</v>
      </c>
      <c r="K17" s="108">
        <f t="shared" si="17"/>
        <v>0</v>
      </c>
      <c r="L17" s="108">
        <f t="shared" si="17"/>
        <v>0</v>
      </c>
      <c r="M17" s="108" t="s">
        <v>1825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3" t="s">
        <v>1306</v>
      </c>
      <c r="B18" s="108">
        <f t="shared" si="3"/>
        <v>339.62</v>
      </c>
      <c r="C18" s="108">
        <v>0.3</v>
      </c>
      <c r="D18" s="108">
        <v>0.1</v>
      </c>
      <c r="E18" s="108">
        <v>88.2</v>
      </c>
      <c r="F18" s="108">
        <v>3.4</v>
      </c>
      <c r="G18" s="233"/>
      <c r="H18" s="108">
        <f t="shared" ref="H18:L18" si="18">$G18/100*B18</f>
        <v>0</v>
      </c>
      <c r="I18" s="108">
        <f t="shared" si="18"/>
        <v>0</v>
      </c>
      <c r="J18" s="108">
        <f t="shared" si="18"/>
        <v>0</v>
      </c>
      <c r="K18" s="108">
        <f t="shared" si="18"/>
        <v>0</v>
      </c>
      <c r="L18" s="108">
        <f t="shared" si="18"/>
        <v>0</v>
      </c>
      <c r="M18" s="108" t="s">
        <v>1826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3" t="s">
        <v>1827</v>
      </c>
      <c r="B19" s="108">
        <f t="shared" si="3"/>
        <v>444.5</v>
      </c>
      <c r="C19" s="108">
        <v>8.1</v>
      </c>
      <c r="D19" s="108">
        <v>32.5</v>
      </c>
      <c r="E19" s="108">
        <v>52.2</v>
      </c>
      <c r="F19" s="108">
        <v>44.2</v>
      </c>
      <c r="G19" s="234"/>
      <c r="H19" s="108">
        <f t="shared" ref="H19:L19" si="19">$G19/100*B19</f>
        <v>0</v>
      </c>
      <c r="I19" s="108">
        <f t="shared" si="19"/>
        <v>0</v>
      </c>
      <c r="J19" s="108">
        <f t="shared" si="19"/>
        <v>0</v>
      </c>
      <c r="K19" s="108">
        <f t="shared" si="19"/>
        <v>0</v>
      </c>
      <c r="L19" s="108">
        <f t="shared" si="19"/>
        <v>0</v>
      </c>
      <c r="M19" s="108" t="s">
        <v>1814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3" t="s">
        <v>1278</v>
      </c>
      <c r="B20" s="108">
        <f t="shared" si="3"/>
        <v>21.57</v>
      </c>
      <c r="C20" s="108">
        <v>1.0</v>
      </c>
      <c r="D20" s="108">
        <v>0.2</v>
      </c>
      <c r="E20" s="108">
        <v>5.7</v>
      </c>
      <c r="F20" s="108">
        <v>3.4</v>
      </c>
      <c r="G20" s="234"/>
      <c r="H20" s="108">
        <f t="shared" ref="H20:L20" si="20">$G20/100*B20</f>
        <v>0</v>
      </c>
      <c r="I20" s="108">
        <f t="shared" si="20"/>
        <v>0</v>
      </c>
      <c r="J20" s="108">
        <f t="shared" si="20"/>
        <v>0</v>
      </c>
      <c r="K20" s="108">
        <f t="shared" si="20"/>
        <v>0</v>
      </c>
      <c r="L20" s="108">
        <f t="shared" si="20"/>
        <v>0</v>
      </c>
      <c r="M20" s="108" t="s">
        <v>1828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3" t="s">
        <v>1223</v>
      </c>
      <c r="B21" s="108">
        <f t="shared" si="3"/>
        <v>29.2</v>
      </c>
      <c r="C21" s="108">
        <v>2.6</v>
      </c>
      <c r="D21" s="108">
        <v>0.3</v>
      </c>
      <c r="E21" s="108">
        <v>5.2</v>
      </c>
      <c r="F21" s="108">
        <v>2.2</v>
      </c>
      <c r="G21" s="234"/>
      <c r="H21" s="108">
        <f t="shared" ref="H21:L21" si="21">$G21/100*B21</f>
        <v>0</v>
      </c>
      <c r="I21" s="108">
        <f t="shared" si="21"/>
        <v>0</v>
      </c>
      <c r="J21" s="108">
        <f t="shared" si="21"/>
        <v>0</v>
      </c>
      <c r="K21" s="108">
        <f t="shared" si="21"/>
        <v>0</v>
      </c>
      <c r="L21" s="108">
        <f t="shared" si="21"/>
        <v>0</v>
      </c>
      <c r="M21" s="108" t="s">
        <v>1828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3" t="s">
        <v>1453</v>
      </c>
      <c r="B22" s="108">
        <f t="shared" si="3"/>
        <v>91.08</v>
      </c>
      <c r="C22" s="108">
        <v>1.1</v>
      </c>
      <c r="D22" s="108">
        <v>0.3</v>
      </c>
      <c r="E22" s="108">
        <v>22.8</v>
      </c>
      <c r="F22" s="108">
        <v>2.6</v>
      </c>
      <c r="G22" s="234"/>
      <c r="H22" s="108">
        <f t="shared" ref="H22:L22" si="22">$G22/100*B22</f>
        <v>0</v>
      </c>
      <c r="I22" s="108">
        <f t="shared" si="22"/>
        <v>0</v>
      </c>
      <c r="J22" s="108">
        <f t="shared" si="22"/>
        <v>0</v>
      </c>
      <c r="K22" s="108">
        <f t="shared" si="22"/>
        <v>0</v>
      </c>
      <c r="L22" s="108">
        <f t="shared" si="22"/>
        <v>0</v>
      </c>
      <c r="M22" s="108" t="s">
        <v>1814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3" t="s">
        <v>1722</v>
      </c>
      <c r="B23" s="108">
        <f t="shared" si="3"/>
        <v>663.1</v>
      </c>
      <c r="C23" s="108">
        <v>6.7</v>
      </c>
      <c r="D23" s="108">
        <v>70.7</v>
      </c>
      <c r="E23" s="108">
        <v>0.0</v>
      </c>
      <c r="F23" s="108">
        <v>0.0</v>
      </c>
      <c r="G23" s="233"/>
      <c r="H23" s="108">
        <f t="shared" ref="H23:L23" si="23">$G23/100*B23</f>
        <v>0</v>
      </c>
      <c r="I23" s="108">
        <f t="shared" si="23"/>
        <v>0</v>
      </c>
      <c r="J23" s="108">
        <f t="shared" si="23"/>
        <v>0</v>
      </c>
      <c r="K23" s="108">
        <f t="shared" si="23"/>
        <v>0</v>
      </c>
      <c r="L23" s="108">
        <f t="shared" si="23"/>
        <v>0</v>
      </c>
      <c r="M23" s="108" t="s">
        <v>1829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3" t="s">
        <v>1830</v>
      </c>
      <c r="B24" s="108">
        <f t="shared" si="3"/>
        <v>103.1</v>
      </c>
      <c r="C24" s="108">
        <v>20.6</v>
      </c>
      <c r="D24" s="108">
        <v>2.3</v>
      </c>
      <c r="E24" s="108">
        <v>0.0</v>
      </c>
      <c r="F24" s="108">
        <v>0.0</v>
      </c>
      <c r="G24" s="234"/>
      <c r="H24" s="108">
        <f t="shared" ref="H24:L24" si="24">$G24/100*B24</f>
        <v>0</v>
      </c>
      <c r="I24" s="108">
        <f t="shared" si="24"/>
        <v>0</v>
      </c>
      <c r="J24" s="108">
        <f t="shared" si="24"/>
        <v>0</v>
      </c>
      <c r="K24" s="108">
        <f t="shared" si="24"/>
        <v>0</v>
      </c>
      <c r="L24" s="108">
        <f t="shared" si="24"/>
        <v>0</v>
      </c>
      <c r="M24" s="108" t="s">
        <v>1829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81" t="s">
        <v>1831</v>
      </c>
      <c r="B25" s="108">
        <f t="shared" si="3"/>
        <v>319.57</v>
      </c>
      <c r="C25" s="108">
        <v>23.9</v>
      </c>
      <c r="D25" s="108">
        <v>1.2</v>
      </c>
      <c r="E25" s="108">
        <v>62.6</v>
      </c>
      <c r="F25" s="108">
        <v>16.3</v>
      </c>
      <c r="G25" s="234"/>
      <c r="H25" s="108">
        <f t="shared" ref="H25:L25" si="25">$G25/100*B25</f>
        <v>0</v>
      </c>
      <c r="I25" s="108">
        <f t="shared" si="25"/>
        <v>0</v>
      </c>
      <c r="J25" s="108">
        <f t="shared" si="25"/>
        <v>0</v>
      </c>
      <c r="K25" s="108">
        <f t="shared" si="25"/>
        <v>0</v>
      </c>
      <c r="L25" s="108">
        <f t="shared" si="25"/>
        <v>0</v>
      </c>
      <c r="M25" s="108" t="s">
        <v>1818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3" t="s">
        <v>1570</v>
      </c>
      <c r="B26" s="108">
        <f t="shared" si="3"/>
        <v>161.7</v>
      </c>
      <c r="C26" s="108">
        <v>24.0</v>
      </c>
      <c r="D26" s="108">
        <v>7.3</v>
      </c>
      <c r="E26" s="108">
        <v>0.0</v>
      </c>
      <c r="F26" s="108">
        <v>0.0</v>
      </c>
      <c r="G26" s="234"/>
      <c r="H26" s="108">
        <f t="shared" ref="H26:L26" si="26">$G26/100*B26</f>
        <v>0</v>
      </c>
      <c r="I26" s="108">
        <f t="shared" si="26"/>
        <v>0</v>
      </c>
      <c r="J26" s="108">
        <f t="shared" si="26"/>
        <v>0</v>
      </c>
      <c r="K26" s="108">
        <f t="shared" si="26"/>
        <v>0</v>
      </c>
      <c r="L26" s="108">
        <f t="shared" si="26"/>
        <v>0</v>
      </c>
      <c r="M26" s="108" t="s">
        <v>1832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3" t="s">
        <v>1833</v>
      </c>
      <c r="B27" s="108">
        <f t="shared" si="3"/>
        <v>30.31</v>
      </c>
      <c r="C27" s="108">
        <v>1.5</v>
      </c>
      <c r="D27" s="108">
        <v>0.3</v>
      </c>
      <c r="E27" s="108">
        <v>7.1</v>
      </c>
      <c r="F27" s="108">
        <v>3.2</v>
      </c>
      <c r="G27" s="234"/>
      <c r="H27" s="108">
        <f t="shared" ref="H27:L27" si="27">$G27/100*B27</f>
        <v>0</v>
      </c>
      <c r="I27" s="108">
        <f t="shared" si="27"/>
        <v>0</v>
      </c>
      <c r="J27" s="108">
        <f t="shared" si="27"/>
        <v>0</v>
      </c>
      <c r="K27" s="108">
        <f t="shared" si="27"/>
        <v>0</v>
      </c>
      <c r="L27" s="108">
        <f t="shared" si="27"/>
        <v>0</v>
      </c>
      <c r="M27" s="108" t="s">
        <v>1828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3" t="s">
        <v>1516</v>
      </c>
      <c r="B28" s="108">
        <f t="shared" si="3"/>
        <v>688.52</v>
      </c>
      <c r="C28" s="108">
        <v>14.3</v>
      </c>
      <c r="D28" s="108">
        <v>66.4</v>
      </c>
      <c r="E28" s="108">
        <v>12.3</v>
      </c>
      <c r="F28" s="108">
        <v>7.5</v>
      </c>
      <c r="G28" s="234"/>
      <c r="H28" s="108">
        <f t="shared" ref="H28:L28" si="28">$G28/100*B28</f>
        <v>0</v>
      </c>
      <c r="I28" s="108">
        <f t="shared" si="28"/>
        <v>0</v>
      </c>
      <c r="J28" s="108">
        <f t="shared" si="28"/>
        <v>0</v>
      </c>
      <c r="K28" s="108">
        <f t="shared" si="28"/>
        <v>0</v>
      </c>
      <c r="L28" s="108">
        <f t="shared" si="28"/>
        <v>0</v>
      </c>
      <c r="M28" s="108" t="s">
        <v>1823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3" t="s">
        <v>1233</v>
      </c>
      <c r="B29" s="108">
        <f t="shared" si="3"/>
        <v>35.6</v>
      </c>
      <c r="C29" s="108">
        <v>2.8</v>
      </c>
      <c r="D29" s="108">
        <v>0.4</v>
      </c>
      <c r="E29" s="108">
        <v>6.6</v>
      </c>
      <c r="F29" s="108">
        <v>2.6</v>
      </c>
      <c r="G29" s="234"/>
      <c r="H29" s="108">
        <f t="shared" ref="H29:L29" si="29">$G29/100*B29</f>
        <v>0</v>
      </c>
      <c r="I29" s="108">
        <f t="shared" si="29"/>
        <v>0</v>
      </c>
      <c r="J29" s="108">
        <f t="shared" si="29"/>
        <v>0</v>
      </c>
      <c r="K29" s="108">
        <f t="shared" si="29"/>
        <v>0</v>
      </c>
      <c r="L29" s="108">
        <f t="shared" si="29"/>
        <v>0</v>
      </c>
      <c r="M29" s="108" t="s">
        <v>1828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3" t="s">
        <v>1834</v>
      </c>
      <c r="B30" s="108">
        <f t="shared" si="3"/>
        <v>23.48</v>
      </c>
      <c r="C30" s="108">
        <v>3.2</v>
      </c>
      <c r="D30" s="108">
        <v>0.5</v>
      </c>
      <c r="E30" s="108">
        <v>2.9</v>
      </c>
      <c r="F30" s="108">
        <v>2.7</v>
      </c>
      <c r="G30" s="234"/>
      <c r="H30" s="108">
        <f t="shared" ref="H30:L30" si="30">$G30/100*B30</f>
        <v>0</v>
      </c>
      <c r="I30" s="108">
        <f t="shared" si="30"/>
        <v>0</v>
      </c>
      <c r="J30" s="108">
        <f t="shared" si="30"/>
        <v>0</v>
      </c>
      <c r="K30" s="108">
        <f t="shared" si="30"/>
        <v>0</v>
      </c>
      <c r="L30" s="108">
        <f t="shared" si="30"/>
        <v>0</v>
      </c>
      <c r="M30" s="108" t="s">
        <v>1828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3" t="s">
        <v>1495</v>
      </c>
      <c r="B31" s="108">
        <f t="shared" si="3"/>
        <v>35.05</v>
      </c>
      <c r="C31" s="108">
        <v>0.8</v>
      </c>
      <c r="D31" s="108">
        <v>1.2</v>
      </c>
      <c r="E31" s="108">
        <v>7.2</v>
      </c>
      <c r="F31" s="108">
        <v>3.7</v>
      </c>
      <c r="G31" s="234"/>
      <c r="H31" s="108">
        <f t="shared" ref="H31:L31" si="31">$G31/100*B31</f>
        <v>0</v>
      </c>
      <c r="I31" s="108">
        <f t="shared" si="31"/>
        <v>0</v>
      </c>
      <c r="J31" s="108">
        <f t="shared" si="31"/>
        <v>0</v>
      </c>
      <c r="K31" s="108">
        <f t="shared" si="31"/>
        <v>0</v>
      </c>
      <c r="L31" s="108">
        <f t="shared" si="31"/>
        <v>0</v>
      </c>
      <c r="M31" s="108" t="s">
        <v>1814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3" t="s">
        <v>1835</v>
      </c>
      <c r="B32" s="108">
        <f t="shared" si="3"/>
        <v>33.44</v>
      </c>
      <c r="C32" s="108">
        <v>1.2</v>
      </c>
      <c r="D32" s="108">
        <v>0.2</v>
      </c>
      <c r="E32" s="108">
        <v>8.1</v>
      </c>
      <c r="F32" s="108">
        <v>2.5</v>
      </c>
      <c r="G32" s="234"/>
      <c r="H32" s="108">
        <f t="shared" ref="H32:L32" si="32">$G32/100*B32</f>
        <v>0</v>
      </c>
      <c r="I32" s="108">
        <f t="shared" si="32"/>
        <v>0</v>
      </c>
      <c r="J32" s="108">
        <f t="shared" si="32"/>
        <v>0</v>
      </c>
      <c r="K32" s="108">
        <f t="shared" si="32"/>
        <v>0</v>
      </c>
      <c r="L32" s="108">
        <f t="shared" si="32"/>
        <v>0</v>
      </c>
      <c r="M32" s="108" t="s">
        <v>1828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3" t="s">
        <v>1237</v>
      </c>
      <c r="B33" s="108">
        <f t="shared" si="3"/>
        <v>46.18</v>
      </c>
      <c r="C33" s="108">
        <v>3.9</v>
      </c>
      <c r="D33" s="108">
        <v>0.3</v>
      </c>
      <c r="E33" s="108">
        <v>9.0</v>
      </c>
      <c r="F33" s="108">
        <v>3.8</v>
      </c>
      <c r="G33" s="234"/>
      <c r="H33" s="108">
        <f t="shared" ref="H33:L33" si="33">$G33/100*B33</f>
        <v>0</v>
      </c>
      <c r="I33" s="108">
        <f t="shared" si="33"/>
        <v>0</v>
      </c>
      <c r="J33" s="108">
        <f t="shared" si="33"/>
        <v>0</v>
      </c>
      <c r="K33" s="108">
        <f t="shared" si="33"/>
        <v>0</v>
      </c>
      <c r="L33" s="108">
        <f t="shared" si="33"/>
        <v>0</v>
      </c>
      <c r="M33" s="108" t="s">
        <v>1828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3" t="s">
        <v>1471</v>
      </c>
      <c r="B34" s="108">
        <f t="shared" si="3"/>
        <v>38.46</v>
      </c>
      <c r="C34" s="108">
        <v>0.7</v>
      </c>
      <c r="D34" s="108">
        <v>0.5</v>
      </c>
      <c r="E34" s="108">
        <v>11.4</v>
      </c>
      <c r="F34" s="108">
        <v>7.0</v>
      </c>
      <c r="G34" s="234"/>
      <c r="H34" s="108">
        <f t="shared" ref="H34:L34" si="34">$G34/100*B34</f>
        <v>0</v>
      </c>
      <c r="I34" s="108">
        <f t="shared" si="34"/>
        <v>0</v>
      </c>
      <c r="J34" s="108">
        <f t="shared" si="34"/>
        <v>0</v>
      </c>
      <c r="K34" s="108">
        <f t="shared" si="34"/>
        <v>0</v>
      </c>
      <c r="L34" s="108">
        <f t="shared" si="34"/>
        <v>0</v>
      </c>
      <c r="M34" s="108" t="s">
        <v>1814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3" t="s">
        <v>1079</v>
      </c>
      <c r="B35" s="108">
        <f t="shared" si="3"/>
        <v>322.14</v>
      </c>
      <c r="C35" s="108">
        <v>12.3</v>
      </c>
      <c r="D35" s="108">
        <v>1.3</v>
      </c>
      <c r="E35" s="108">
        <v>75.9</v>
      </c>
      <c r="F35" s="108">
        <v>18.3</v>
      </c>
      <c r="G35" s="234"/>
      <c r="H35" s="108">
        <f t="shared" ref="H35:L35" si="35">$G35/100*B35</f>
        <v>0</v>
      </c>
      <c r="I35" s="108">
        <f t="shared" si="35"/>
        <v>0</v>
      </c>
      <c r="J35" s="108">
        <f t="shared" si="35"/>
        <v>0</v>
      </c>
      <c r="K35" s="108">
        <f t="shared" si="35"/>
        <v>0</v>
      </c>
      <c r="L35" s="108">
        <f t="shared" si="35"/>
        <v>0</v>
      </c>
      <c r="M35" s="108" t="s">
        <v>1820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3" t="s">
        <v>1303</v>
      </c>
      <c r="B36" s="108">
        <f t="shared" si="3"/>
        <v>51.94</v>
      </c>
      <c r="C36" s="108">
        <v>3.0</v>
      </c>
      <c r="D36" s="108">
        <v>0.6</v>
      </c>
      <c r="E36" s="108">
        <v>9.1</v>
      </c>
      <c r="F36" s="108">
        <v>0.5</v>
      </c>
      <c r="G36" s="234"/>
      <c r="H36" s="108">
        <f t="shared" ref="H36:L36" si="36">$G36/100*B36</f>
        <v>0</v>
      </c>
      <c r="I36" s="108">
        <f t="shared" si="36"/>
        <v>0</v>
      </c>
      <c r="J36" s="108">
        <f t="shared" si="36"/>
        <v>0</v>
      </c>
      <c r="K36" s="108">
        <f t="shared" si="36"/>
        <v>0</v>
      </c>
      <c r="L36" s="108">
        <f t="shared" si="36"/>
        <v>0</v>
      </c>
      <c r="M36" s="108" t="s">
        <v>1816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3" t="s">
        <v>1441</v>
      </c>
      <c r="B37" s="108">
        <f t="shared" si="3"/>
        <v>101.43</v>
      </c>
      <c r="C37" s="108">
        <v>4.8</v>
      </c>
      <c r="D37" s="108">
        <v>0.6</v>
      </c>
      <c r="E37" s="108">
        <v>23.5</v>
      </c>
      <c r="F37" s="108">
        <v>7.8</v>
      </c>
      <c r="G37" s="234"/>
      <c r="H37" s="108">
        <f t="shared" ref="H37:L37" si="37">$G37/100*B37</f>
        <v>0</v>
      </c>
      <c r="I37" s="108">
        <f t="shared" si="37"/>
        <v>0</v>
      </c>
      <c r="J37" s="108">
        <f t="shared" si="37"/>
        <v>0</v>
      </c>
      <c r="K37" s="108">
        <f t="shared" si="37"/>
        <v>0</v>
      </c>
      <c r="L37" s="108">
        <f t="shared" si="37"/>
        <v>0</v>
      </c>
      <c r="M37" s="108" t="s">
        <v>1836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3" t="s">
        <v>1730</v>
      </c>
      <c r="B38" s="108">
        <f t="shared" si="3"/>
        <v>239.7</v>
      </c>
      <c r="C38" s="108">
        <v>17.4</v>
      </c>
      <c r="D38" s="108">
        <v>18.9</v>
      </c>
      <c r="E38" s="108">
        <v>0.0</v>
      </c>
      <c r="F38" s="108">
        <v>0.0</v>
      </c>
      <c r="G38" s="234"/>
      <c r="H38" s="108">
        <f t="shared" ref="H38:L38" si="38">$G38/100*B38</f>
        <v>0</v>
      </c>
      <c r="I38" s="108">
        <f t="shared" si="38"/>
        <v>0</v>
      </c>
      <c r="J38" s="108">
        <f t="shared" si="38"/>
        <v>0</v>
      </c>
      <c r="K38" s="108">
        <f t="shared" si="38"/>
        <v>0</v>
      </c>
      <c r="L38" s="108">
        <f t="shared" si="38"/>
        <v>0</v>
      </c>
      <c r="M38" s="108" t="s">
        <v>1829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3" t="s">
        <v>1837</v>
      </c>
      <c r="B39" s="108">
        <f t="shared" si="3"/>
        <v>6.29</v>
      </c>
      <c r="C39" s="108">
        <v>0.5</v>
      </c>
      <c r="D39" s="108">
        <v>0.0</v>
      </c>
      <c r="E39" s="108">
        <v>1.1</v>
      </c>
      <c r="F39" s="108">
        <v>0.0</v>
      </c>
      <c r="G39" s="234"/>
      <c r="H39" s="108">
        <f t="shared" ref="H39:L39" si="39">$G39/100*B39</f>
        <v>0</v>
      </c>
      <c r="I39" s="108">
        <f t="shared" si="39"/>
        <v>0</v>
      </c>
      <c r="J39" s="108">
        <f t="shared" si="39"/>
        <v>0</v>
      </c>
      <c r="K39" s="108">
        <f t="shared" si="39"/>
        <v>0</v>
      </c>
      <c r="L39" s="108">
        <f t="shared" si="39"/>
        <v>0</v>
      </c>
      <c r="M39" s="108" t="s">
        <v>1821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3" t="s">
        <v>1838</v>
      </c>
      <c r="B40" s="108">
        <f t="shared" si="3"/>
        <v>10.54</v>
      </c>
      <c r="C40" s="108">
        <v>0.1</v>
      </c>
      <c r="D40" s="108">
        <v>0.0</v>
      </c>
      <c r="E40" s="108">
        <v>2.6</v>
      </c>
      <c r="F40" s="108">
        <v>0.0</v>
      </c>
      <c r="G40" s="234"/>
      <c r="H40" s="108">
        <f t="shared" ref="H40:L40" si="40">$G40/100*B40</f>
        <v>0</v>
      </c>
      <c r="I40" s="108">
        <f t="shared" si="40"/>
        <v>0</v>
      </c>
      <c r="J40" s="108">
        <f t="shared" si="40"/>
        <v>0</v>
      </c>
      <c r="K40" s="108">
        <f t="shared" si="40"/>
        <v>0</v>
      </c>
      <c r="L40" s="108">
        <f t="shared" si="40"/>
        <v>0</v>
      </c>
      <c r="M40" s="108" t="s">
        <v>1821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3" t="s">
        <v>1839</v>
      </c>
      <c r="B41" s="108">
        <f t="shared" si="3"/>
        <v>10.54</v>
      </c>
      <c r="C41" s="108">
        <v>0.1</v>
      </c>
      <c r="D41" s="108">
        <v>0.0</v>
      </c>
      <c r="E41" s="108">
        <v>2.6</v>
      </c>
      <c r="F41" s="108">
        <v>0.0</v>
      </c>
      <c r="G41" s="234"/>
      <c r="H41" s="108">
        <f t="shared" ref="H41:L41" si="41">$G41/100*B41</f>
        <v>0</v>
      </c>
      <c r="I41" s="108">
        <f t="shared" si="41"/>
        <v>0</v>
      </c>
      <c r="J41" s="108">
        <f t="shared" si="41"/>
        <v>0</v>
      </c>
      <c r="K41" s="108">
        <f t="shared" si="41"/>
        <v>0</v>
      </c>
      <c r="L41" s="108">
        <f t="shared" si="41"/>
        <v>0</v>
      </c>
      <c r="M41" s="108" t="s">
        <v>1821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3" t="s">
        <v>1481</v>
      </c>
      <c r="B42" s="108">
        <f t="shared" si="3"/>
        <v>54.5</v>
      </c>
      <c r="C42" s="108">
        <v>0.8</v>
      </c>
      <c r="D42" s="108">
        <v>0.5</v>
      </c>
      <c r="E42" s="108">
        <v>13.9</v>
      </c>
      <c r="F42" s="108">
        <v>3.9</v>
      </c>
      <c r="G42" s="234"/>
      <c r="H42" s="108">
        <f t="shared" ref="H42:L42" si="42">$G42/100*B42</f>
        <v>0</v>
      </c>
      <c r="I42" s="108">
        <f t="shared" si="42"/>
        <v>0</v>
      </c>
      <c r="J42" s="108">
        <f t="shared" si="42"/>
        <v>0</v>
      </c>
      <c r="K42" s="108">
        <f t="shared" si="42"/>
        <v>0</v>
      </c>
      <c r="L42" s="108">
        <f t="shared" si="42"/>
        <v>0</v>
      </c>
      <c r="M42" s="108" t="s">
        <v>1814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3" t="s">
        <v>1840</v>
      </c>
      <c r="B43" s="108">
        <f t="shared" si="3"/>
        <v>87.87</v>
      </c>
      <c r="C43" s="108">
        <v>5.6</v>
      </c>
      <c r="D43" s="108">
        <v>2.1</v>
      </c>
      <c r="E43" s="108">
        <v>17.3</v>
      </c>
      <c r="F43" s="108">
        <v>11.0</v>
      </c>
      <c r="G43" s="234"/>
      <c r="H43" s="108">
        <f t="shared" ref="H43:L43" si="43">$G43/100*B43</f>
        <v>0</v>
      </c>
      <c r="I43" s="108">
        <f t="shared" si="43"/>
        <v>0</v>
      </c>
      <c r="J43" s="108">
        <f t="shared" si="43"/>
        <v>0</v>
      </c>
      <c r="K43" s="108">
        <f t="shared" si="43"/>
        <v>0</v>
      </c>
      <c r="L43" s="108">
        <f t="shared" si="43"/>
        <v>0</v>
      </c>
      <c r="M43" s="108" t="s">
        <v>1828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3" t="s">
        <v>1463</v>
      </c>
      <c r="B44" s="108">
        <f t="shared" si="3"/>
        <v>32.24</v>
      </c>
      <c r="C44" s="108">
        <v>0.4</v>
      </c>
      <c r="D44" s="108">
        <v>0.3</v>
      </c>
      <c r="E44" s="108">
        <v>7.7</v>
      </c>
      <c r="F44" s="108">
        <v>1.1</v>
      </c>
      <c r="G44" s="234"/>
      <c r="H44" s="108">
        <f t="shared" ref="H44:L44" si="44">$G44/100*B44</f>
        <v>0</v>
      </c>
      <c r="I44" s="108">
        <f t="shared" si="44"/>
        <v>0</v>
      </c>
      <c r="J44" s="108">
        <f t="shared" si="44"/>
        <v>0</v>
      </c>
      <c r="K44" s="108">
        <f t="shared" si="44"/>
        <v>0</v>
      </c>
      <c r="L44" s="108">
        <f t="shared" si="44"/>
        <v>0</v>
      </c>
      <c r="M44" s="108" t="s">
        <v>1814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3" t="s">
        <v>1717</v>
      </c>
      <c r="B45" s="108">
        <f t="shared" si="3"/>
        <v>288.2</v>
      </c>
      <c r="C45" s="108">
        <v>15.8</v>
      </c>
      <c r="D45" s="108">
        <v>25.0</v>
      </c>
      <c r="E45" s="108">
        <v>0.0</v>
      </c>
      <c r="F45" s="108">
        <v>0.0</v>
      </c>
      <c r="G45" s="234"/>
      <c r="H45" s="108">
        <f t="shared" ref="H45:L45" si="45">$G45/100*B45</f>
        <v>0</v>
      </c>
      <c r="I45" s="108">
        <f t="shared" si="45"/>
        <v>0</v>
      </c>
      <c r="J45" s="108">
        <f t="shared" si="45"/>
        <v>0</v>
      </c>
      <c r="K45" s="108">
        <f t="shared" si="45"/>
        <v>0</v>
      </c>
      <c r="L45" s="108">
        <f t="shared" si="45"/>
        <v>0</v>
      </c>
      <c r="M45" s="108" t="s">
        <v>1829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3" t="s">
        <v>1720</v>
      </c>
      <c r="B46" s="108">
        <f t="shared" si="3"/>
        <v>208.3</v>
      </c>
      <c r="C46" s="108">
        <v>19.9</v>
      </c>
      <c r="D46" s="108">
        <v>14.3</v>
      </c>
      <c r="E46" s="108">
        <v>0.0</v>
      </c>
      <c r="F46" s="108">
        <v>0.0</v>
      </c>
      <c r="G46" s="234"/>
      <c r="H46" s="108">
        <f t="shared" ref="H46:L46" si="46">$G46/100*B46</f>
        <v>0</v>
      </c>
      <c r="I46" s="108">
        <f t="shared" si="46"/>
        <v>0</v>
      </c>
      <c r="J46" s="108">
        <f t="shared" si="46"/>
        <v>0</v>
      </c>
      <c r="K46" s="108">
        <f t="shared" si="46"/>
        <v>0</v>
      </c>
      <c r="L46" s="108">
        <f t="shared" si="46"/>
        <v>0</v>
      </c>
      <c r="M46" s="108" t="s">
        <v>1829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3" t="s">
        <v>1841</v>
      </c>
      <c r="B47" s="108">
        <f t="shared" si="3"/>
        <v>353.35</v>
      </c>
      <c r="C47" s="108">
        <v>8.8</v>
      </c>
      <c r="D47" s="108">
        <v>5.1</v>
      </c>
      <c r="E47" s="108">
        <v>73.9</v>
      </c>
      <c r="F47" s="108">
        <v>8.4</v>
      </c>
      <c r="G47" s="234"/>
      <c r="H47" s="108">
        <f t="shared" ref="H47:L47" si="47">$G47/100*B47</f>
        <v>0</v>
      </c>
      <c r="I47" s="108">
        <f t="shared" si="47"/>
        <v>0</v>
      </c>
      <c r="J47" s="108">
        <f t="shared" si="47"/>
        <v>0</v>
      </c>
      <c r="K47" s="108">
        <f t="shared" si="47"/>
        <v>0</v>
      </c>
      <c r="L47" s="108">
        <f t="shared" si="47"/>
        <v>0</v>
      </c>
      <c r="M47" s="108" t="s">
        <v>1820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3" t="s">
        <v>1842</v>
      </c>
      <c r="B48" s="108">
        <f t="shared" si="3"/>
        <v>72.06</v>
      </c>
      <c r="C48" s="108">
        <v>5.4</v>
      </c>
      <c r="D48" s="108">
        <v>0.4</v>
      </c>
      <c r="E48" s="108">
        <v>14.5</v>
      </c>
      <c r="F48" s="108">
        <v>5.1</v>
      </c>
      <c r="G48" s="234"/>
      <c r="H48" s="108">
        <f t="shared" ref="H48:L48" si="48">$G48/100*B48</f>
        <v>0</v>
      </c>
      <c r="I48" s="108">
        <f t="shared" si="48"/>
        <v>0</v>
      </c>
      <c r="J48" s="108">
        <f t="shared" si="48"/>
        <v>0</v>
      </c>
      <c r="K48" s="108">
        <f t="shared" si="48"/>
        <v>0</v>
      </c>
      <c r="L48" s="108">
        <f t="shared" si="48"/>
        <v>0</v>
      </c>
      <c r="M48" s="108" t="s">
        <v>1828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3" t="s">
        <v>1843</v>
      </c>
      <c r="B49" s="108">
        <f t="shared" si="3"/>
        <v>296.31</v>
      </c>
      <c r="C49" s="108">
        <v>24.6</v>
      </c>
      <c r="D49" s="108">
        <v>1.2</v>
      </c>
      <c r="E49" s="108">
        <v>60.4</v>
      </c>
      <c r="F49" s="108">
        <v>25.5</v>
      </c>
      <c r="G49" s="233"/>
      <c r="H49" s="108">
        <f t="shared" ref="H49:L49" si="49">$G49/100*B49</f>
        <v>0</v>
      </c>
      <c r="I49" s="108">
        <f t="shared" si="49"/>
        <v>0</v>
      </c>
      <c r="J49" s="108">
        <f t="shared" si="49"/>
        <v>0</v>
      </c>
      <c r="K49" s="108">
        <f t="shared" si="49"/>
        <v>0</v>
      </c>
      <c r="L49" s="108">
        <f t="shared" si="49"/>
        <v>0</v>
      </c>
      <c r="M49" s="108" t="s">
        <v>1818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3" t="s">
        <v>1844</v>
      </c>
      <c r="B50" s="108">
        <f t="shared" si="3"/>
        <v>37.7</v>
      </c>
      <c r="C50" s="108">
        <v>2.8</v>
      </c>
      <c r="D50" s="108">
        <v>0.2</v>
      </c>
      <c r="E50" s="108">
        <v>7.6</v>
      </c>
      <c r="F50" s="108">
        <v>2.6</v>
      </c>
      <c r="G50" s="234"/>
      <c r="H50" s="108">
        <f t="shared" ref="H50:L50" si="50">$G50/100*B50</f>
        <v>0</v>
      </c>
      <c r="I50" s="108">
        <f t="shared" si="50"/>
        <v>0</v>
      </c>
      <c r="J50" s="108">
        <f t="shared" si="50"/>
        <v>0</v>
      </c>
      <c r="K50" s="108">
        <f t="shared" si="50"/>
        <v>0</v>
      </c>
      <c r="L50" s="108">
        <f t="shared" si="50"/>
        <v>0</v>
      </c>
      <c r="M50" s="108" t="s">
        <v>1828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3" t="s">
        <v>1845</v>
      </c>
      <c r="B51" s="108">
        <f t="shared" si="3"/>
        <v>319.56</v>
      </c>
      <c r="C51" s="108">
        <v>23.5</v>
      </c>
      <c r="D51" s="108">
        <v>1.3</v>
      </c>
      <c r="E51" s="108">
        <v>60.0</v>
      </c>
      <c r="F51" s="108">
        <v>10.6</v>
      </c>
      <c r="G51" s="234"/>
      <c r="H51" s="108">
        <f t="shared" ref="H51:L51" si="51">$G51/100*B51</f>
        <v>0</v>
      </c>
      <c r="I51" s="108">
        <f t="shared" si="51"/>
        <v>0</v>
      </c>
      <c r="J51" s="108">
        <f t="shared" si="51"/>
        <v>0</v>
      </c>
      <c r="K51" s="108">
        <f t="shared" si="51"/>
        <v>0</v>
      </c>
      <c r="L51" s="108">
        <f t="shared" si="51"/>
        <v>0</v>
      </c>
      <c r="M51" s="108" t="s">
        <v>1818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3" t="s">
        <v>1402</v>
      </c>
      <c r="B52" s="108">
        <f t="shared" si="3"/>
        <v>61.37</v>
      </c>
      <c r="C52" s="108">
        <v>4.4</v>
      </c>
      <c r="D52" s="108">
        <v>4.0</v>
      </c>
      <c r="E52" s="108">
        <v>3.6</v>
      </c>
      <c r="F52" s="108">
        <v>3.3</v>
      </c>
      <c r="G52" s="234"/>
      <c r="H52" s="108">
        <f t="shared" ref="H52:L52" si="52">$G52/100*B52</f>
        <v>0</v>
      </c>
      <c r="I52" s="108">
        <f t="shared" si="52"/>
        <v>0</v>
      </c>
      <c r="J52" s="108">
        <f t="shared" si="52"/>
        <v>0</v>
      </c>
      <c r="K52" s="108">
        <f t="shared" si="52"/>
        <v>0</v>
      </c>
      <c r="L52" s="108">
        <f t="shared" si="52"/>
        <v>0</v>
      </c>
      <c r="M52" s="108" t="s">
        <v>1836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3" t="s">
        <v>1846</v>
      </c>
      <c r="B53" s="108">
        <f t="shared" si="3"/>
        <v>25.44</v>
      </c>
      <c r="C53" s="108">
        <v>2.7</v>
      </c>
      <c r="D53" s="108">
        <v>0.2</v>
      </c>
      <c r="E53" s="108">
        <v>4.9</v>
      </c>
      <c r="F53" s="108">
        <v>3.3</v>
      </c>
      <c r="G53" s="234"/>
      <c r="H53" s="108">
        <f t="shared" ref="H53:L53" si="53">$G53/100*B53</f>
        <v>0</v>
      </c>
      <c r="I53" s="108">
        <f t="shared" si="53"/>
        <v>0</v>
      </c>
      <c r="J53" s="108">
        <f t="shared" si="53"/>
        <v>0</v>
      </c>
      <c r="K53" s="108">
        <f t="shared" si="53"/>
        <v>0</v>
      </c>
      <c r="L53" s="108">
        <f t="shared" si="53"/>
        <v>0</v>
      </c>
      <c r="M53" s="108" t="s">
        <v>1828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3" t="s">
        <v>1229</v>
      </c>
      <c r="B54" s="108">
        <f t="shared" si="3"/>
        <v>11.66</v>
      </c>
      <c r="C54" s="108">
        <v>1.0</v>
      </c>
      <c r="D54" s="108">
        <v>0.1</v>
      </c>
      <c r="E54" s="108">
        <v>3.0</v>
      </c>
      <c r="F54" s="108">
        <v>2.6</v>
      </c>
      <c r="G54" s="234"/>
      <c r="H54" s="108">
        <f t="shared" ref="H54:L54" si="54">$G54/100*B54</f>
        <v>0</v>
      </c>
      <c r="I54" s="108">
        <f t="shared" si="54"/>
        <v>0</v>
      </c>
      <c r="J54" s="108">
        <f t="shared" si="54"/>
        <v>0</v>
      </c>
      <c r="K54" s="108">
        <f t="shared" si="54"/>
        <v>0</v>
      </c>
      <c r="L54" s="108">
        <f t="shared" si="54"/>
        <v>0</v>
      </c>
      <c r="M54" s="108" t="s">
        <v>1828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3" t="s">
        <v>1629</v>
      </c>
      <c r="B55" s="108">
        <f t="shared" si="3"/>
        <v>65.38</v>
      </c>
      <c r="C55" s="108">
        <v>12.1</v>
      </c>
      <c r="D55" s="108">
        <v>0.5</v>
      </c>
      <c r="E55" s="108">
        <v>3.2</v>
      </c>
      <c r="F55" s="108">
        <v>0.0</v>
      </c>
      <c r="G55" s="234"/>
      <c r="H55" s="108">
        <f t="shared" ref="H55:L55" si="55">$G55/100*B55</f>
        <v>0</v>
      </c>
      <c r="I55" s="108">
        <f t="shared" si="55"/>
        <v>0</v>
      </c>
      <c r="J55" s="108">
        <f t="shared" si="55"/>
        <v>0</v>
      </c>
      <c r="K55" s="108">
        <f t="shared" si="55"/>
        <v>0</v>
      </c>
      <c r="L55" s="108">
        <f t="shared" si="55"/>
        <v>0</v>
      </c>
      <c r="M55" s="108" t="s">
        <v>1847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3" t="s">
        <v>1479</v>
      </c>
      <c r="B56" s="108">
        <f t="shared" si="3"/>
        <v>32.8</v>
      </c>
      <c r="C56" s="108">
        <v>0.6</v>
      </c>
      <c r="D56" s="108">
        <v>0.1</v>
      </c>
      <c r="E56" s="108">
        <v>8.1</v>
      </c>
      <c r="F56" s="108">
        <v>1.1</v>
      </c>
      <c r="G56" s="234"/>
      <c r="H56" s="108">
        <f t="shared" ref="H56:L56" si="56">$G56/100*B56</f>
        <v>0</v>
      </c>
      <c r="I56" s="108">
        <f t="shared" si="56"/>
        <v>0</v>
      </c>
      <c r="J56" s="108">
        <f t="shared" si="56"/>
        <v>0</v>
      </c>
      <c r="K56" s="108">
        <f t="shared" si="56"/>
        <v>0</v>
      </c>
      <c r="L56" s="108">
        <f t="shared" si="56"/>
        <v>0</v>
      </c>
      <c r="M56" s="108" t="s">
        <v>1814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3" t="s">
        <v>1540</v>
      </c>
      <c r="B57" s="108">
        <f t="shared" si="3"/>
        <v>688.3</v>
      </c>
      <c r="C57" s="108">
        <v>15.2</v>
      </c>
      <c r="D57" s="108">
        <v>65.2</v>
      </c>
      <c r="E57" s="108">
        <v>13.7</v>
      </c>
      <c r="F57" s="108">
        <v>6.7</v>
      </c>
      <c r="G57" s="234"/>
      <c r="H57" s="108">
        <f t="shared" ref="H57:L57" si="57">$G57/100*B57</f>
        <v>0</v>
      </c>
      <c r="I57" s="108">
        <f t="shared" si="57"/>
        <v>0</v>
      </c>
      <c r="J57" s="108">
        <f t="shared" si="57"/>
        <v>0</v>
      </c>
      <c r="K57" s="108">
        <f t="shared" si="57"/>
        <v>0</v>
      </c>
      <c r="L57" s="108">
        <f t="shared" si="57"/>
        <v>0</v>
      </c>
      <c r="M57" s="108" t="s">
        <v>1823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3" t="s">
        <v>1075</v>
      </c>
      <c r="B58" s="108">
        <f t="shared" si="3"/>
        <v>343.65</v>
      </c>
      <c r="C58" s="108">
        <v>13.3</v>
      </c>
      <c r="D58" s="108">
        <v>3.4</v>
      </c>
      <c r="E58" s="108">
        <v>71.5</v>
      </c>
      <c r="F58" s="108">
        <v>10.0</v>
      </c>
      <c r="G58" s="234"/>
      <c r="H58" s="108">
        <f t="shared" ref="H58:L58" si="58">$G58/100*B58</f>
        <v>0</v>
      </c>
      <c r="I58" s="108">
        <f t="shared" si="58"/>
        <v>0</v>
      </c>
      <c r="J58" s="108">
        <f t="shared" si="58"/>
        <v>0</v>
      </c>
      <c r="K58" s="108">
        <f t="shared" si="58"/>
        <v>0</v>
      </c>
      <c r="L58" s="108">
        <f t="shared" si="58"/>
        <v>0</v>
      </c>
      <c r="M58" s="108" t="s">
        <v>1820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3" t="s">
        <v>1077</v>
      </c>
      <c r="B59" s="108">
        <f t="shared" si="3"/>
        <v>337.58</v>
      </c>
      <c r="C59" s="108">
        <v>6.6</v>
      </c>
      <c r="D59" s="108">
        <v>2.0</v>
      </c>
      <c r="E59" s="108">
        <v>76.1</v>
      </c>
      <c r="F59" s="108">
        <v>1.9</v>
      </c>
      <c r="G59" s="234"/>
      <c r="H59" s="108">
        <f t="shared" ref="H59:L59" si="59">$G59/100*B59</f>
        <v>0</v>
      </c>
      <c r="I59" s="108">
        <f t="shared" si="59"/>
        <v>0</v>
      </c>
      <c r="J59" s="108">
        <f t="shared" si="59"/>
        <v>0</v>
      </c>
      <c r="K59" s="108">
        <f t="shared" si="59"/>
        <v>0</v>
      </c>
      <c r="L59" s="108">
        <f t="shared" si="59"/>
        <v>0</v>
      </c>
      <c r="M59" s="108" t="s">
        <v>1820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3" t="s">
        <v>1848</v>
      </c>
      <c r="B60" s="108">
        <f t="shared" si="3"/>
        <v>26.07</v>
      </c>
      <c r="C60" s="108">
        <v>3.1</v>
      </c>
      <c r="D60" s="108">
        <v>0.3</v>
      </c>
      <c r="E60" s="108">
        <v>3.3</v>
      </c>
      <c r="F60" s="108">
        <v>1.0</v>
      </c>
      <c r="G60" s="234"/>
      <c r="H60" s="108">
        <f t="shared" ref="H60:L60" si="60">$G60/100*B60</f>
        <v>0</v>
      </c>
      <c r="I60" s="108">
        <f t="shared" si="60"/>
        <v>0</v>
      </c>
      <c r="J60" s="108">
        <f t="shared" si="60"/>
        <v>0</v>
      </c>
      <c r="K60" s="108">
        <f t="shared" si="60"/>
        <v>0</v>
      </c>
      <c r="L60" s="108">
        <f t="shared" si="60"/>
        <v>0</v>
      </c>
      <c r="M60" s="108" t="s">
        <v>1828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3" t="s">
        <v>1849</v>
      </c>
      <c r="B61" s="108">
        <f t="shared" si="3"/>
        <v>36.22</v>
      </c>
      <c r="C61" s="108">
        <v>3.3</v>
      </c>
      <c r="D61" s="108">
        <v>0.4</v>
      </c>
      <c r="E61" s="108">
        <v>6.1</v>
      </c>
      <c r="F61" s="108">
        <v>2.3</v>
      </c>
      <c r="G61" s="234"/>
      <c r="H61" s="108">
        <f t="shared" ref="H61:L61" si="61">$G61/100*B61</f>
        <v>0</v>
      </c>
      <c r="I61" s="108">
        <f t="shared" si="61"/>
        <v>0</v>
      </c>
      <c r="J61" s="108">
        <f t="shared" si="61"/>
        <v>0</v>
      </c>
      <c r="K61" s="108">
        <f t="shared" si="61"/>
        <v>0</v>
      </c>
      <c r="L61" s="108">
        <f t="shared" si="61"/>
        <v>0</v>
      </c>
      <c r="M61" s="108" t="s">
        <v>1828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3" t="s">
        <v>1850</v>
      </c>
      <c r="B62" s="108">
        <f t="shared" si="3"/>
        <v>26.53</v>
      </c>
      <c r="C62" s="108">
        <v>2.5</v>
      </c>
      <c r="D62" s="108">
        <v>0.1</v>
      </c>
      <c r="E62" s="108">
        <v>4.3</v>
      </c>
      <c r="F62" s="108">
        <v>0.6</v>
      </c>
      <c r="G62" s="234"/>
      <c r="H62" s="108">
        <f t="shared" ref="H62:L62" si="62">$G62/100*B62</f>
        <v>0</v>
      </c>
      <c r="I62" s="108">
        <f t="shared" si="62"/>
        <v>0</v>
      </c>
      <c r="J62" s="108">
        <f t="shared" si="62"/>
        <v>0</v>
      </c>
      <c r="K62" s="108">
        <f t="shared" si="62"/>
        <v>0</v>
      </c>
      <c r="L62" s="108">
        <f t="shared" si="62"/>
        <v>0</v>
      </c>
      <c r="M62" s="108" t="s">
        <v>1828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3" t="s">
        <v>1851</v>
      </c>
      <c r="B63" s="108">
        <f t="shared" si="3"/>
        <v>30.19</v>
      </c>
      <c r="C63" s="108">
        <v>1.5</v>
      </c>
      <c r="D63" s="108">
        <v>0.5</v>
      </c>
      <c r="E63" s="108">
        <v>6.9</v>
      </c>
      <c r="F63" s="108">
        <v>3.8</v>
      </c>
      <c r="G63" s="234"/>
      <c r="H63" s="108">
        <f t="shared" ref="H63:L63" si="63">$G63/100*B63</f>
        <v>0</v>
      </c>
      <c r="I63" s="108">
        <f t="shared" si="63"/>
        <v>0</v>
      </c>
      <c r="J63" s="108">
        <f t="shared" si="63"/>
        <v>0</v>
      </c>
      <c r="K63" s="108">
        <f t="shared" si="63"/>
        <v>0</v>
      </c>
      <c r="L63" s="108">
        <f t="shared" si="63"/>
        <v>0</v>
      </c>
      <c r="M63" s="108" t="s">
        <v>1828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3" t="s">
        <v>1852</v>
      </c>
      <c r="B64" s="108">
        <f t="shared" si="3"/>
        <v>31.57</v>
      </c>
      <c r="C64" s="108">
        <v>1.9</v>
      </c>
      <c r="D64" s="108">
        <v>0.2</v>
      </c>
      <c r="E64" s="108">
        <v>7.0</v>
      </c>
      <c r="F64" s="108">
        <v>2.7</v>
      </c>
      <c r="G64" s="234"/>
      <c r="H64" s="108">
        <f t="shared" ref="H64:L64" si="64">$G64/100*B64</f>
        <v>0</v>
      </c>
      <c r="I64" s="108">
        <f t="shared" si="64"/>
        <v>0</v>
      </c>
      <c r="J64" s="108">
        <f t="shared" si="64"/>
        <v>0</v>
      </c>
      <c r="K64" s="108">
        <f t="shared" si="64"/>
        <v>0</v>
      </c>
      <c r="L64" s="108">
        <f t="shared" si="64"/>
        <v>0</v>
      </c>
      <c r="M64" s="108" t="s">
        <v>1828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3" t="s">
        <v>1853</v>
      </c>
      <c r="B65" s="108">
        <f t="shared" si="3"/>
        <v>24.74</v>
      </c>
      <c r="C65" s="108">
        <v>2.1</v>
      </c>
      <c r="D65" s="108">
        <v>0.4</v>
      </c>
      <c r="E65" s="108">
        <v>3.9</v>
      </c>
      <c r="F65" s="108">
        <v>1.3</v>
      </c>
      <c r="G65" s="234"/>
      <c r="H65" s="108">
        <f t="shared" ref="H65:L65" si="65">$G65/100*B65</f>
        <v>0</v>
      </c>
      <c r="I65" s="108">
        <f t="shared" si="65"/>
        <v>0</v>
      </c>
      <c r="J65" s="108">
        <f t="shared" si="65"/>
        <v>0</v>
      </c>
      <c r="K65" s="108">
        <f t="shared" si="65"/>
        <v>0</v>
      </c>
      <c r="L65" s="108">
        <f t="shared" si="65"/>
        <v>0</v>
      </c>
      <c r="M65" s="108" t="s">
        <v>1828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3" t="s">
        <v>1854</v>
      </c>
      <c r="B66" s="108">
        <f t="shared" si="3"/>
        <v>32.37</v>
      </c>
      <c r="C66" s="108">
        <v>3.1</v>
      </c>
      <c r="D66" s="108">
        <v>0.6</v>
      </c>
      <c r="E66" s="108">
        <v>5.1</v>
      </c>
      <c r="F66" s="108">
        <v>2.8</v>
      </c>
      <c r="G66" s="234"/>
      <c r="H66" s="108">
        <f t="shared" ref="H66:L66" si="66">$G66/100*B66</f>
        <v>0</v>
      </c>
      <c r="I66" s="108">
        <f t="shared" si="66"/>
        <v>0</v>
      </c>
      <c r="J66" s="108">
        <f t="shared" si="66"/>
        <v>0</v>
      </c>
      <c r="K66" s="108">
        <f t="shared" si="66"/>
        <v>0</v>
      </c>
      <c r="L66" s="108">
        <f t="shared" si="66"/>
        <v>0</v>
      </c>
      <c r="M66" s="108" t="s">
        <v>1828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3" t="s">
        <v>1855</v>
      </c>
      <c r="B67" s="108">
        <f t="shared" si="3"/>
        <v>35.07</v>
      </c>
      <c r="C67" s="108">
        <v>2.2</v>
      </c>
      <c r="D67" s="108">
        <v>0.5</v>
      </c>
      <c r="E67" s="108">
        <v>6.8</v>
      </c>
      <c r="F67" s="108">
        <v>2.5</v>
      </c>
      <c r="G67" s="234"/>
      <c r="H67" s="108">
        <f t="shared" ref="H67:L67" si="67">$G67/100*B67</f>
        <v>0</v>
      </c>
      <c r="I67" s="108">
        <f t="shared" si="67"/>
        <v>0</v>
      </c>
      <c r="J67" s="108">
        <f t="shared" si="67"/>
        <v>0</v>
      </c>
      <c r="K67" s="108">
        <f t="shared" si="67"/>
        <v>0</v>
      </c>
      <c r="L67" s="108">
        <f t="shared" si="67"/>
        <v>0</v>
      </c>
      <c r="M67" s="108" t="s">
        <v>1828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3" t="s">
        <v>1856</v>
      </c>
      <c r="B68" s="108">
        <f t="shared" si="3"/>
        <v>319.61</v>
      </c>
      <c r="C68" s="108">
        <v>9.6</v>
      </c>
      <c r="D68" s="108">
        <v>1.0</v>
      </c>
      <c r="E68" s="108">
        <v>75.4</v>
      </c>
      <c r="F68" s="108">
        <v>11.5</v>
      </c>
      <c r="G68" s="234"/>
      <c r="H68" s="108">
        <f t="shared" ref="H68:L68" si="68">$G68/100*B68</f>
        <v>0</v>
      </c>
      <c r="I68" s="108">
        <f t="shared" si="68"/>
        <v>0</v>
      </c>
      <c r="J68" s="108">
        <f t="shared" si="68"/>
        <v>0</v>
      </c>
      <c r="K68" s="108">
        <f t="shared" si="68"/>
        <v>0</v>
      </c>
      <c r="L68" s="108">
        <f t="shared" si="68"/>
        <v>0</v>
      </c>
      <c r="M68" s="108" t="s">
        <v>1828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3" t="s">
        <v>1857</v>
      </c>
      <c r="B69" s="108">
        <f t="shared" si="3"/>
        <v>38.79</v>
      </c>
      <c r="C69" s="108">
        <v>2.7</v>
      </c>
      <c r="D69" s="108">
        <v>0.3</v>
      </c>
      <c r="E69" s="108">
        <v>7.8</v>
      </c>
      <c r="F69" s="108">
        <v>2.7</v>
      </c>
      <c r="G69" s="234"/>
      <c r="H69" s="108">
        <f t="shared" ref="H69:L69" si="69">$G69/100*B69</f>
        <v>0</v>
      </c>
      <c r="I69" s="108">
        <f t="shared" si="69"/>
        <v>0</v>
      </c>
      <c r="J69" s="108">
        <f t="shared" si="69"/>
        <v>0</v>
      </c>
      <c r="K69" s="108">
        <f t="shared" si="69"/>
        <v>0</v>
      </c>
      <c r="L69" s="108">
        <f t="shared" si="69"/>
        <v>0</v>
      </c>
      <c r="M69" s="108" t="s">
        <v>1828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3" t="s">
        <v>1858</v>
      </c>
      <c r="B70" s="108">
        <f t="shared" si="3"/>
        <v>57.06</v>
      </c>
      <c r="C70" s="108">
        <v>0.4</v>
      </c>
      <c r="D70" s="108">
        <v>0.1</v>
      </c>
      <c r="E70" s="108">
        <v>15.5</v>
      </c>
      <c r="F70" s="108">
        <v>3.1</v>
      </c>
      <c r="G70" s="234"/>
      <c r="H70" s="108">
        <f t="shared" ref="H70:L70" si="70">$G70/100*B70</f>
        <v>0</v>
      </c>
      <c r="I70" s="108">
        <f t="shared" si="70"/>
        <v>0</v>
      </c>
      <c r="J70" s="108">
        <f t="shared" si="70"/>
        <v>0</v>
      </c>
      <c r="K70" s="108">
        <f t="shared" si="70"/>
        <v>0</v>
      </c>
      <c r="L70" s="108">
        <f t="shared" si="70"/>
        <v>0</v>
      </c>
      <c r="M70" s="108" t="s">
        <v>1814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3" t="s">
        <v>1483</v>
      </c>
      <c r="B71" s="108">
        <f t="shared" si="3"/>
        <v>64.91</v>
      </c>
      <c r="C71" s="108">
        <v>2.6</v>
      </c>
      <c r="D71" s="108">
        <v>1.0</v>
      </c>
      <c r="E71" s="108">
        <v>14.3</v>
      </c>
      <c r="F71" s="108">
        <v>5.4</v>
      </c>
      <c r="G71" s="234"/>
      <c r="H71" s="108">
        <f t="shared" ref="H71:L71" si="71">$G71/100*B71</f>
        <v>0</v>
      </c>
      <c r="I71" s="108">
        <f t="shared" si="71"/>
        <v>0</v>
      </c>
      <c r="J71" s="108">
        <f t="shared" si="71"/>
        <v>0</v>
      </c>
      <c r="K71" s="108">
        <f t="shared" si="71"/>
        <v>0</v>
      </c>
      <c r="L71" s="108">
        <f t="shared" si="71"/>
        <v>0</v>
      </c>
      <c r="M71" s="108" t="s">
        <v>1814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3" t="s">
        <v>1753</v>
      </c>
      <c r="B72" s="108">
        <f t="shared" si="3"/>
        <v>366</v>
      </c>
      <c r="C72" s="108">
        <v>15.9</v>
      </c>
      <c r="D72" s="108">
        <v>33.6</v>
      </c>
      <c r="E72" s="108">
        <v>0.0</v>
      </c>
      <c r="F72" s="108">
        <v>0.0</v>
      </c>
      <c r="G72" s="234"/>
      <c r="H72" s="108">
        <f t="shared" ref="H72:L72" si="72">$G72/100*B72</f>
        <v>0</v>
      </c>
      <c r="I72" s="108">
        <f t="shared" si="72"/>
        <v>0</v>
      </c>
      <c r="J72" s="108">
        <f t="shared" si="72"/>
        <v>0</v>
      </c>
      <c r="K72" s="108">
        <f t="shared" si="72"/>
        <v>0</v>
      </c>
      <c r="L72" s="108">
        <f t="shared" si="72"/>
        <v>0</v>
      </c>
      <c r="M72" s="108" t="s">
        <v>1859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3" t="s">
        <v>1267</v>
      </c>
      <c r="B73" s="108">
        <f t="shared" si="3"/>
        <v>16.25</v>
      </c>
      <c r="C73" s="108">
        <v>0.6</v>
      </c>
      <c r="D73" s="108">
        <v>0.1</v>
      </c>
      <c r="E73" s="108">
        <v>4.1</v>
      </c>
      <c r="F73" s="108">
        <v>1.6</v>
      </c>
      <c r="G73" s="234"/>
      <c r="H73" s="108">
        <f t="shared" ref="H73:L73" si="73">$G73/100*B73</f>
        <v>0</v>
      </c>
      <c r="I73" s="108">
        <f t="shared" si="73"/>
        <v>0</v>
      </c>
      <c r="J73" s="108">
        <f t="shared" si="73"/>
        <v>0</v>
      </c>
      <c r="K73" s="108">
        <f t="shared" si="73"/>
        <v>0</v>
      </c>
      <c r="L73" s="108">
        <f t="shared" si="73"/>
        <v>0</v>
      </c>
      <c r="M73" s="108" t="s">
        <v>1828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3" t="s">
        <v>1287</v>
      </c>
      <c r="B74" s="108">
        <f t="shared" si="3"/>
        <v>25.67</v>
      </c>
      <c r="C74" s="108">
        <v>0.0</v>
      </c>
      <c r="D74" s="108">
        <v>3.0</v>
      </c>
      <c r="E74" s="108">
        <v>0.0</v>
      </c>
      <c r="F74" s="108">
        <v>0.7</v>
      </c>
      <c r="G74" s="234"/>
      <c r="H74" s="108">
        <f t="shared" ref="H74:L74" si="74">$G74/100*B74</f>
        <v>0</v>
      </c>
      <c r="I74" s="108">
        <f t="shared" si="74"/>
        <v>0</v>
      </c>
      <c r="J74" s="108">
        <f t="shared" si="74"/>
        <v>0</v>
      </c>
      <c r="K74" s="108">
        <f t="shared" si="74"/>
        <v>0</v>
      </c>
      <c r="L74" s="108">
        <f t="shared" si="74"/>
        <v>0</v>
      </c>
      <c r="M74" s="108" t="s">
        <v>1816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3" t="s">
        <v>1312</v>
      </c>
      <c r="B75" s="108">
        <f t="shared" si="3"/>
        <v>117.83</v>
      </c>
      <c r="C75" s="108">
        <v>2.8</v>
      </c>
      <c r="D75" s="108">
        <v>0.7</v>
      </c>
      <c r="E75" s="108">
        <v>26.7</v>
      </c>
      <c r="F75" s="108">
        <v>2.0</v>
      </c>
      <c r="G75" s="234"/>
      <c r="H75" s="108">
        <f t="shared" ref="H75:L75" si="75">$G75/100*B75</f>
        <v>0</v>
      </c>
      <c r="I75" s="108">
        <f t="shared" si="75"/>
        <v>0</v>
      </c>
      <c r="J75" s="108">
        <f t="shared" si="75"/>
        <v>0</v>
      </c>
      <c r="K75" s="108">
        <f t="shared" si="75"/>
        <v>0</v>
      </c>
      <c r="L75" s="108">
        <f t="shared" si="75"/>
        <v>0</v>
      </c>
      <c r="M75" s="108" t="s">
        <v>1826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3" t="s">
        <v>1703</v>
      </c>
      <c r="B76" s="108">
        <f t="shared" si="3"/>
        <v>0</v>
      </c>
      <c r="C76" s="108">
        <v>0.0</v>
      </c>
      <c r="D76" s="108">
        <v>0.0</v>
      </c>
      <c r="E76" s="108">
        <v>0.0</v>
      </c>
      <c r="F76" s="108">
        <v>0.0</v>
      </c>
      <c r="G76" s="234"/>
      <c r="H76" s="108">
        <f t="shared" ref="H76:L76" si="76">$G76/100*B76</f>
        <v>0</v>
      </c>
      <c r="I76" s="108">
        <f t="shared" si="76"/>
        <v>0</v>
      </c>
      <c r="J76" s="108">
        <f t="shared" si="76"/>
        <v>0</v>
      </c>
      <c r="K76" s="108">
        <f t="shared" si="76"/>
        <v>0</v>
      </c>
      <c r="L76" s="108">
        <f t="shared" si="76"/>
        <v>0</v>
      </c>
      <c r="M76" s="108" t="s">
        <v>1821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3" t="s">
        <v>1860</v>
      </c>
      <c r="B77" s="108">
        <f t="shared" si="3"/>
        <v>35.27</v>
      </c>
      <c r="C77" s="108">
        <v>0.8</v>
      </c>
      <c r="D77" s="108">
        <v>0.2</v>
      </c>
      <c r="E77" s="108">
        <v>8.2</v>
      </c>
      <c r="F77" s="108">
        <v>0.9</v>
      </c>
      <c r="G77" s="234"/>
      <c r="H77" s="108">
        <f t="shared" ref="H77:L77" si="77">$G77/100*B77</f>
        <v>0</v>
      </c>
      <c r="I77" s="108">
        <f t="shared" si="77"/>
        <v>0</v>
      </c>
      <c r="J77" s="108">
        <f t="shared" si="77"/>
        <v>0</v>
      </c>
      <c r="K77" s="108">
        <f t="shared" si="77"/>
        <v>0</v>
      </c>
      <c r="L77" s="108">
        <f t="shared" si="77"/>
        <v>0</v>
      </c>
      <c r="M77" s="108" t="s">
        <v>1814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3" t="s">
        <v>1861</v>
      </c>
      <c r="B78" s="108">
        <f t="shared" si="3"/>
        <v>29.33</v>
      </c>
      <c r="C78" s="108">
        <v>1.1</v>
      </c>
      <c r="D78" s="108">
        <v>0.1</v>
      </c>
      <c r="E78" s="108">
        <v>6.6</v>
      </c>
      <c r="F78" s="108">
        <v>0.9</v>
      </c>
      <c r="G78" s="234"/>
      <c r="H78" s="108">
        <f t="shared" ref="H78:L78" si="78">$G78/100*B78</f>
        <v>0</v>
      </c>
      <c r="I78" s="108">
        <f t="shared" si="78"/>
        <v>0</v>
      </c>
      <c r="J78" s="108">
        <f t="shared" si="78"/>
        <v>0</v>
      </c>
      <c r="K78" s="108">
        <f t="shared" si="78"/>
        <v>0</v>
      </c>
      <c r="L78" s="108">
        <f t="shared" si="78"/>
        <v>0</v>
      </c>
      <c r="M78" s="108" t="s">
        <v>1814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3" t="s">
        <v>1862</v>
      </c>
      <c r="B79" s="108">
        <f t="shared" si="3"/>
        <v>36.87</v>
      </c>
      <c r="C79" s="108">
        <v>0.5</v>
      </c>
      <c r="D79" s="108">
        <v>0.1</v>
      </c>
      <c r="E79" s="108">
        <v>9.1</v>
      </c>
      <c r="F79" s="108">
        <v>0.8</v>
      </c>
      <c r="G79" s="234"/>
      <c r="H79" s="108">
        <f t="shared" ref="H79:L79" si="79">$G79/100*B79</f>
        <v>0</v>
      </c>
      <c r="I79" s="108">
        <f t="shared" si="79"/>
        <v>0</v>
      </c>
      <c r="J79" s="108">
        <f t="shared" si="79"/>
        <v>0</v>
      </c>
      <c r="K79" s="108">
        <f t="shared" si="79"/>
        <v>0</v>
      </c>
      <c r="L79" s="108">
        <f t="shared" si="79"/>
        <v>0</v>
      </c>
      <c r="M79" s="108" t="s">
        <v>1814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3" t="s">
        <v>1455</v>
      </c>
      <c r="B80" s="108">
        <f t="shared" si="3"/>
        <v>37.47</v>
      </c>
      <c r="C80" s="108">
        <v>1.4</v>
      </c>
      <c r="D80" s="108">
        <v>0.5</v>
      </c>
      <c r="E80" s="108">
        <v>9.6</v>
      </c>
      <c r="F80" s="108">
        <v>5.3</v>
      </c>
      <c r="G80" s="234"/>
      <c r="H80" s="108">
        <f t="shared" ref="H80:L80" si="80">$G80/100*B80</f>
        <v>0</v>
      </c>
      <c r="I80" s="108">
        <f t="shared" si="80"/>
        <v>0</v>
      </c>
      <c r="J80" s="108">
        <f t="shared" si="80"/>
        <v>0</v>
      </c>
      <c r="K80" s="108">
        <f t="shared" si="80"/>
        <v>0</v>
      </c>
      <c r="L80" s="108">
        <f t="shared" si="80"/>
        <v>0</v>
      </c>
      <c r="M80" s="108" t="s">
        <v>1814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3" t="s">
        <v>1863</v>
      </c>
      <c r="B81" s="108">
        <f t="shared" si="3"/>
        <v>399.02</v>
      </c>
      <c r="C81" s="108">
        <v>6.2</v>
      </c>
      <c r="D81" s="108">
        <v>23.9</v>
      </c>
      <c r="E81" s="108">
        <v>40.8</v>
      </c>
      <c r="F81" s="108">
        <v>0.0</v>
      </c>
      <c r="G81" s="234"/>
      <c r="H81" s="108">
        <f t="shared" ref="H81:L81" si="81">$G81/100*B81</f>
        <v>0</v>
      </c>
      <c r="I81" s="108">
        <f t="shared" si="81"/>
        <v>0</v>
      </c>
      <c r="J81" s="108">
        <f t="shared" si="81"/>
        <v>0</v>
      </c>
      <c r="K81" s="108">
        <f t="shared" si="81"/>
        <v>0</v>
      </c>
      <c r="L81" s="108">
        <f t="shared" si="81"/>
        <v>0</v>
      </c>
      <c r="M81" s="108" t="s">
        <v>1823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3" t="s">
        <v>1864</v>
      </c>
      <c r="B82" s="108">
        <f t="shared" si="3"/>
        <v>31.17</v>
      </c>
      <c r="C82" s="108">
        <v>1.8</v>
      </c>
      <c r="D82" s="108">
        <v>0.2</v>
      </c>
      <c r="E82" s="108">
        <v>7.0</v>
      </c>
      <c r="F82" s="108">
        <v>2.7</v>
      </c>
      <c r="G82" s="234"/>
      <c r="H82" s="108">
        <f t="shared" ref="H82:L82" si="82">$G82/100*B82</f>
        <v>0</v>
      </c>
      <c r="I82" s="108">
        <f t="shared" si="82"/>
        <v>0</v>
      </c>
      <c r="J82" s="108">
        <f t="shared" si="82"/>
        <v>0</v>
      </c>
      <c r="K82" s="108">
        <f t="shared" si="82"/>
        <v>0</v>
      </c>
      <c r="L82" s="108">
        <f t="shared" si="82"/>
        <v>0</v>
      </c>
      <c r="M82" s="108" t="s">
        <v>1828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3" t="s">
        <v>1865</v>
      </c>
      <c r="B83" s="108">
        <f t="shared" si="3"/>
        <v>307.73</v>
      </c>
      <c r="C83" s="108">
        <v>2.5</v>
      </c>
      <c r="D83" s="108">
        <v>0.5</v>
      </c>
      <c r="E83" s="108">
        <v>78.5</v>
      </c>
      <c r="F83" s="108">
        <v>6.8</v>
      </c>
      <c r="G83" s="234"/>
      <c r="H83" s="108">
        <f t="shared" ref="H83:L83" si="83">$G83/100*B83</f>
        <v>0</v>
      </c>
      <c r="I83" s="108">
        <f t="shared" si="83"/>
        <v>0</v>
      </c>
      <c r="J83" s="108">
        <f t="shared" si="83"/>
        <v>0</v>
      </c>
      <c r="K83" s="108">
        <f t="shared" si="83"/>
        <v>0</v>
      </c>
      <c r="L83" s="108">
        <f t="shared" si="83"/>
        <v>0</v>
      </c>
      <c r="M83" s="108" t="s">
        <v>1814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3" t="s">
        <v>1866</v>
      </c>
      <c r="B84" s="108">
        <f t="shared" si="3"/>
        <v>80.02</v>
      </c>
      <c r="C84" s="108">
        <v>1.8</v>
      </c>
      <c r="D84" s="108">
        <v>0.8</v>
      </c>
      <c r="E84" s="108">
        <v>17.8</v>
      </c>
      <c r="F84" s="108">
        <v>2.0</v>
      </c>
      <c r="G84" s="234"/>
      <c r="H84" s="108">
        <f t="shared" ref="H84:L84" si="84">$G84/100*B84</f>
        <v>0</v>
      </c>
      <c r="I84" s="108">
        <f t="shared" si="84"/>
        <v>0</v>
      </c>
      <c r="J84" s="108">
        <f t="shared" si="84"/>
        <v>0</v>
      </c>
      <c r="K84" s="108">
        <f t="shared" si="84"/>
        <v>0</v>
      </c>
      <c r="L84" s="108">
        <f t="shared" si="84"/>
        <v>0</v>
      </c>
      <c r="M84" s="108" t="s">
        <v>1828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3" t="s">
        <v>1867</v>
      </c>
      <c r="B85" s="108">
        <f t="shared" si="3"/>
        <v>129.9</v>
      </c>
      <c r="C85" s="108">
        <v>22.8</v>
      </c>
      <c r="D85" s="108">
        <v>4.3</v>
      </c>
      <c r="E85" s="108">
        <v>0.0</v>
      </c>
      <c r="F85" s="108">
        <v>0.0</v>
      </c>
      <c r="G85" s="234"/>
      <c r="H85" s="108">
        <f t="shared" ref="H85:L85" si="85">$G85/100*B85</f>
        <v>0</v>
      </c>
      <c r="I85" s="108">
        <f t="shared" si="85"/>
        <v>0</v>
      </c>
      <c r="J85" s="108">
        <f t="shared" si="85"/>
        <v>0</v>
      </c>
      <c r="K85" s="108">
        <f t="shared" si="85"/>
        <v>0</v>
      </c>
      <c r="L85" s="108">
        <f t="shared" si="85"/>
        <v>0</v>
      </c>
      <c r="M85" s="108" t="s">
        <v>1859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3" t="s">
        <v>1473</v>
      </c>
      <c r="B86" s="108">
        <f t="shared" si="3"/>
        <v>75.27</v>
      </c>
      <c r="C86" s="108">
        <v>0.8</v>
      </c>
      <c r="D86" s="108">
        <v>0.3</v>
      </c>
      <c r="E86" s="108">
        <v>19.2</v>
      </c>
      <c r="F86" s="108">
        <v>2.9</v>
      </c>
      <c r="G86" s="234"/>
      <c r="H86" s="108">
        <f t="shared" ref="H86:L86" si="86">$G86/100*B86</f>
        <v>0</v>
      </c>
      <c r="I86" s="108">
        <f t="shared" si="86"/>
        <v>0</v>
      </c>
      <c r="J86" s="108">
        <f t="shared" si="86"/>
        <v>0</v>
      </c>
      <c r="K86" s="108">
        <f t="shared" si="86"/>
        <v>0</v>
      </c>
      <c r="L86" s="108">
        <f t="shared" si="86"/>
        <v>0</v>
      </c>
      <c r="M86" s="108" t="s">
        <v>1814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3" t="s">
        <v>1588</v>
      </c>
      <c r="B87" s="108">
        <f t="shared" si="3"/>
        <v>308.8</v>
      </c>
      <c r="C87" s="108">
        <v>68.2</v>
      </c>
      <c r="D87" s="108">
        <v>4.0</v>
      </c>
      <c r="E87" s="108">
        <v>0.0</v>
      </c>
      <c r="F87" s="108">
        <v>0.0</v>
      </c>
      <c r="G87" s="234"/>
      <c r="H87" s="108">
        <f t="shared" ref="H87:L87" si="87">$G87/100*B87</f>
        <v>0</v>
      </c>
      <c r="I87" s="108">
        <f t="shared" si="87"/>
        <v>0</v>
      </c>
      <c r="J87" s="108">
        <f t="shared" si="87"/>
        <v>0</v>
      </c>
      <c r="K87" s="108">
        <f t="shared" si="87"/>
        <v>0</v>
      </c>
      <c r="L87" s="108">
        <f t="shared" si="87"/>
        <v>0</v>
      </c>
      <c r="M87" s="108" t="s">
        <v>1832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3" t="s">
        <v>1291</v>
      </c>
      <c r="B88" s="108">
        <f t="shared" si="3"/>
        <v>53.3</v>
      </c>
      <c r="C88" s="108">
        <v>1.5</v>
      </c>
      <c r="D88" s="108">
        <v>0.2</v>
      </c>
      <c r="E88" s="108">
        <v>12.3</v>
      </c>
      <c r="F88" s="108">
        <v>1.3</v>
      </c>
      <c r="G88" s="234"/>
      <c r="H88" s="108">
        <f t="shared" ref="H88:L88" si="88">$G88/100*B88</f>
        <v>0</v>
      </c>
      <c r="I88" s="108">
        <f t="shared" si="88"/>
        <v>0</v>
      </c>
      <c r="J88" s="108">
        <f t="shared" si="88"/>
        <v>0</v>
      </c>
      <c r="K88" s="108">
        <f t="shared" si="88"/>
        <v>0</v>
      </c>
      <c r="L88" s="108">
        <f t="shared" si="88"/>
        <v>0</v>
      </c>
      <c r="M88" s="108" t="s">
        <v>1816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3" t="s">
        <v>1212</v>
      </c>
      <c r="B89" s="108">
        <f t="shared" si="3"/>
        <v>62.03</v>
      </c>
      <c r="C89" s="108">
        <v>3.5</v>
      </c>
      <c r="D89" s="108">
        <v>3.3</v>
      </c>
      <c r="E89" s="108">
        <v>4.7</v>
      </c>
      <c r="F89" s="108">
        <v>0.0</v>
      </c>
      <c r="G89" s="234"/>
      <c r="H89" s="108">
        <f t="shared" ref="H89:L89" si="89">$G89/100*B89</f>
        <v>0</v>
      </c>
      <c r="I89" s="108">
        <f t="shared" si="89"/>
        <v>0</v>
      </c>
      <c r="J89" s="108">
        <f t="shared" si="89"/>
        <v>0</v>
      </c>
      <c r="K89" s="108">
        <f t="shared" si="89"/>
        <v>0</v>
      </c>
      <c r="L89" s="108">
        <f t="shared" si="89"/>
        <v>0</v>
      </c>
      <c r="M89" s="108" t="s">
        <v>1868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3" t="s">
        <v>1869</v>
      </c>
      <c r="B90" s="108">
        <f t="shared" si="3"/>
        <v>92.22</v>
      </c>
      <c r="C90" s="108">
        <v>3.5</v>
      </c>
      <c r="D90" s="108">
        <v>1.8</v>
      </c>
      <c r="E90" s="108">
        <v>16.0</v>
      </c>
      <c r="F90" s="108">
        <v>0.2</v>
      </c>
      <c r="G90" s="234"/>
      <c r="H90" s="108">
        <f t="shared" ref="H90:L90" si="90">$G90/100*B90</f>
        <v>0</v>
      </c>
      <c r="I90" s="108">
        <f t="shared" si="90"/>
        <v>0</v>
      </c>
      <c r="J90" s="108">
        <f t="shared" si="90"/>
        <v>0</v>
      </c>
      <c r="K90" s="108">
        <f t="shared" si="90"/>
        <v>0</v>
      </c>
      <c r="L90" s="108">
        <f t="shared" si="90"/>
        <v>0</v>
      </c>
      <c r="M90" s="108" t="s">
        <v>1818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3" t="s">
        <v>1870</v>
      </c>
      <c r="B91" s="108">
        <f t="shared" si="3"/>
        <v>17.77</v>
      </c>
      <c r="C91" s="108">
        <v>1.2</v>
      </c>
      <c r="D91" s="108">
        <v>0.2</v>
      </c>
      <c r="E91" s="108">
        <v>3.4</v>
      </c>
      <c r="F91" s="108">
        <v>1.1</v>
      </c>
      <c r="G91" s="234"/>
      <c r="H91" s="108">
        <f t="shared" ref="H91:L91" si="91">$G91/100*B91</f>
        <v>0</v>
      </c>
      <c r="I91" s="108">
        <f t="shared" si="91"/>
        <v>0</v>
      </c>
      <c r="J91" s="108">
        <f t="shared" si="91"/>
        <v>0</v>
      </c>
      <c r="K91" s="108">
        <f t="shared" si="91"/>
        <v>0</v>
      </c>
      <c r="L91" s="108">
        <f t="shared" si="91"/>
        <v>0</v>
      </c>
      <c r="M91" s="108" t="s">
        <v>1828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3" t="s">
        <v>1871</v>
      </c>
      <c r="B92" s="108">
        <f t="shared" si="3"/>
        <v>74.53</v>
      </c>
      <c r="C92" s="108">
        <v>3.5</v>
      </c>
      <c r="D92" s="108">
        <v>2.3</v>
      </c>
      <c r="E92" s="108">
        <v>10.7</v>
      </c>
      <c r="F92" s="108">
        <v>1.0</v>
      </c>
      <c r="G92" s="234"/>
      <c r="H92" s="108">
        <f t="shared" ref="H92:L92" si="92">$G92/100*B92</f>
        <v>0</v>
      </c>
      <c r="I92" s="108">
        <f t="shared" si="92"/>
        <v>0</v>
      </c>
      <c r="J92" s="108">
        <f t="shared" si="92"/>
        <v>0</v>
      </c>
      <c r="K92" s="108">
        <f t="shared" si="92"/>
        <v>0</v>
      </c>
      <c r="L92" s="108">
        <f t="shared" si="92"/>
        <v>0</v>
      </c>
      <c r="M92" s="108" t="s">
        <v>1868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3" t="s">
        <v>1872</v>
      </c>
      <c r="B93" s="108">
        <f t="shared" si="3"/>
        <v>54.7</v>
      </c>
      <c r="C93" s="108">
        <v>3.3</v>
      </c>
      <c r="D93" s="108">
        <v>0.7</v>
      </c>
      <c r="E93" s="108">
        <v>10.0</v>
      </c>
      <c r="F93" s="108">
        <v>2.0</v>
      </c>
      <c r="G93" s="234"/>
      <c r="H93" s="108">
        <f t="shared" ref="H93:L93" si="93">$G93/100*B93</f>
        <v>0</v>
      </c>
      <c r="I93" s="108">
        <f t="shared" si="93"/>
        <v>0</v>
      </c>
      <c r="J93" s="108">
        <f t="shared" si="93"/>
        <v>0</v>
      </c>
      <c r="K93" s="108">
        <f t="shared" si="93"/>
        <v>0</v>
      </c>
      <c r="L93" s="108">
        <f t="shared" si="93"/>
        <v>0</v>
      </c>
      <c r="M93" s="108" t="s">
        <v>1828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3" t="s">
        <v>1633</v>
      </c>
      <c r="B94" s="108">
        <f t="shared" si="3"/>
        <v>87.09</v>
      </c>
      <c r="C94" s="108">
        <v>15.6</v>
      </c>
      <c r="D94" s="108">
        <v>1.4</v>
      </c>
      <c r="E94" s="108">
        <v>3.1</v>
      </c>
      <c r="F94" s="108">
        <v>0.0</v>
      </c>
      <c r="G94" s="234"/>
      <c r="H94" s="108">
        <f t="shared" ref="H94:L94" si="94">$G94/100*B94</f>
        <v>0</v>
      </c>
      <c r="I94" s="108">
        <f t="shared" si="94"/>
        <v>0</v>
      </c>
      <c r="J94" s="108">
        <f t="shared" si="94"/>
        <v>0</v>
      </c>
      <c r="K94" s="108">
        <f t="shared" si="94"/>
        <v>0</v>
      </c>
      <c r="L94" s="108">
        <f t="shared" si="94"/>
        <v>0</v>
      </c>
      <c r="M94" s="108" t="s">
        <v>1847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3" t="s">
        <v>1580</v>
      </c>
      <c r="B95" s="108">
        <f t="shared" si="3"/>
        <v>66.7</v>
      </c>
      <c r="C95" s="108">
        <v>12.4</v>
      </c>
      <c r="D95" s="108">
        <v>1.9</v>
      </c>
      <c r="E95" s="108">
        <v>0.0</v>
      </c>
      <c r="F95" s="108">
        <v>0.0</v>
      </c>
      <c r="G95" s="234"/>
      <c r="H95" s="108">
        <f t="shared" ref="H95:L95" si="95">$G95/100*B95</f>
        <v>0</v>
      </c>
      <c r="I95" s="108">
        <f t="shared" si="95"/>
        <v>0</v>
      </c>
      <c r="J95" s="108">
        <f t="shared" si="95"/>
        <v>0</v>
      </c>
      <c r="K95" s="108">
        <f t="shared" si="95"/>
        <v>0</v>
      </c>
      <c r="L95" s="108">
        <f t="shared" si="95"/>
        <v>0</v>
      </c>
      <c r="M95" s="108" t="s">
        <v>1832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3" t="s">
        <v>1873</v>
      </c>
      <c r="B96" s="108">
        <f t="shared" si="3"/>
        <v>237.82</v>
      </c>
      <c r="C96" s="108">
        <v>7.1</v>
      </c>
      <c r="D96" s="108">
        <v>0.2</v>
      </c>
      <c r="E96" s="108">
        <v>67.9</v>
      </c>
      <c r="F96" s="108">
        <v>30.1</v>
      </c>
      <c r="G96" s="234"/>
      <c r="H96" s="108">
        <f t="shared" ref="H96:L96" si="96">$G96/100*B96</f>
        <v>0</v>
      </c>
      <c r="I96" s="108">
        <f t="shared" si="96"/>
        <v>0</v>
      </c>
      <c r="J96" s="108">
        <f t="shared" si="96"/>
        <v>0</v>
      </c>
      <c r="K96" s="108">
        <f t="shared" si="96"/>
        <v>0</v>
      </c>
      <c r="L96" s="108">
        <f t="shared" si="96"/>
        <v>0</v>
      </c>
      <c r="M96" s="108" t="s">
        <v>1828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3" t="s">
        <v>1098</v>
      </c>
      <c r="B97" s="108">
        <f t="shared" si="3"/>
        <v>335.87</v>
      </c>
      <c r="C97" s="108">
        <v>14.7</v>
      </c>
      <c r="D97" s="108">
        <v>2.2</v>
      </c>
      <c r="E97" s="108">
        <v>70.4</v>
      </c>
      <c r="F97" s="108">
        <v>9.1</v>
      </c>
      <c r="G97" s="234"/>
      <c r="H97" s="108">
        <f t="shared" ref="H97:L97" si="97">$G97/100*B97</f>
        <v>0</v>
      </c>
      <c r="I97" s="108">
        <f t="shared" si="97"/>
        <v>0</v>
      </c>
      <c r="J97" s="108">
        <f t="shared" si="97"/>
        <v>0</v>
      </c>
      <c r="K97" s="108">
        <f t="shared" si="97"/>
        <v>0</v>
      </c>
      <c r="L97" s="108">
        <f t="shared" si="97"/>
        <v>0</v>
      </c>
      <c r="M97" s="108" t="s">
        <v>1820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3" t="s">
        <v>1874</v>
      </c>
      <c r="B98" s="108">
        <f t="shared" si="3"/>
        <v>23.97</v>
      </c>
      <c r="C98" s="108">
        <v>1.3</v>
      </c>
      <c r="D98" s="108">
        <v>0.1</v>
      </c>
      <c r="E98" s="108">
        <v>5.8</v>
      </c>
      <c r="F98" s="108">
        <v>2.5</v>
      </c>
      <c r="G98" s="234"/>
      <c r="H98" s="108">
        <f t="shared" ref="H98:L98" si="98">$G98/100*B98</f>
        <v>0</v>
      </c>
      <c r="I98" s="108">
        <f t="shared" si="98"/>
        <v>0</v>
      </c>
      <c r="J98" s="108">
        <f t="shared" si="98"/>
        <v>0</v>
      </c>
      <c r="K98" s="108">
        <f t="shared" si="98"/>
        <v>0</v>
      </c>
      <c r="L98" s="108">
        <f t="shared" si="98"/>
        <v>0</v>
      </c>
      <c r="M98" s="108" t="s">
        <v>1828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3" t="s">
        <v>1875</v>
      </c>
      <c r="B99" s="108">
        <f t="shared" si="3"/>
        <v>14.48</v>
      </c>
      <c r="C99" s="108">
        <v>1.5</v>
      </c>
      <c r="D99" s="108">
        <v>0.2</v>
      </c>
      <c r="E99" s="108">
        <v>2.2</v>
      </c>
      <c r="F99" s="108">
        <v>1.0</v>
      </c>
      <c r="G99" s="234"/>
      <c r="H99" s="108">
        <f t="shared" ref="H99:L99" si="99">$G99/100*B99</f>
        <v>0</v>
      </c>
      <c r="I99" s="108">
        <f t="shared" si="99"/>
        <v>0</v>
      </c>
      <c r="J99" s="108">
        <f t="shared" si="99"/>
        <v>0</v>
      </c>
      <c r="K99" s="108">
        <f t="shared" si="99"/>
        <v>0</v>
      </c>
      <c r="L99" s="108">
        <f t="shared" si="99"/>
        <v>0</v>
      </c>
      <c r="M99" s="108" t="s">
        <v>1828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3" t="s">
        <v>1876</v>
      </c>
      <c r="B100" s="108">
        <f t="shared" si="3"/>
        <v>35.87</v>
      </c>
      <c r="C100" s="108">
        <v>1.4</v>
      </c>
      <c r="D100" s="108">
        <v>0.6</v>
      </c>
      <c r="E100" s="108">
        <v>7.4</v>
      </c>
      <c r="F100" s="108">
        <v>2.1</v>
      </c>
      <c r="G100" s="234"/>
      <c r="H100" s="108">
        <f t="shared" ref="H100:L100" si="100">$G100/100*B100</f>
        <v>0</v>
      </c>
      <c r="I100" s="108">
        <f t="shared" si="100"/>
        <v>0</v>
      </c>
      <c r="J100" s="108">
        <f t="shared" si="100"/>
        <v>0</v>
      </c>
      <c r="K100" s="108">
        <f t="shared" si="100"/>
        <v>0</v>
      </c>
      <c r="L100" s="108">
        <f t="shared" si="100"/>
        <v>0</v>
      </c>
      <c r="M100" s="108" t="s">
        <v>1828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3" t="s">
        <v>1877</v>
      </c>
      <c r="B101" s="108">
        <f t="shared" si="3"/>
        <v>28.6</v>
      </c>
      <c r="C101" s="108">
        <v>2.5</v>
      </c>
      <c r="D101" s="108">
        <v>0.4</v>
      </c>
      <c r="E101" s="108">
        <v>5.6</v>
      </c>
      <c r="F101" s="108">
        <v>3.6</v>
      </c>
      <c r="G101" s="234"/>
      <c r="H101" s="108">
        <f t="shared" ref="H101:L101" si="101">$G101/100*B101</f>
        <v>0</v>
      </c>
      <c r="I101" s="108">
        <f t="shared" si="101"/>
        <v>0</v>
      </c>
      <c r="J101" s="108">
        <f t="shared" si="101"/>
        <v>0</v>
      </c>
      <c r="K101" s="108">
        <f t="shared" si="101"/>
        <v>0</v>
      </c>
      <c r="L101" s="108">
        <f t="shared" si="101"/>
        <v>0</v>
      </c>
      <c r="M101" s="108" t="s">
        <v>1828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3" t="s">
        <v>1878</v>
      </c>
      <c r="B102" s="108">
        <f t="shared" si="3"/>
        <v>26.8</v>
      </c>
      <c r="C102" s="108">
        <v>2.0</v>
      </c>
      <c r="D102" s="108">
        <v>0.1</v>
      </c>
      <c r="E102" s="108">
        <v>6.1</v>
      </c>
      <c r="F102" s="108">
        <v>3.1</v>
      </c>
      <c r="G102" s="234"/>
      <c r="H102" s="108">
        <f t="shared" ref="H102:L102" si="102">$G102/100*B102</f>
        <v>0</v>
      </c>
      <c r="I102" s="108">
        <f t="shared" si="102"/>
        <v>0</v>
      </c>
      <c r="J102" s="108">
        <f t="shared" si="102"/>
        <v>0</v>
      </c>
      <c r="K102" s="108">
        <f t="shared" si="102"/>
        <v>0</v>
      </c>
      <c r="L102" s="108">
        <f t="shared" si="102"/>
        <v>0</v>
      </c>
      <c r="M102" s="108" t="s">
        <v>1828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3" t="s">
        <v>1572</v>
      </c>
      <c r="B103" s="108">
        <f t="shared" si="3"/>
        <v>121.6</v>
      </c>
      <c r="C103" s="108">
        <v>17.8</v>
      </c>
      <c r="D103" s="108">
        <v>5.6</v>
      </c>
      <c r="E103" s="108">
        <v>0.0</v>
      </c>
      <c r="F103" s="108">
        <v>0.0</v>
      </c>
      <c r="G103" s="234"/>
      <c r="H103" s="108">
        <f t="shared" ref="H103:L103" si="103">$G103/100*B103</f>
        <v>0</v>
      </c>
      <c r="I103" s="108">
        <f t="shared" si="103"/>
        <v>0</v>
      </c>
      <c r="J103" s="108">
        <f t="shared" si="103"/>
        <v>0</v>
      </c>
      <c r="K103" s="108">
        <f t="shared" si="103"/>
        <v>0</v>
      </c>
      <c r="L103" s="108">
        <f t="shared" si="103"/>
        <v>0</v>
      </c>
      <c r="M103" s="108" t="s">
        <v>1832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3" t="s">
        <v>1879</v>
      </c>
      <c r="B104" s="108">
        <f t="shared" si="3"/>
        <v>72.97</v>
      </c>
      <c r="C104" s="108">
        <v>2.0</v>
      </c>
      <c r="D104" s="108">
        <v>0.1</v>
      </c>
      <c r="E104" s="108">
        <v>17.5</v>
      </c>
      <c r="F104" s="108">
        <v>2.2</v>
      </c>
      <c r="G104" s="234"/>
      <c r="H104" s="108">
        <f t="shared" ref="H104:L104" si="104">$G104/100*B104</f>
        <v>0</v>
      </c>
      <c r="I104" s="108">
        <f t="shared" si="104"/>
        <v>0</v>
      </c>
      <c r="J104" s="108">
        <f t="shared" si="104"/>
        <v>0</v>
      </c>
      <c r="K104" s="108">
        <f t="shared" si="104"/>
        <v>0</v>
      </c>
      <c r="L104" s="108">
        <f t="shared" si="104"/>
        <v>0</v>
      </c>
      <c r="M104" s="108" t="s">
        <v>1826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3" t="s">
        <v>1880</v>
      </c>
      <c r="B105" s="108">
        <f t="shared" si="3"/>
        <v>79.99</v>
      </c>
      <c r="C105" s="108">
        <v>1.6</v>
      </c>
      <c r="D105" s="108">
        <v>0.1</v>
      </c>
      <c r="E105" s="108">
        <v>20.1</v>
      </c>
      <c r="F105" s="108">
        <v>3.0</v>
      </c>
      <c r="G105" s="234"/>
      <c r="H105" s="108">
        <f t="shared" ref="H105:L105" si="105">$G105/100*B105</f>
        <v>0</v>
      </c>
      <c r="I105" s="108">
        <f t="shared" si="105"/>
        <v>0</v>
      </c>
      <c r="J105" s="108">
        <f t="shared" si="105"/>
        <v>0</v>
      </c>
      <c r="K105" s="108">
        <f t="shared" si="105"/>
        <v>0</v>
      </c>
      <c r="L105" s="108">
        <f t="shared" si="105"/>
        <v>0</v>
      </c>
      <c r="M105" s="108" t="s">
        <v>1826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3" t="s">
        <v>1308</v>
      </c>
      <c r="B106" s="108">
        <f t="shared" si="3"/>
        <v>152.27</v>
      </c>
      <c r="C106" s="108">
        <v>1.1</v>
      </c>
      <c r="D106" s="108">
        <v>0.3</v>
      </c>
      <c r="E106" s="108">
        <v>38.1</v>
      </c>
      <c r="F106" s="108">
        <v>1.8</v>
      </c>
      <c r="G106" s="234"/>
      <c r="H106" s="108">
        <f t="shared" ref="H106:L106" si="106">$G106/100*B106</f>
        <v>0</v>
      </c>
      <c r="I106" s="108">
        <f t="shared" si="106"/>
        <v>0</v>
      </c>
      <c r="J106" s="108">
        <f t="shared" si="106"/>
        <v>0</v>
      </c>
      <c r="K106" s="108">
        <f t="shared" si="106"/>
        <v>0</v>
      </c>
      <c r="L106" s="108">
        <f t="shared" si="106"/>
        <v>0</v>
      </c>
      <c r="M106" s="108" t="s">
        <v>1826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3" t="s">
        <v>1881</v>
      </c>
      <c r="B107" s="108">
        <f t="shared" si="3"/>
        <v>190.48</v>
      </c>
      <c r="C107" s="108">
        <v>1.6</v>
      </c>
      <c r="D107" s="108">
        <v>1.3</v>
      </c>
      <c r="E107" s="108">
        <v>44.2</v>
      </c>
      <c r="F107" s="108">
        <v>0.0</v>
      </c>
      <c r="G107" s="234"/>
      <c r="H107" s="108">
        <f t="shared" ref="H107:L107" si="107">$G107/100*B107</f>
        <v>0</v>
      </c>
      <c r="I107" s="108">
        <f t="shared" si="107"/>
        <v>0</v>
      </c>
      <c r="J107" s="108">
        <f t="shared" si="107"/>
        <v>0</v>
      </c>
      <c r="K107" s="108">
        <f t="shared" si="107"/>
        <v>0</v>
      </c>
      <c r="L107" s="108">
        <f t="shared" si="107"/>
        <v>0</v>
      </c>
      <c r="M107" s="108" t="s">
        <v>1823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3" t="s">
        <v>1882</v>
      </c>
      <c r="B108" s="108">
        <f t="shared" si="3"/>
        <v>345.34</v>
      </c>
      <c r="C108" s="108">
        <v>6.4</v>
      </c>
      <c r="D108" s="108">
        <v>4.5</v>
      </c>
      <c r="E108" s="108">
        <v>77.3</v>
      </c>
      <c r="F108" s="108">
        <v>11.7</v>
      </c>
      <c r="G108" s="234"/>
      <c r="H108" s="108">
        <f t="shared" ref="H108:L108" si="108">$G108/100*B108</f>
        <v>0</v>
      </c>
      <c r="I108" s="108">
        <f t="shared" si="108"/>
        <v>0</v>
      </c>
      <c r="J108" s="108">
        <f t="shared" si="108"/>
        <v>0</v>
      </c>
      <c r="K108" s="108">
        <f t="shared" si="108"/>
        <v>0</v>
      </c>
      <c r="L108" s="108">
        <f t="shared" si="108"/>
        <v>0</v>
      </c>
      <c r="M108" s="108" t="s">
        <v>1823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3" t="s">
        <v>1536</v>
      </c>
      <c r="B109" s="108">
        <f t="shared" si="3"/>
        <v>714.46</v>
      </c>
      <c r="C109" s="108">
        <v>13.7</v>
      </c>
      <c r="D109" s="108">
        <v>68.4</v>
      </c>
      <c r="E109" s="108">
        <v>13.1</v>
      </c>
      <c r="F109" s="108">
        <v>3.7</v>
      </c>
      <c r="G109" s="234"/>
      <c r="H109" s="108">
        <f t="shared" ref="H109:L109" si="109">$G109/100*B109</f>
        <v>0</v>
      </c>
      <c r="I109" s="108">
        <f t="shared" si="109"/>
        <v>0</v>
      </c>
      <c r="J109" s="108">
        <f t="shared" si="109"/>
        <v>0</v>
      </c>
      <c r="K109" s="108">
        <f t="shared" si="109"/>
        <v>0</v>
      </c>
      <c r="L109" s="108">
        <f t="shared" si="109"/>
        <v>0</v>
      </c>
      <c r="M109" s="108" t="s">
        <v>1823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3" t="s">
        <v>1392</v>
      </c>
      <c r="B110" s="108">
        <f t="shared" si="3"/>
        <v>107.21</v>
      </c>
      <c r="C110" s="108">
        <v>1.7</v>
      </c>
      <c r="D110" s="108">
        <v>0.3</v>
      </c>
      <c r="E110" s="108">
        <v>25.2</v>
      </c>
      <c r="F110" s="108">
        <v>0.3</v>
      </c>
      <c r="G110" s="233"/>
      <c r="H110" s="108">
        <f t="shared" ref="H110:L110" si="110">$G110/100*B110</f>
        <v>0</v>
      </c>
      <c r="I110" s="108">
        <f t="shared" si="110"/>
        <v>0</v>
      </c>
      <c r="J110" s="108">
        <f t="shared" si="110"/>
        <v>0</v>
      </c>
      <c r="K110" s="108">
        <f t="shared" si="110"/>
        <v>0</v>
      </c>
      <c r="L110" s="108">
        <f t="shared" si="110"/>
        <v>0</v>
      </c>
      <c r="M110" s="108" t="s">
        <v>1836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3" t="s">
        <v>1592</v>
      </c>
      <c r="B111" s="108">
        <f t="shared" si="3"/>
        <v>111.8</v>
      </c>
      <c r="C111" s="108">
        <v>19.4</v>
      </c>
      <c r="D111" s="108">
        <v>3.8</v>
      </c>
      <c r="E111" s="108">
        <v>0.0</v>
      </c>
      <c r="F111" s="108">
        <v>0.0</v>
      </c>
      <c r="G111" s="234"/>
      <c r="H111" s="108">
        <f t="shared" ref="H111:L111" si="111">$G111/100*B111</f>
        <v>0</v>
      </c>
      <c r="I111" s="108">
        <f t="shared" si="111"/>
        <v>0</v>
      </c>
      <c r="J111" s="108">
        <f t="shared" si="111"/>
        <v>0</v>
      </c>
      <c r="K111" s="108">
        <f t="shared" si="111"/>
        <v>0</v>
      </c>
      <c r="L111" s="108">
        <f t="shared" si="111"/>
        <v>0</v>
      </c>
      <c r="M111" s="108" t="s">
        <v>1832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3" t="s">
        <v>1518</v>
      </c>
      <c r="B112" s="108">
        <f t="shared" si="3"/>
        <v>579.41</v>
      </c>
      <c r="C112" s="108">
        <v>18.2</v>
      </c>
      <c r="D112" s="108">
        <v>43.9</v>
      </c>
      <c r="E112" s="108">
        <v>30.2</v>
      </c>
      <c r="F112" s="108">
        <v>3.3</v>
      </c>
      <c r="G112" s="234"/>
      <c r="H112" s="108">
        <f t="shared" ref="H112:L112" si="112">$G112/100*B112</f>
        <v>0</v>
      </c>
      <c r="I112" s="108">
        <f t="shared" si="112"/>
        <v>0</v>
      </c>
      <c r="J112" s="108">
        <f t="shared" si="112"/>
        <v>0</v>
      </c>
      <c r="K112" s="108">
        <f t="shared" si="112"/>
        <v>0</v>
      </c>
      <c r="L112" s="108">
        <f t="shared" si="112"/>
        <v>0</v>
      </c>
      <c r="M112" s="108" t="s">
        <v>1823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3" t="s">
        <v>1487</v>
      </c>
      <c r="B113" s="108">
        <f t="shared" si="3"/>
        <v>61.78</v>
      </c>
      <c r="C113" s="108">
        <v>1.2</v>
      </c>
      <c r="D113" s="108">
        <v>0.6</v>
      </c>
      <c r="E113" s="108">
        <v>14.2</v>
      </c>
      <c r="F113" s="108">
        <v>2.0</v>
      </c>
      <c r="G113" s="234"/>
      <c r="H113" s="108">
        <f t="shared" ref="H113:L113" si="113">$G113/100*B113</f>
        <v>0</v>
      </c>
      <c r="I113" s="108">
        <f t="shared" si="113"/>
        <v>0</v>
      </c>
      <c r="J113" s="108">
        <f t="shared" si="113"/>
        <v>0</v>
      </c>
      <c r="K113" s="108">
        <f t="shared" si="113"/>
        <v>0</v>
      </c>
      <c r="L113" s="108">
        <f t="shared" si="113"/>
        <v>0</v>
      </c>
      <c r="M113" s="108" t="s">
        <v>1814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3" t="s">
        <v>1883</v>
      </c>
      <c r="B114" s="108">
        <f t="shared" si="3"/>
        <v>441.39</v>
      </c>
      <c r="C114" s="108">
        <v>35.5</v>
      </c>
      <c r="D114" s="108">
        <v>23.4</v>
      </c>
      <c r="E114" s="108">
        <v>31.0</v>
      </c>
      <c r="F114" s="108">
        <v>16.9</v>
      </c>
      <c r="G114" s="234"/>
      <c r="H114" s="108">
        <f t="shared" ref="H114:L114" si="114">$G114/100*B114</f>
        <v>0</v>
      </c>
      <c r="I114" s="108">
        <f t="shared" si="114"/>
        <v>0</v>
      </c>
      <c r="J114" s="108">
        <f t="shared" si="114"/>
        <v>0</v>
      </c>
      <c r="K114" s="108">
        <f t="shared" si="114"/>
        <v>0</v>
      </c>
      <c r="L114" s="108">
        <f t="shared" si="114"/>
        <v>0</v>
      </c>
      <c r="M114" s="108" t="s">
        <v>1818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3" t="s">
        <v>1133</v>
      </c>
      <c r="B115" s="108">
        <f t="shared" si="3"/>
        <v>348.38</v>
      </c>
      <c r="C115" s="108">
        <v>14.1</v>
      </c>
      <c r="D115" s="108">
        <v>6.1</v>
      </c>
      <c r="E115" s="108">
        <v>64.2</v>
      </c>
      <c r="F115" s="108">
        <v>7.0</v>
      </c>
      <c r="G115" s="234"/>
      <c r="H115" s="108">
        <f t="shared" ref="H115:L115" si="115">$G115/100*B115</f>
        <v>0</v>
      </c>
      <c r="I115" s="108">
        <f t="shared" si="115"/>
        <v>0</v>
      </c>
      <c r="J115" s="108">
        <f t="shared" si="115"/>
        <v>0</v>
      </c>
      <c r="K115" s="108">
        <f t="shared" si="115"/>
        <v>0</v>
      </c>
      <c r="L115" s="108">
        <f t="shared" si="115"/>
        <v>0</v>
      </c>
      <c r="M115" s="108" t="s">
        <v>1820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3" t="s">
        <v>1349</v>
      </c>
      <c r="B116" s="108">
        <f t="shared" si="3"/>
        <v>356.71</v>
      </c>
      <c r="C116" s="108">
        <v>0.1</v>
      </c>
      <c r="D116" s="108">
        <v>0.2</v>
      </c>
      <c r="E116" s="108">
        <v>90.9</v>
      </c>
      <c r="F116" s="108">
        <v>0.0</v>
      </c>
      <c r="G116" s="234"/>
      <c r="H116" s="108">
        <f t="shared" ref="H116:L116" si="116">$G116/100*B116</f>
        <v>0</v>
      </c>
      <c r="I116" s="108">
        <f t="shared" si="116"/>
        <v>0</v>
      </c>
      <c r="J116" s="108">
        <f t="shared" si="116"/>
        <v>0</v>
      </c>
      <c r="K116" s="108">
        <f t="shared" si="116"/>
        <v>0</v>
      </c>
      <c r="L116" s="108">
        <f t="shared" si="116"/>
        <v>0</v>
      </c>
      <c r="M116" s="108" t="s">
        <v>1815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3" t="s">
        <v>1884</v>
      </c>
      <c r="B117" s="108">
        <f t="shared" si="3"/>
        <v>31.73</v>
      </c>
      <c r="C117" s="108">
        <v>0.7</v>
      </c>
      <c r="D117" s="108">
        <v>0.3</v>
      </c>
      <c r="E117" s="108">
        <v>7.7</v>
      </c>
      <c r="F117" s="108">
        <v>2.0</v>
      </c>
      <c r="G117" s="234"/>
      <c r="H117" s="108">
        <f t="shared" ref="H117:L117" si="117">$G117/100*B117</f>
        <v>0</v>
      </c>
      <c r="I117" s="108">
        <f t="shared" si="117"/>
        <v>0</v>
      </c>
      <c r="J117" s="108">
        <f t="shared" si="117"/>
        <v>0</v>
      </c>
      <c r="K117" s="108">
        <f t="shared" si="117"/>
        <v>0</v>
      </c>
      <c r="L117" s="108">
        <f t="shared" si="117"/>
        <v>0</v>
      </c>
      <c r="M117" s="108" t="s">
        <v>1814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3" t="s">
        <v>1465</v>
      </c>
      <c r="B118" s="108">
        <f t="shared" si="3"/>
        <v>41.34</v>
      </c>
      <c r="C118" s="108">
        <v>0.4</v>
      </c>
      <c r="D118" s="108">
        <v>0.1</v>
      </c>
      <c r="E118" s="108">
        <v>12.2</v>
      </c>
      <c r="F118" s="108">
        <v>4.6</v>
      </c>
      <c r="G118" s="234"/>
      <c r="H118" s="108">
        <f t="shared" ref="H118:L118" si="118">$G118/100*B118</f>
        <v>0</v>
      </c>
      <c r="I118" s="108">
        <f t="shared" si="118"/>
        <v>0</v>
      </c>
      <c r="J118" s="108">
        <f t="shared" si="118"/>
        <v>0</v>
      </c>
      <c r="K118" s="108">
        <f t="shared" si="118"/>
        <v>0</v>
      </c>
      <c r="L118" s="108">
        <f t="shared" si="118"/>
        <v>0</v>
      </c>
      <c r="M118" s="108" t="s">
        <v>1814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3" t="s">
        <v>1885</v>
      </c>
      <c r="B119" s="108">
        <f t="shared" si="3"/>
        <v>266.72</v>
      </c>
      <c r="C119" s="108">
        <v>5.8</v>
      </c>
      <c r="D119" s="108">
        <v>1.7</v>
      </c>
      <c r="E119" s="108">
        <v>59.2</v>
      </c>
      <c r="F119" s="108">
        <v>1.4</v>
      </c>
      <c r="G119" s="234"/>
      <c r="H119" s="108">
        <f t="shared" ref="H119:L119" si="119">$G119/100*B119</f>
        <v>0</v>
      </c>
      <c r="I119" s="108">
        <f t="shared" si="119"/>
        <v>0</v>
      </c>
      <c r="J119" s="108">
        <f t="shared" si="119"/>
        <v>0</v>
      </c>
      <c r="K119" s="108">
        <f t="shared" si="119"/>
        <v>0</v>
      </c>
      <c r="L119" s="108">
        <f t="shared" si="119"/>
        <v>0</v>
      </c>
      <c r="M119" s="108" t="s">
        <v>1820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3" t="s">
        <v>1525</v>
      </c>
      <c r="B120" s="108">
        <f t="shared" si="3"/>
        <v>356.88</v>
      </c>
      <c r="C120" s="108">
        <v>3.3</v>
      </c>
      <c r="D120" s="108">
        <v>33.5</v>
      </c>
      <c r="E120" s="108">
        <v>15.2</v>
      </c>
      <c r="F120" s="108">
        <v>9.0</v>
      </c>
      <c r="G120" s="234"/>
      <c r="H120" s="108">
        <f t="shared" ref="H120:L120" si="120">$G120/100*B120</f>
        <v>0</v>
      </c>
      <c r="I120" s="108">
        <f t="shared" si="120"/>
        <v>0</v>
      </c>
      <c r="J120" s="108">
        <f t="shared" si="120"/>
        <v>0</v>
      </c>
      <c r="K120" s="108">
        <f t="shared" si="120"/>
        <v>0</v>
      </c>
      <c r="L120" s="108">
        <f t="shared" si="120"/>
        <v>0</v>
      </c>
      <c r="M120" s="108" t="s">
        <v>1823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3" t="s">
        <v>1649</v>
      </c>
      <c r="B121" s="108">
        <f t="shared" si="3"/>
        <v>41.34</v>
      </c>
      <c r="C121" s="108">
        <v>0.0</v>
      </c>
      <c r="D121" s="108">
        <v>0.0</v>
      </c>
      <c r="E121" s="108">
        <v>10.6</v>
      </c>
      <c r="F121" s="108">
        <v>0.0</v>
      </c>
      <c r="G121" s="234"/>
      <c r="H121" s="108">
        <f t="shared" ref="H121:L121" si="121">$G121/100*B121</f>
        <v>0</v>
      </c>
      <c r="I121" s="108">
        <f t="shared" si="121"/>
        <v>0</v>
      </c>
      <c r="J121" s="108">
        <f t="shared" si="121"/>
        <v>0</v>
      </c>
      <c r="K121" s="108">
        <f t="shared" si="121"/>
        <v>0</v>
      </c>
      <c r="L121" s="108">
        <f t="shared" si="121"/>
        <v>0</v>
      </c>
      <c r="M121" s="108" t="s">
        <v>1821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3" t="s">
        <v>1886</v>
      </c>
      <c r="B122" s="108">
        <f t="shared" si="3"/>
        <v>25.04</v>
      </c>
      <c r="C122" s="108">
        <v>1.7</v>
      </c>
      <c r="D122" s="108">
        <v>0.1</v>
      </c>
      <c r="E122" s="108">
        <v>6.2</v>
      </c>
      <c r="F122" s="108">
        <v>3.6</v>
      </c>
      <c r="G122" s="234"/>
      <c r="H122" s="108">
        <f t="shared" ref="H122:L122" si="122">$G122/100*B122</f>
        <v>0</v>
      </c>
      <c r="I122" s="108">
        <f t="shared" si="122"/>
        <v>0</v>
      </c>
      <c r="J122" s="108">
        <f t="shared" si="122"/>
        <v>0</v>
      </c>
      <c r="K122" s="108">
        <f t="shared" si="122"/>
        <v>0</v>
      </c>
      <c r="L122" s="108">
        <f t="shared" si="122"/>
        <v>0</v>
      </c>
      <c r="M122" s="108" t="s">
        <v>1828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3" t="s">
        <v>1295</v>
      </c>
      <c r="B123" s="108">
        <f t="shared" si="3"/>
        <v>165.43</v>
      </c>
      <c r="C123" s="108">
        <v>3.3</v>
      </c>
      <c r="D123" s="108">
        <v>1.5</v>
      </c>
      <c r="E123" s="108">
        <v>53.5</v>
      </c>
      <c r="F123" s="108">
        <v>36.8</v>
      </c>
      <c r="G123" s="234"/>
      <c r="H123" s="108">
        <f t="shared" ref="H123:L123" si="123">$G123/100*B123</f>
        <v>0</v>
      </c>
      <c r="I123" s="108">
        <f t="shared" si="123"/>
        <v>0</v>
      </c>
      <c r="J123" s="108">
        <f t="shared" si="123"/>
        <v>0</v>
      </c>
      <c r="K123" s="108">
        <f t="shared" si="123"/>
        <v>0</v>
      </c>
      <c r="L123" s="108">
        <f t="shared" si="123"/>
        <v>0</v>
      </c>
      <c r="M123" s="108" t="s">
        <v>1816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3" t="s">
        <v>1231</v>
      </c>
      <c r="B124" s="108">
        <f t="shared" si="3"/>
        <v>297.77</v>
      </c>
      <c r="C124" s="108">
        <v>26.1</v>
      </c>
      <c r="D124" s="108">
        <v>1.5</v>
      </c>
      <c r="E124" s="108">
        <v>58.3</v>
      </c>
      <c r="F124" s="108">
        <v>25.0</v>
      </c>
      <c r="G124" s="234"/>
      <c r="H124" s="108">
        <f t="shared" ref="H124:L124" si="124">$G124/100*B124</f>
        <v>0</v>
      </c>
      <c r="I124" s="108">
        <f t="shared" si="124"/>
        <v>0</v>
      </c>
      <c r="J124" s="108">
        <f t="shared" si="124"/>
        <v>0</v>
      </c>
      <c r="K124" s="108">
        <f t="shared" si="124"/>
        <v>0</v>
      </c>
      <c r="L124" s="108">
        <f t="shared" si="124"/>
        <v>0</v>
      </c>
      <c r="M124" s="108" t="s">
        <v>1828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3" t="s">
        <v>1887</v>
      </c>
      <c r="B125" s="108">
        <f t="shared" si="3"/>
        <v>69.07</v>
      </c>
      <c r="C125" s="108">
        <v>2.6</v>
      </c>
      <c r="D125" s="108">
        <v>0.1</v>
      </c>
      <c r="E125" s="108">
        <v>17.2</v>
      </c>
      <c r="F125" s="108">
        <v>4.9</v>
      </c>
      <c r="G125" s="233"/>
      <c r="H125" s="108">
        <f t="shared" ref="H125:L125" si="125">$G125/100*B125</f>
        <v>0</v>
      </c>
      <c r="I125" s="108">
        <f t="shared" si="125"/>
        <v>0</v>
      </c>
      <c r="J125" s="108">
        <f t="shared" si="125"/>
        <v>0</v>
      </c>
      <c r="K125" s="108">
        <f t="shared" si="125"/>
        <v>0</v>
      </c>
      <c r="L125" s="108">
        <f t="shared" si="125"/>
        <v>0</v>
      </c>
      <c r="M125" s="108" t="s">
        <v>1828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3" t="s">
        <v>1600</v>
      </c>
      <c r="B126" s="108">
        <f t="shared" si="3"/>
        <v>92</v>
      </c>
      <c r="C126" s="108">
        <v>17.6</v>
      </c>
      <c r="D126" s="108">
        <v>2.4</v>
      </c>
      <c r="E126" s="108">
        <v>0.0</v>
      </c>
      <c r="F126" s="108">
        <v>0.0</v>
      </c>
      <c r="G126" s="234"/>
      <c r="H126" s="108">
        <f t="shared" ref="H126:L126" si="126">$G126/100*B126</f>
        <v>0</v>
      </c>
      <c r="I126" s="108">
        <f t="shared" si="126"/>
        <v>0</v>
      </c>
      <c r="J126" s="108">
        <f t="shared" si="126"/>
        <v>0</v>
      </c>
      <c r="K126" s="108">
        <f t="shared" si="126"/>
        <v>0</v>
      </c>
      <c r="L126" s="108">
        <f t="shared" si="126"/>
        <v>0</v>
      </c>
      <c r="M126" s="108" t="s">
        <v>1832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3" t="s">
        <v>1644</v>
      </c>
      <c r="B127" s="108">
        <f t="shared" si="3"/>
        <v>0.4</v>
      </c>
      <c r="C127" s="108">
        <v>0.1</v>
      </c>
      <c r="D127" s="108">
        <v>0.0</v>
      </c>
      <c r="E127" s="108">
        <v>0.0</v>
      </c>
      <c r="F127" s="108">
        <v>0.0</v>
      </c>
      <c r="G127" s="234"/>
      <c r="H127" s="108">
        <f t="shared" ref="H127:L127" si="127">$G127/100*B127</f>
        <v>0</v>
      </c>
      <c r="I127" s="108">
        <f t="shared" si="127"/>
        <v>0</v>
      </c>
      <c r="J127" s="108">
        <f t="shared" si="127"/>
        <v>0</v>
      </c>
      <c r="K127" s="108">
        <f t="shared" si="127"/>
        <v>0</v>
      </c>
      <c r="L127" s="108">
        <f t="shared" si="127"/>
        <v>0</v>
      </c>
      <c r="M127" s="108" t="s">
        <v>1821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3" t="s">
        <v>1888</v>
      </c>
      <c r="B128" s="108">
        <f t="shared" si="3"/>
        <v>307.99</v>
      </c>
      <c r="C128" s="108">
        <v>6.0</v>
      </c>
      <c r="D128" s="108">
        <v>2.5</v>
      </c>
      <c r="E128" s="108">
        <v>78.4</v>
      </c>
      <c r="F128" s="108">
        <v>23.3</v>
      </c>
      <c r="G128" s="234"/>
      <c r="H128" s="108">
        <f t="shared" ref="H128:L128" si="128">$G128/100*B128</f>
        <v>0</v>
      </c>
      <c r="I128" s="108">
        <f t="shared" si="128"/>
        <v>0</v>
      </c>
      <c r="J128" s="108">
        <f t="shared" si="128"/>
        <v>0</v>
      </c>
      <c r="K128" s="108">
        <f t="shared" si="128"/>
        <v>0</v>
      </c>
      <c r="L128" s="108">
        <f t="shared" si="128"/>
        <v>0</v>
      </c>
      <c r="M128" s="108" t="s">
        <v>1821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3" t="s">
        <v>1889</v>
      </c>
      <c r="B129" s="108">
        <f t="shared" si="3"/>
        <v>0.4</v>
      </c>
      <c r="C129" s="108">
        <v>0.1</v>
      </c>
      <c r="D129" s="108">
        <v>0.0</v>
      </c>
      <c r="E129" s="108">
        <v>0.0</v>
      </c>
      <c r="F129" s="108">
        <v>0.0</v>
      </c>
      <c r="G129" s="234"/>
      <c r="H129" s="108">
        <f t="shared" ref="H129:L129" si="129">$G129/100*B129</f>
        <v>0</v>
      </c>
      <c r="I129" s="108">
        <f t="shared" si="129"/>
        <v>0</v>
      </c>
      <c r="J129" s="108">
        <f t="shared" si="129"/>
        <v>0</v>
      </c>
      <c r="K129" s="108">
        <f t="shared" si="129"/>
        <v>0</v>
      </c>
      <c r="L129" s="108">
        <f t="shared" si="129"/>
        <v>0</v>
      </c>
      <c r="M129" s="108" t="s">
        <v>1821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3" t="s">
        <v>1631</v>
      </c>
      <c r="B130" s="108">
        <f t="shared" si="3"/>
        <v>66.91</v>
      </c>
      <c r="C130" s="108">
        <v>13.6</v>
      </c>
      <c r="D130" s="108">
        <v>1.0</v>
      </c>
      <c r="E130" s="108">
        <v>0.9</v>
      </c>
      <c r="F130" s="108">
        <v>0.0</v>
      </c>
      <c r="G130" s="234"/>
      <c r="H130" s="108">
        <f t="shared" ref="H130:L130" si="130">$G130/100*B130</f>
        <v>0</v>
      </c>
      <c r="I130" s="108">
        <f t="shared" si="130"/>
        <v>0</v>
      </c>
      <c r="J130" s="108">
        <f t="shared" si="130"/>
        <v>0</v>
      </c>
      <c r="K130" s="108">
        <f t="shared" si="130"/>
        <v>0</v>
      </c>
      <c r="L130" s="108">
        <f t="shared" si="130"/>
        <v>0</v>
      </c>
      <c r="M130" s="108" t="s">
        <v>1847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3" t="s">
        <v>1890</v>
      </c>
      <c r="B131" s="108">
        <f t="shared" si="3"/>
        <v>14.22</v>
      </c>
      <c r="C131" s="108">
        <v>2.3</v>
      </c>
      <c r="D131" s="108">
        <v>0.1</v>
      </c>
      <c r="E131" s="108">
        <v>1.3</v>
      </c>
      <c r="F131" s="108">
        <v>0.5</v>
      </c>
      <c r="G131" s="234"/>
      <c r="H131" s="108">
        <f t="shared" ref="H131:L131" si="131">$G131/100*B131</f>
        <v>0</v>
      </c>
      <c r="I131" s="108">
        <f t="shared" si="131"/>
        <v>0</v>
      </c>
      <c r="J131" s="108">
        <f t="shared" si="131"/>
        <v>0</v>
      </c>
      <c r="K131" s="108">
        <f t="shared" si="131"/>
        <v>0</v>
      </c>
      <c r="L131" s="108">
        <f t="shared" si="131"/>
        <v>0</v>
      </c>
      <c r="M131" s="108" t="s">
        <v>1828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3" t="s">
        <v>1477</v>
      </c>
      <c r="B132" s="108">
        <f t="shared" si="3"/>
        <v>29.83</v>
      </c>
      <c r="C132" s="108">
        <v>0.9</v>
      </c>
      <c r="D132" s="108">
        <v>0.6</v>
      </c>
      <c r="E132" s="108">
        <v>6.9</v>
      </c>
      <c r="F132" s="108">
        <v>3.2</v>
      </c>
      <c r="G132" s="234"/>
      <c r="H132" s="108">
        <f t="shared" ref="H132:L132" si="132">$G132/100*B132</f>
        <v>0</v>
      </c>
      <c r="I132" s="108">
        <f t="shared" si="132"/>
        <v>0</v>
      </c>
      <c r="J132" s="108">
        <f t="shared" si="132"/>
        <v>0</v>
      </c>
      <c r="K132" s="108">
        <f t="shared" si="132"/>
        <v>0</v>
      </c>
      <c r="L132" s="108">
        <f t="shared" si="132"/>
        <v>0</v>
      </c>
      <c r="M132" s="108" t="s">
        <v>1814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3" t="s">
        <v>1315</v>
      </c>
      <c r="B133" s="108">
        <f t="shared" si="3"/>
        <v>325.79</v>
      </c>
      <c r="C133" s="108">
        <v>0.2</v>
      </c>
      <c r="D133" s="108">
        <v>0.1</v>
      </c>
      <c r="E133" s="108">
        <v>83.1</v>
      </c>
      <c r="F133" s="108">
        <v>0.0</v>
      </c>
      <c r="G133" s="234"/>
      <c r="H133" s="108">
        <f t="shared" ref="H133:L133" si="133">$G133/100*B133</f>
        <v>0</v>
      </c>
      <c r="I133" s="108">
        <f t="shared" si="133"/>
        <v>0</v>
      </c>
      <c r="J133" s="108">
        <f t="shared" si="133"/>
        <v>0</v>
      </c>
      <c r="K133" s="108">
        <f t="shared" si="133"/>
        <v>0</v>
      </c>
      <c r="L133" s="108">
        <f t="shared" si="133"/>
        <v>0</v>
      </c>
      <c r="M133" s="108" t="s">
        <v>1826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3" t="s">
        <v>1891</v>
      </c>
      <c r="B134" s="108">
        <f t="shared" si="3"/>
        <v>355.8</v>
      </c>
      <c r="C134" s="108">
        <v>9.4</v>
      </c>
      <c r="D134" s="108">
        <v>4.7</v>
      </c>
      <c r="E134" s="108">
        <v>74.3</v>
      </c>
      <c r="F134" s="108">
        <v>7.3</v>
      </c>
      <c r="G134" s="234"/>
      <c r="H134" s="108">
        <f t="shared" ref="H134:L134" si="134">$G134/100*B134</f>
        <v>0</v>
      </c>
      <c r="I134" s="108">
        <f t="shared" si="134"/>
        <v>0</v>
      </c>
      <c r="J134" s="108">
        <f t="shared" si="134"/>
        <v>0</v>
      </c>
      <c r="K134" s="108">
        <f t="shared" si="134"/>
        <v>0</v>
      </c>
      <c r="L134" s="108">
        <f t="shared" si="134"/>
        <v>0</v>
      </c>
      <c r="M134" s="108" t="s">
        <v>1820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3" t="s">
        <v>1088</v>
      </c>
      <c r="B135" s="108">
        <f t="shared" si="3"/>
        <v>350.84</v>
      </c>
      <c r="C135" s="108">
        <v>8.1</v>
      </c>
      <c r="D135" s="108">
        <v>3.6</v>
      </c>
      <c r="E135" s="108">
        <v>76.9</v>
      </c>
      <c r="F135" s="108">
        <v>7.3</v>
      </c>
      <c r="G135" s="234"/>
      <c r="H135" s="108">
        <f t="shared" ref="H135:L135" si="135">$G135/100*B135</f>
        <v>0</v>
      </c>
      <c r="I135" s="108">
        <f t="shared" si="135"/>
        <v>0</v>
      </c>
      <c r="J135" s="108">
        <f t="shared" si="135"/>
        <v>0</v>
      </c>
      <c r="K135" s="108">
        <f t="shared" si="135"/>
        <v>0</v>
      </c>
      <c r="L135" s="108">
        <f t="shared" si="135"/>
        <v>0</v>
      </c>
      <c r="M135" s="108" t="s">
        <v>1820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3" t="s">
        <v>1310</v>
      </c>
      <c r="B136" s="108">
        <f t="shared" si="3"/>
        <v>356.46</v>
      </c>
      <c r="C136" s="108">
        <v>0.3</v>
      </c>
      <c r="D136" s="108">
        <v>0.1</v>
      </c>
      <c r="E136" s="108">
        <v>91.3</v>
      </c>
      <c r="F136" s="108">
        <v>0.9</v>
      </c>
      <c r="G136" s="234"/>
      <c r="H136" s="108">
        <f t="shared" ref="H136:L136" si="136">$G136/100*B136</f>
        <v>0</v>
      </c>
      <c r="I136" s="108">
        <f t="shared" si="136"/>
        <v>0</v>
      </c>
      <c r="J136" s="108">
        <f t="shared" si="136"/>
        <v>0</v>
      </c>
      <c r="K136" s="108">
        <f t="shared" si="136"/>
        <v>0</v>
      </c>
      <c r="L136" s="108">
        <f t="shared" si="136"/>
        <v>0</v>
      </c>
      <c r="M136" s="108" t="s">
        <v>1826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3" t="s">
        <v>1489</v>
      </c>
      <c r="B137" s="108">
        <f t="shared" si="3"/>
        <v>65.36</v>
      </c>
      <c r="C137" s="108">
        <v>1.9</v>
      </c>
      <c r="D137" s="108">
        <v>0.9</v>
      </c>
      <c r="E137" s="108">
        <v>15.9</v>
      </c>
      <c r="F137" s="108">
        <v>6.5</v>
      </c>
      <c r="G137" s="234"/>
      <c r="H137" s="108">
        <f t="shared" ref="H137:L137" si="137">$G137/100*B137</f>
        <v>0</v>
      </c>
      <c r="I137" s="108">
        <f t="shared" si="137"/>
        <v>0</v>
      </c>
      <c r="J137" s="108">
        <f t="shared" si="137"/>
        <v>0</v>
      </c>
      <c r="K137" s="108">
        <f t="shared" si="137"/>
        <v>0</v>
      </c>
      <c r="L137" s="108">
        <f t="shared" si="137"/>
        <v>0</v>
      </c>
      <c r="M137" s="108" t="s">
        <v>1814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3" t="s">
        <v>1554</v>
      </c>
      <c r="B138" s="108">
        <f t="shared" si="3"/>
        <v>587.33</v>
      </c>
      <c r="C138" s="108">
        <v>17.7</v>
      </c>
      <c r="D138" s="108">
        <v>49.7</v>
      </c>
      <c r="E138" s="108">
        <v>23.5</v>
      </c>
      <c r="F138" s="108">
        <v>11.8</v>
      </c>
      <c r="G138" s="234"/>
      <c r="H138" s="108">
        <f t="shared" ref="H138:L138" si="138">$G138/100*B138</f>
        <v>0</v>
      </c>
      <c r="I138" s="108">
        <f t="shared" si="138"/>
        <v>0</v>
      </c>
      <c r="J138" s="108">
        <f t="shared" si="138"/>
        <v>0</v>
      </c>
      <c r="K138" s="108">
        <f t="shared" si="138"/>
        <v>0</v>
      </c>
      <c r="L138" s="108">
        <f t="shared" si="138"/>
        <v>0</v>
      </c>
      <c r="M138" s="108" t="s">
        <v>1825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3" t="s">
        <v>1555</v>
      </c>
      <c r="B139" s="108">
        <f t="shared" si="3"/>
        <v>614.04</v>
      </c>
      <c r="C139" s="108">
        <v>18.1</v>
      </c>
      <c r="D139" s="108">
        <v>50.9</v>
      </c>
      <c r="E139" s="108">
        <v>24.1</v>
      </c>
      <c r="F139" s="108">
        <v>5.5</v>
      </c>
      <c r="G139" s="234"/>
      <c r="H139" s="108">
        <f t="shared" ref="H139:L139" si="139">$G139/100*B139</f>
        <v>0</v>
      </c>
      <c r="I139" s="108">
        <f t="shared" si="139"/>
        <v>0</v>
      </c>
      <c r="J139" s="108">
        <f t="shared" si="139"/>
        <v>0</v>
      </c>
      <c r="K139" s="108">
        <f t="shared" si="139"/>
        <v>0</v>
      </c>
      <c r="L139" s="108">
        <f t="shared" si="139"/>
        <v>0</v>
      </c>
      <c r="M139" s="108" t="s">
        <v>1825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3" t="s">
        <v>1741</v>
      </c>
      <c r="B140" s="108">
        <f t="shared" si="3"/>
        <v>210.3</v>
      </c>
      <c r="C140" s="108">
        <v>18.6</v>
      </c>
      <c r="D140" s="108">
        <v>15.1</v>
      </c>
      <c r="E140" s="108">
        <v>0.0</v>
      </c>
      <c r="F140" s="108">
        <v>0.0</v>
      </c>
      <c r="G140" s="234"/>
      <c r="H140" s="108">
        <f t="shared" ref="H140:L140" si="140">$G140/100*B140</f>
        <v>0</v>
      </c>
      <c r="I140" s="108">
        <f t="shared" si="140"/>
        <v>0</v>
      </c>
      <c r="J140" s="108">
        <f t="shared" si="140"/>
        <v>0</v>
      </c>
      <c r="K140" s="108">
        <f t="shared" si="140"/>
        <v>0</v>
      </c>
      <c r="L140" s="108">
        <f t="shared" si="140"/>
        <v>0</v>
      </c>
      <c r="M140" s="108" t="s">
        <v>1859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3" t="s">
        <v>1091</v>
      </c>
      <c r="B141" s="108">
        <f t="shared" si="3"/>
        <v>348.56</v>
      </c>
      <c r="C141" s="108">
        <v>12.7</v>
      </c>
      <c r="D141" s="108">
        <v>0.6</v>
      </c>
      <c r="E141" s="108">
        <v>77.4</v>
      </c>
      <c r="F141" s="108">
        <v>5.0</v>
      </c>
      <c r="G141" s="234"/>
      <c r="H141" s="108">
        <f t="shared" ref="H141:L141" si="141">$G141/100*B141</f>
        <v>0</v>
      </c>
      <c r="I141" s="108">
        <f t="shared" si="141"/>
        <v>0</v>
      </c>
      <c r="J141" s="108">
        <f t="shared" si="141"/>
        <v>0</v>
      </c>
      <c r="K141" s="108">
        <f t="shared" si="141"/>
        <v>0</v>
      </c>
      <c r="L141" s="108">
        <f t="shared" si="141"/>
        <v>0</v>
      </c>
      <c r="M141" s="108" t="s">
        <v>1820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3" t="s">
        <v>1493</v>
      </c>
      <c r="B142" s="108">
        <f t="shared" si="3"/>
        <v>40.23</v>
      </c>
      <c r="C142" s="108">
        <v>0.7</v>
      </c>
      <c r="D142" s="108">
        <v>0.2</v>
      </c>
      <c r="E142" s="108">
        <v>10.5</v>
      </c>
      <c r="F142" s="108">
        <v>2.8</v>
      </c>
      <c r="G142" s="234"/>
      <c r="H142" s="108">
        <f t="shared" ref="H142:L142" si="142">$G142/100*B142</f>
        <v>0</v>
      </c>
      <c r="I142" s="108">
        <f t="shared" si="142"/>
        <v>0</v>
      </c>
      <c r="J142" s="108">
        <f t="shared" si="142"/>
        <v>0</v>
      </c>
      <c r="K142" s="108">
        <f t="shared" si="142"/>
        <v>0</v>
      </c>
      <c r="L142" s="108">
        <f t="shared" si="142"/>
        <v>0</v>
      </c>
      <c r="M142" s="108" t="s">
        <v>1814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3" t="s">
        <v>1293</v>
      </c>
      <c r="B143" s="108">
        <f t="shared" si="3"/>
        <v>47.17</v>
      </c>
      <c r="C143" s="108">
        <v>1.7</v>
      </c>
      <c r="D143" s="108">
        <v>0.6</v>
      </c>
      <c r="E143" s="108">
        <v>9.6</v>
      </c>
      <c r="F143" s="108">
        <v>1.3</v>
      </c>
      <c r="G143" s="234"/>
      <c r="H143" s="108">
        <f t="shared" ref="H143:L143" si="143">$G143/100*B143</f>
        <v>0</v>
      </c>
      <c r="I143" s="108">
        <f t="shared" si="143"/>
        <v>0</v>
      </c>
      <c r="J143" s="108">
        <f t="shared" si="143"/>
        <v>0</v>
      </c>
      <c r="K143" s="108">
        <f t="shared" si="143"/>
        <v>0</v>
      </c>
      <c r="L143" s="108">
        <f t="shared" si="143"/>
        <v>0</v>
      </c>
      <c r="M143" s="108" t="s">
        <v>1816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3" t="s">
        <v>1892</v>
      </c>
      <c r="B144" s="108">
        <f t="shared" si="3"/>
        <v>425.29</v>
      </c>
      <c r="C144" s="108">
        <v>10.5</v>
      </c>
      <c r="D144" s="108">
        <v>15.6</v>
      </c>
      <c r="E144" s="108">
        <v>63.4</v>
      </c>
      <c r="F144" s="108">
        <v>2.3</v>
      </c>
      <c r="G144" s="234"/>
      <c r="H144" s="108">
        <f t="shared" ref="H144:L144" si="144">$G144/100*B144</f>
        <v>0</v>
      </c>
      <c r="I144" s="108">
        <f t="shared" si="144"/>
        <v>0</v>
      </c>
      <c r="J144" s="108">
        <f t="shared" si="144"/>
        <v>0</v>
      </c>
      <c r="K144" s="108">
        <f t="shared" si="144"/>
        <v>0</v>
      </c>
      <c r="L144" s="108">
        <f t="shared" si="144"/>
        <v>0</v>
      </c>
      <c r="M144" s="108" t="s">
        <v>1820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3" t="s">
        <v>1893</v>
      </c>
      <c r="B145" s="108">
        <f t="shared" si="3"/>
        <v>354.84</v>
      </c>
      <c r="C145" s="108">
        <v>14.4</v>
      </c>
      <c r="D145" s="108">
        <v>0.7</v>
      </c>
      <c r="E145" s="108">
        <v>74.6</v>
      </c>
      <c r="F145" s="108">
        <v>0.0</v>
      </c>
      <c r="G145" s="234"/>
      <c r="H145" s="108">
        <f t="shared" ref="H145:L145" si="145">$G145/100*B145</f>
        <v>0</v>
      </c>
      <c r="I145" s="108">
        <f t="shared" si="145"/>
        <v>0</v>
      </c>
      <c r="J145" s="108">
        <f t="shared" si="145"/>
        <v>0</v>
      </c>
      <c r="K145" s="108">
        <f t="shared" si="145"/>
        <v>0</v>
      </c>
      <c r="L145" s="108">
        <f t="shared" si="145"/>
        <v>0</v>
      </c>
      <c r="M145" s="108" t="s">
        <v>1820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3" t="s">
        <v>1894</v>
      </c>
      <c r="B146" s="108">
        <f t="shared" si="3"/>
        <v>333.62</v>
      </c>
      <c r="C146" s="108">
        <v>11.4</v>
      </c>
      <c r="D146" s="108">
        <v>0.8</v>
      </c>
      <c r="E146" s="108">
        <v>74.1</v>
      </c>
      <c r="F146" s="108">
        <v>4.3</v>
      </c>
      <c r="G146" s="234"/>
      <c r="H146" s="108">
        <f t="shared" ref="H146:L146" si="146">$G146/100*B146</f>
        <v>0</v>
      </c>
      <c r="I146" s="108">
        <f t="shared" si="146"/>
        <v>0</v>
      </c>
      <c r="J146" s="108">
        <f t="shared" si="146"/>
        <v>0</v>
      </c>
      <c r="K146" s="108">
        <f t="shared" si="146"/>
        <v>0</v>
      </c>
      <c r="L146" s="108">
        <f t="shared" si="146"/>
        <v>0</v>
      </c>
      <c r="M146" s="108" t="s">
        <v>1820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3" t="s">
        <v>1895</v>
      </c>
      <c r="B147" s="108">
        <f t="shared" si="3"/>
        <v>249.04</v>
      </c>
      <c r="C147" s="108">
        <v>6.1</v>
      </c>
      <c r="D147" s="108">
        <v>0.6</v>
      </c>
      <c r="E147" s="108">
        <v>56.8</v>
      </c>
      <c r="F147" s="108">
        <v>1.2</v>
      </c>
      <c r="G147" s="234"/>
      <c r="H147" s="108">
        <f t="shared" ref="H147:L147" si="147">$G147/100*B147</f>
        <v>0</v>
      </c>
      <c r="I147" s="108">
        <f t="shared" si="147"/>
        <v>0</v>
      </c>
      <c r="J147" s="108">
        <f t="shared" si="147"/>
        <v>0</v>
      </c>
      <c r="K147" s="108">
        <f t="shared" si="147"/>
        <v>0</v>
      </c>
      <c r="L147" s="108">
        <f t="shared" si="147"/>
        <v>0</v>
      </c>
      <c r="M147" s="108" t="s">
        <v>1820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3" t="s">
        <v>1491</v>
      </c>
      <c r="B148" s="108">
        <f t="shared" si="3"/>
        <v>38.05</v>
      </c>
      <c r="C148" s="108">
        <v>1.1</v>
      </c>
      <c r="D148" s="108">
        <v>0.3</v>
      </c>
      <c r="E148" s="108">
        <v>9.3</v>
      </c>
      <c r="F148" s="108">
        <v>2.8</v>
      </c>
      <c r="G148" s="234"/>
      <c r="H148" s="108">
        <f t="shared" ref="H148:L148" si="148">$G148/100*B148</f>
        <v>0</v>
      </c>
      <c r="I148" s="108">
        <f t="shared" si="148"/>
        <v>0</v>
      </c>
      <c r="J148" s="108">
        <f t="shared" si="148"/>
        <v>0</v>
      </c>
      <c r="K148" s="108">
        <f t="shared" si="148"/>
        <v>0</v>
      </c>
      <c r="L148" s="108">
        <f t="shared" si="148"/>
        <v>0</v>
      </c>
      <c r="M148" s="108" t="s">
        <v>1814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3" t="s">
        <v>1268</v>
      </c>
      <c r="B149" s="108">
        <f t="shared" si="3"/>
        <v>22.38</v>
      </c>
      <c r="C149" s="108">
        <v>2.2</v>
      </c>
      <c r="D149" s="108">
        <v>0.1</v>
      </c>
      <c r="E149" s="108">
        <v>5.2</v>
      </c>
      <c r="F149" s="108">
        <v>4.0</v>
      </c>
      <c r="G149" s="234"/>
      <c r="H149" s="108">
        <f t="shared" ref="H149:L149" si="149">$G149/100*B149</f>
        <v>0</v>
      </c>
      <c r="I149" s="108">
        <f t="shared" si="149"/>
        <v>0</v>
      </c>
      <c r="J149" s="108">
        <f t="shared" si="149"/>
        <v>0</v>
      </c>
      <c r="K149" s="108">
        <f t="shared" si="149"/>
        <v>0</v>
      </c>
      <c r="L149" s="108">
        <f t="shared" si="149"/>
        <v>0</v>
      </c>
      <c r="M149" s="108" t="s">
        <v>1828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3" t="s">
        <v>1497</v>
      </c>
      <c r="B150" s="108">
        <f t="shared" si="3"/>
        <v>68.68</v>
      </c>
      <c r="C150" s="108">
        <v>0.8</v>
      </c>
      <c r="D150" s="108">
        <v>0.4</v>
      </c>
      <c r="E150" s="108">
        <v>16.5</v>
      </c>
      <c r="F150" s="108">
        <v>1.3</v>
      </c>
      <c r="G150" s="234"/>
      <c r="H150" s="108">
        <f t="shared" ref="H150:L150" si="150">$G150/100*B150</f>
        <v>0</v>
      </c>
      <c r="I150" s="108">
        <f t="shared" si="150"/>
        <v>0</v>
      </c>
      <c r="J150" s="108">
        <f t="shared" si="150"/>
        <v>0</v>
      </c>
      <c r="K150" s="108">
        <f t="shared" si="150"/>
        <v>0</v>
      </c>
      <c r="L150" s="108">
        <f t="shared" si="150"/>
        <v>0</v>
      </c>
      <c r="M150" s="108" t="s">
        <v>1814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3" t="s">
        <v>1239</v>
      </c>
      <c r="B151" s="108">
        <f t="shared" si="3"/>
        <v>69</v>
      </c>
      <c r="C151" s="108">
        <v>1.5</v>
      </c>
      <c r="D151" s="108">
        <v>0.2</v>
      </c>
      <c r="E151" s="108">
        <v>17.3</v>
      </c>
      <c r="F151" s="108">
        <v>3.3</v>
      </c>
      <c r="G151" s="234"/>
      <c r="H151" s="108">
        <f t="shared" ref="H151:L151" si="151">$G151/100*B151</f>
        <v>0</v>
      </c>
      <c r="I151" s="108">
        <f t="shared" si="151"/>
        <v>0</v>
      </c>
      <c r="J151" s="108">
        <f t="shared" si="151"/>
        <v>0</v>
      </c>
      <c r="K151" s="108">
        <f t="shared" si="151"/>
        <v>0</v>
      </c>
      <c r="L151" s="108">
        <f t="shared" si="151"/>
        <v>0</v>
      </c>
      <c r="M151" s="108" t="s">
        <v>1828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3" t="s">
        <v>1596</v>
      </c>
      <c r="B152" s="108">
        <f t="shared" si="3"/>
        <v>121.6</v>
      </c>
      <c r="C152" s="108">
        <v>20.5</v>
      </c>
      <c r="D152" s="108">
        <v>4.4</v>
      </c>
      <c r="E152" s="108">
        <v>0.0</v>
      </c>
      <c r="F152" s="108">
        <v>0.0</v>
      </c>
      <c r="G152" s="234"/>
      <c r="H152" s="108">
        <f t="shared" ref="H152:L152" si="152">$G152/100*B152</f>
        <v>0</v>
      </c>
      <c r="I152" s="108">
        <f t="shared" si="152"/>
        <v>0</v>
      </c>
      <c r="J152" s="108">
        <f t="shared" si="152"/>
        <v>0</v>
      </c>
      <c r="K152" s="108">
        <f t="shared" si="152"/>
        <v>0</v>
      </c>
      <c r="L152" s="108">
        <f t="shared" si="152"/>
        <v>0</v>
      </c>
      <c r="M152" s="108" t="s">
        <v>1832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3" t="s">
        <v>1896</v>
      </c>
      <c r="B153" s="108">
        <f t="shared" si="3"/>
        <v>38.34</v>
      </c>
      <c r="C153" s="108">
        <v>1.1</v>
      </c>
      <c r="D153" s="108">
        <v>0.1</v>
      </c>
      <c r="E153" s="108">
        <v>9.3</v>
      </c>
      <c r="F153" s="108">
        <v>1.7</v>
      </c>
      <c r="G153" s="234"/>
      <c r="H153" s="108">
        <f t="shared" ref="H153:L153" si="153">$G153/100*B153</f>
        <v>0</v>
      </c>
      <c r="I153" s="108">
        <f t="shared" si="153"/>
        <v>0</v>
      </c>
      <c r="J153" s="108">
        <f t="shared" si="153"/>
        <v>0</v>
      </c>
      <c r="K153" s="108">
        <f t="shared" si="153"/>
        <v>0</v>
      </c>
      <c r="L153" s="108">
        <f t="shared" si="153"/>
        <v>0</v>
      </c>
      <c r="M153" s="108" t="s">
        <v>1828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3" t="s">
        <v>1897</v>
      </c>
      <c r="B154" s="108">
        <f t="shared" si="3"/>
        <v>32.53</v>
      </c>
      <c r="C154" s="108">
        <v>1.8</v>
      </c>
      <c r="D154" s="108">
        <v>0.2</v>
      </c>
      <c r="E154" s="108">
        <v>7.3</v>
      </c>
      <c r="F154" s="108">
        <v>2.6</v>
      </c>
      <c r="G154" s="234"/>
      <c r="H154" s="108">
        <f t="shared" ref="H154:L154" si="154">$G154/100*B154</f>
        <v>0</v>
      </c>
      <c r="I154" s="108">
        <f t="shared" si="154"/>
        <v>0</v>
      </c>
      <c r="J154" s="108">
        <f t="shared" si="154"/>
        <v>0</v>
      </c>
      <c r="K154" s="108">
        <f t="shared" si="154"/>
        <v>0</v>
      </c>
      <c r="L154" s="108">
        <f t="shared" si="154"/>
        <v>0</v>
      </c>
      <c r="M154" s="108" t="s">
        <v>1828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3" t="s">
        <v>1898</v>
      </c>
      <c r="B155" s="108">
        <f t="shared" si="3"/>
        <v>60.66</v>
      </c>
      <c r="C155" s="108">
        <v>1.5</v>
      </c>
      <c r="D155" s="108">
        <v>0.3</v>
      </c>
      <c r="E155" s="108">
        <v>14.2</v>
      </c>
      <c r="F155" s="108">
        <v>1.8</v>
      </c>
      <c r="G155" s="234"/>
      <c r="H155" s="108">
        <f t="shared" ref="H155:L155" si="155">$G155/100*B155</f>
        <v>0</v>
      </c>
      <c r="I155" s="108">
        <f t="shared" si="155"/>
        <v>0</v>
      </c>
      <c r="J155" s="108">
        <f t="shared" si="155"/>
        <v>0</v>
      </c>
      <c r="K155" s="108">
        <f t="shared" si="155"/>
        <v>0</v>
      </c>
      <c r="L155" s="108">
        <f t="shared" si="155"/>
        <v>0</v>
      </c>
      <c r="M155" s="108" t="s">
        <v>1828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3" t="s">
        <v>1568</v>
      </c>
      <c r="B156" s="108">
        <f t="shared" si="3"/>
        <v>117.8</v>
      </c>
      <c r="C156" s="108">
        <v>20.0</v>
      </c>
      <c r="D156" s="108">
        <v>4.2</v>
      </c>
      <c r="E156" s="108">
        <v>0.0</v>
      </c>
      <c r="F156" s="108">
        <v>0.0</v>
      </c>
      <c r="G156" s="234"/>
      <c r="H156" s="108">
        <f t="shared" ref="H156:L156" si="156">$G156/100*B156</f>
        <v>0</v>
      </c>
      <c r="I156" s="108">
        <f t="shared" si="156"/>
        <v>0</v>
      </c>
      <c r="J156" s="108">
        <f t="shared" si="156"/>
        <v>0</v>
      </c>
      <c r="K156" s="108">
        <f t="shared" si="156"/>
        <v>0</v>
      </c>
      <c r="L156" s="108">
        <f t="shared" si="156"/>
        <v>0</v>
      </c>
      <c r="M156" s="108" t="s">
        <v>1832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3" t="s">
        <v>1602</v>
      </c>
      <c r="B157" s="108">
        <f t="shared" si="3"/>
        <v>93.7</v>
      </c>
      <c r="C157" s="108">
        <v>20.5</v>
      </c>
      <c r="D157" s="108">
        <v>1.3</v>
      </c>
      <c r="E157" s="108">
        <v>0.0</v>
      </c>
      <c r="F157" s="108">
        <v>0.0</v>
      </c>
      <c r="G157" s="234"/>
      <c r="H157" s="108">
        <f t="shared" ref="H157:L157" si="157">$G157/100*B157</f>
        <v>0</v>
      </c>
      <c r="I157" s="108">
        <f t="shared" si="157"/>
        <v>0</v>
      </c>
      <c r="J157" s="108">
        <f t="shared" si="157"/>
        <v>0</v>
      </c>
      <c r="K157" s="108">
        <f t="shared" si="157"/>
        <v>0</v>
      </c>
      <c r="L157" s="108">
        <f t="shared" si="157"/>
        <v>0</v>
      </c>
      <c r="M157" s="108" t="s">
        <v>1832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3" t="s">
        <v>1217</v>
      </c>
      <c r="B158" s="108">
        <f t="shared" si="3"/>
        <v>26.88</v>
      </c>
      <c r="C158" s="108">
        <v>4.0</v>
      </c>
      <c r="D158" s="108">
        <v>0.7</v>
      </c>
      <c r="E158" s="108">
        <v>2.1</v>
      </c>
      <c r="F158" s="108">
        <v>1.9</v>
      </c>
      <c r="G158" s="234"/>
      <c r="H158" s="108">
        <f t="shared" ref="H158:L158" si="158">$G158/100*B158</f>
        <v>0</v>
      </c>
      <c r="I158" s="108">
        <f t="shared" si="158"/>
        <v>0</v>
      </c>
      <c r="J158" s="108">
        <f t="shared" si="158"/>
        <v>0</v>
      </c>
      <c r="K158" s="108">
        <f t="shared" si="158"/>
        <v>0</v>
      </c>
      <c r="L158" s="108">
        <f t="shared" si="158"/>
        <v>0</v>
      </c>
      <c r="M158" s="108" t="s">
        <v>1828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3" t="s">
        <v>1396</v>
      </c>
      <c r="B159" s="108">
        <f t="shared" si="3"/>
        <v>701.37</v>
      </c>
      <c r="C159" s="108">
        <v>0.0</v>
      </c>
      <c r="D159" s="108">
        <v>77.8</v>
      </c>
      <c r="E159" s="108">
        <v>0.3</v>
      </c>
      <c r="F159" s="108">
        <v>0.0</v>
      </c>
      <c r="G159" s="234"/>
      <c r="H159" s="108">
        <f t="shared" ref="H159:L159" si="159">$G159/100*B159</f>
        <v>0</v>
      </c>
      <c r="I159" s="108">
        <f t="shared" si="159"/>
        <v>0</v>
      </c>
      <c r="J159" s="108">
        <f t="shared" si="159"/>
        <v>0</v>
      </c>
      <c r="K159" s="108">
        <f t="shared" si="159"/>
        <v>0</v>
      </c>
      <c r="L159" s="108">
        <f t="shared" si="159"/>
        <v>0</v>
      </c>
      <c r="M159" s="108" t="s">
        <v>1836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3" t="s">
        <v>1899</v>
      </c>
      <c r="B160" s="108">
        <f t="shared" si="3"/>
        <v>320.2</v>
      </c>
      <c r="C160" s="108">
        <v>6.0</v>
      </c>
      <c r="D160" s="108">
        <v>31.8</v>
      </c>
      <c r="E160" s="108">
        <v>3.1</v>
      </c>
      <c r="F160" s="108">
        <v>1.1</v>
      </c>
      <c r="G160" s="234"/>
      <c r="H160" s="108">
        <f t="shared" ref="H160:L160" si="160">$G160/100*B160</f>
        <v>0</v>
      </c>
      <c r="I160" s="108">
        <f t="shared" si="160"/>
        <v>0</v>
      </c>
      <c r="J160" s="108">
        <f t="shared" si="160"/>
        <v>0</v>
      </c>
      <c r="K160" s="108">
        <f t="shared" si="160"/>
        <v>0</v>
      </c>
      <c r="L160" s="108">
        <f t="shared" si="160"/>
        <v>0</v>
      </c>
      <c r="M160" s="108" t="s">
        <v>1836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3" t="s">
        <v>1550</v>
      </c>
      <c r="B161" s="108">
        <f t="shared" si="3"/>
        <v>518.94</v>
      </c>
      <c r="C161" s="108">
        <v>18.0</v>
      </c>
      <c r="D161" s="108">
        <v>41.6</v>
      </c>
      <c r="E161" s="108">
        <v>28.1</v>
      </c>
      <c r="F161" s="108">
        <v>19.5</v>
      </c>
      <c r="G161" s="234"/>
      <c r="H161" s="108">
        <f t="shared" ref="H161:L161" si="161">$G161/100*B161</f>
        <v>0</v>
      </c>
      <c r="I161" s="108">
        <f t="shared" si="161"/>
        <v>0</v>
      </c>
      <c r="J161" s="108">
        <f t="shared" si="161"/>
        <v>0</v>
      </c>
      <c r="K161" s="108">
        <f t="shared" si="161"/>
        <v>0</v>
      </c>
      <c r="L161" s="108">
        <f t="shared" si="161"/>
        <v>0</v>
      </c>
      <c r="M161" s="108" t="s">
        <v>1825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3" t="s">
        <v>1529</v>
      </c>
      <c r="B162" s="108">
        <f t="shared" si="3"/>
        <v>751.28</v>
      </c>
      <c r="C162" s="108">
        <v>7.9</v>
      </c>
      <c r="D162" s="108">
        <v>75.8</v>
      </c>
      <c r="E162" s="108">
        <v>13.8</v>
      </c>
      <c r="F162" s="108">
        <v>8.6</v>
      </c>
      <c r="G162" s="234"/>
      <c r="H162" s="108">
        <f t="shared" ref="H162:L162" si="162">$G162/100*B162</f>
        <v>0</v>
      </c>
      <c r="I162" s="108">
        <f t="shared" si="162"/>
        <v>0</v>
      </c>
      <c r="J162" s="108">
        <f t="shared" si="162"/>
        <v>0</v>
      </c>
      <c r="K162" s="108">
        <f t="shared" si="162"/>
        <v>0</v>
      </c>
      <c r="L162" s="108">
        <f t="shared" si="162"/>
        <v>0</v>
      </c>
      <c r="M162" s="108" t="s">
        <v>1823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3" t="s">
        <v>1900</v>
      </c>
      <c r="B163" s="108">
        <f t="shared" si="3"/>
        <v>45.16</v>
      </c>
      <c r="C163" s="108">
        <v>1.2</v>
      </c>
      <c r="D163" s="108">
        <v>0.7</v>
      </c>
      <c r="E163" s="108">
        <v>11.9</v>
      </c>
      <c r="F163" s="108">
        <v>6.5</v>
      </c>
      <c r="G163" s="234"/>
      <c r="H163" s="108">
        <f t="shared" ref="H163:L163" si="163">$G163/100*B163</f>
        <v>0</v>
      </c>
      <c r="I163" s="108">
        <f t="shared" si="163"/>
        <v>0</v>
      </c>
      <c r="J163" s="108">
        <f t="shared" si="163"/>
        <v>0</v>
      </c>
      <c r="K163" s="108">
        <f t="shared" si="163"/>
        <v>0</v>
      </c>
      <c r="L163" s="108">
        <f t="shared" si="163"/>
        <v>0</v>
      </c>
      <c r="M163" s="108" t="s">
        <v>1814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3" t="s">
        <v>1499</v>
      </c>
      <c r="B164" s="108">
        <f t="shared" si="3"/>
        <v>62.26</v>
      </c>
      <c r="C164" s="108">
        <v>0.8</v>
      </c>
      <c r="D164" s="108">
        <v>0.4</v>
      </c>
      <c r="E164" s="108">
        <v>15.0</v>
      </c>
      <c r="F164" s="108">
        <v>1.6</v>
      </c>
      <c r="G164" s="234"/>
      <c r="H164" s="108">
        <f t="shared" ref="H164:L164" si="164">$G164/100*B164</f>
        <v>0</v>
      </c>
      <c r="I164" s="108">
        <f t="shared" si="164"/>
        <v>0</v>
      </c>
      <c r="J164" s="108">
        <f t="shared" si="164"/>
        <v>0</v>
      </c>
      <c r="K164" s="108">
        <f t="shared" si="164"/>
        <v>0</v>
      </c>
      <c r="L164" s="108">
        <f t="shared" si="164"/>
        <v>0</v>
      </c>
      <c r="M164" s="108" t="s">
        <v>1814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3" t="s">
        <v>1901</v>
      </c>
      <c r="B165" s="108">
        <f t="shared" si="3"/>
        <v>20.39</v>
      </c>
      <c r="C165" s="108">
        <v>1.8</v>
      </c>
      <c r="D165" s="108">
        <v>0.2</v>
      </c>
      <c r="E165" s="108">
        <v>3.7</v>
      </c>
      <c r="F165" s="108">
        <v>1.6</v>
      </c>
      <c r="G165" s="234"/>
      <c r="H165" s="108">
        <f t="shared" ref="H165:L165" si="165">$G165/100*B165</f>
        <v>0</v>
      </c>
      <c r="I165" s="108">
        <f t="shared" si="165"/>
        <v>0</v>
      </c>
      <c r="J165" s="108">
        <f t="shared" si="165"/>
        <v>0</v>
      </c>
      <c r="K165" s="108">
        <f t="shared" si="165"/>
        <v>0</v>
      </c>
      <c r="L165" s="108">
        <f t="shared" si="165"/>
        <v>0</v>
      </c>
      <c r="M165" s="108" t="s">
        <v>1828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3" t="s">
        <v>1902</v>
      </c>
      <c r="B166" s="108">
        <f t="shared" si="3"/>
        <v>54.35</v>
      </c>
      <c r="C166" s="108">
        <v>0.8</v>
      </c>
      <c r="D166" s="108">
        <v>0.3</v>
      </c>
      <c r="E166" s="108">
        <v>13.3</v>
      </c>
      <c r="F166" s="108">
        <v>1.8</v>
      </c>
      <c r="G166" s="234"/>
      <c r="H166" s="108">
        <f t="shared" ref="H166:L166" si="166">$G166/100*B166</f>
        <v>0</v>
      </c>
      <c r="I166" s="108">
        <f t="shared" si="166"/>
        <v>0</v>
      </c>
      <c r="J166" s="108">
        <f t="shared" si="166"/>
        <v>0</v>
      </c>
      <c r="K166" s="108">
        <f t="shared" si="166"/>
        <v>0</v>
      </c>
      <c r="L166" s="108">
        <f t="shared" si="166"/>
        <v>0</v>
      </c>
      <c r="M166" s="108" t="s">
        <v>1814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3" t="s">
        <v>1903</v>
      </c>
      <c r="B167" s="108">
        <f t="shared" si="3"/>
        <v>334.97</v>
      </c>
      <c r="C167" s="108">
        <v>9.2</v>
      </c>
      <c r="D167" s="108">
        <v>1.2</v>
      </c>
      <c r="E167" s="108">
        <v>75.0</v>
      </c>
      <c r="F167" s="108">
        <v>2.7</v>
      </c>
      <c r="G167" s="234"/>
      <c r="H167" s="108">
        <f t="shared" ref="H167:L167" si="167">$G167/100*B167</f>
        <v>0</v>
      </c>
      <c r="I167" s="108">
        <f t="shared" si="167"/>
        <v>0</v>
      </c>
      <c r="J167" s="108">
        <f t="shared" si="167"/>
        <v>0</v>
      </c>
      <c r="K167" s="108">
        <f t="shared" si="167"/>
        <v>0</v>
      </c>
      <c r="L167" s="108">
        <f t="shared" si="167"/>
        <v>0</v>
      </c>
      <c r="M167" s="108" t="s">
        <v>1820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3" t="s">
        <v>1377</v>
      </c>
      <c r="B168" s="108">
        <f t="shared" si="3"/>
        <v>729.83</v>
      </c>
      <c r="C168" s="108">
        <v>0.2</v>
      </c>
      <c r="D168" s="108">
        <v>80.7</v>
      </c>
      <c r="E168" s="108">
        <v>0.7</v>
      </c>
      <c r="F168" s="108">
        <v>0.0</v>
      </c>
      <c r="G168" s="234"/>
      <c r="H168" s="108">
        <f t="shared" ref="H168:L168" si="168">$G168/100*B168</f>
        <v>0</v>
      </c>
      <c r="I168" s="108">
        <f t="shared" si="168"/>
        <v>0</v>
      </c>
      <c r="J168" s="108">
        <f t="shared" si="168"/>
        <v>0</v>
      </c>
      <c r="K168" s="108">
        <f t="shared" si="168"/>
        <v>0</v>
      </c>
      <c r="L168" s="108">
        <f t="shared" si="168"/>
        <v>0</v>
      </c>
      <c r="M168" s="108" t="s">
        <v>1904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3" t="s">
        <v>1905</v>
      </c>
      <c r="B169" s="108">
        <f t="shared" si="3"/>
        <v>900</v>
      </c>
      <c r="C169" s="108">
        <v>0.0</v>
      </c>
      <c r="D169" s="108">
        <v>100.0</v>
      </c>
      <c r="E169" s="108">
        <v>0.0</v>
      </c>
      <c r="F169" s="108">
        <v>0.0</v>
      </c>
      <c r="G169" s="234"/>
      <c r="H169" s="108">
        <f t="shared" ref="H169:L169" si="169">$G169/100*B169</f>
        <v>0</v>
      </c>
      <c r="I169" s="108">
        <f t="shared" si="169"/>
        <v>0</v>
      </c>
      <c r="J169" s="108">
        <f t="shared" si="169"/>
        <v>0</v>
      </c>
      <c r="K169" s="108">
        <f t="shared" si="169"/>
        <v>0</v>
      </c>
      <c r="L169" s="108">
        <f t="shared" si="169"/>
        <v>0</v>
      </c>
      <c r="M169" s="108" t="s">
        <v>1904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3" t="s">
        <v>1906</v>
      </c>
      <c r="B170" s="108">
        <f t="shared" si="3"/>
        <v>900</v>
      </c>
      <c r="C170" s="108">
        <v>0.0</v>
      </c>
      <c r="D170" s="108">
        <v>100.0</v>
      </c>
      <c r="E170" s="108">
        <v>0.0</v>
      </c>
      <c r="F170" s="108">
        <v>0.0</v>
      </c>
      <c r="G170" s="234"/>
      <c r="H170" s="108">
        <f t="shared" ref="H170:L170" si="170">$G170/100*B170</f>
        <v>0</v>
      </c>
      <c r="I170" s="108">
        <f t="shared" si="170"/>
        <v>0</v>
      </c>
      <c r="J170" s="108">
        <f t="shared" si="170"/>
        <v>0</v>
      </c>
      <c r="K170" s="108">
        <f t="shared" si="170"/>
        <v>0</v>
      </c>
      <c r="L170" s="108">
        <f t="shared" si="170"/>
        <v>0</v>
      </c>
      <c r="M170" s="108" t="s">
        <v>1904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3" t="s">
        <v>1907</v>
      </c>
      <c r="B171" s="108">
        <f t="shared" si="3"/>
        <v>900</v>
      </c>
      <c r="C171" s="108">
        <v>0.0</v>
      </c>
      <c r="D171" s="108">
        <v>100.0</v>
      </c>
      <c r="E171" s="108">
        <v>0.0</v>
      </c>
      <c r="F171" s="108">
        <v>0.0</v>
      </c>
      <c r="G171" s="234"/>
      <c r="H171" s="108">
        <f t="shared" ref="H171:L171" si="171">$G171/100*B171</f>
        <v>0</v>
      </c>
      <c r="I171" s="108">
        <f t="shared" si="171"/>
        <v>0</v>
      </c>
      <c r="J171" s="108">
        <f t="shared" si="171"/>
        <v>0</v>
      </c>
      <c r="K171" s="108">
        <f t="shared" si="171"/>
        <v>0</v>
      </c>
      <c r="L171" s="108">
        <f t="shared" si="171"/>
        <v>0</v>
      </c>
      <c r="M171" s="108" t="s">
        <v>1904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3" t="s">
        <v>1908</v>
      </c>
      <c r="B172" s="108">
        <f t="shared" si="3"/>
        <v>900</v>
      </c>
      <c r="C172" s="108">
        <v>0.0</v>
      </c>
      <c r="D172" s="108">
        <v>100.0</v>
      </c>
      <c r="E172" s="108">
        <v>0.0</v>
      </c>
      <c r="F172" s="108">
        <v>0.0</v>
      </c>
      <c r="G172" s="234"/>
      <c r="H172" s="108">
        <f t="shared" ref="H172:L172" si="172">$G172/100*B172</f>
        <v>0</v>
      </c>
      <c r="I172" s="108">
        <f t="shared" si="172"/>
        <v>0</v>
      </c>
      <c r="J172" s="108">
        <f t="shared" si="172"/>
        <v>0</v>
      </c>
      <c r="K172" s="108">
        <f t="shared" si="172"/>
        <v>0</v>
      </c>
      <c r="L172" s="108">
        <f t="shared" si="172"/>
        <v>0</v>
      </c>
      <c r="M172" s="108" t="s">
        <v>1904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3" t="s">
        <v>1909</v>
      </c>
      <c r="B173" s="108">
        <f t="shared" si="3"/>
        <v>900</v>
      </c>
      <c r="C173" s="108">
        <v>0.0</v>
      </c>
      <c r="D173" s="108">
        <v>100.0</v>
      </c>
      <c r="E173" s="108">
        <v>0.0</v>
      </c>
      <c r="F173" s="108">
        <v>0.0</v>
      </c>
      <c r="G173" s="234"/>
      <c r="H173" s="108">
        <f t="shared" ref="H173:L173" si="173">$G173/100*B173</f>
        <v>0</v>
      </c>
      <c r="I173" s="108">
        <f t="shared" si="173"/>
        <v>0</v>
      </c>
      <c r="J173" s="108">
        <f t="shared" si="173"/>
        <v>0</v>
      </c>
      <c r="K173" s="108">
        <f t="shared" si="173"/>
        <v>0</v>
      </c>
      <c r="L173" s="108">
        <f t="shared" si="173"/>
        <v>0</v>
      </c>
      <c r="M173" s="108" t="s">
        <v>1904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3" t="s">
        <v>1910</v>
      </c>
      <c r="B174" s="108">
        <f t="shared" si="3"/>
        <v>900</v>
      </c>
      <c r="C174" s="108">
        <v>0.0</v>
      </c>
      <c r="D174" s="108">
        <v>100.0</v>
      </c>
      <c r="E174" s="108">
        <v>0.0</v>
      </c>
      <c r="F174" s="108">
        <v>0.0</v>
      </c>
      <c r="G174" s="234"/>
      <c r="H174" s="108">
        <f t="shared" ref="H174:L174" si="174">$G174/100*B174</f>
        <v>0</v>
      </c>
      <c r="I174" s="108">
        <f t="shared" si="174"/>
        <v>0</v>
      </c>
      <c r="J174" s="108">
        <f t="shared" si="174"/>
        <v>0</v>
      </c>
      <c r="K174" s="108">
        <f t="shared" si="174"/>
        <v>0</v>
      </c>
      <c r="L174" s="108">
        <f t="shared" si="174"/>
        <v>0</v>
      </c>
      <c r="M174" s="108" t="s">
        <v>1904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3" t="s">
        <v>1911</v>
      </c>
      <c r="B175" s="108">
        <f t="shared" si="3"/>
        <v>900</v>
      </c>
      <c r="C175" s="108">
        <v>0.0</v>
      </c>
      <c r="D175" s="108">
        <v>100.0</v>
      </c>
      <c r="E175" s="108">
        <v>0.0</v>
      </c>
      <c r="F175" s="108">
        <v>0.0</v>
      </c>
      <c r="G175" s="234"/>
      <c r="H175" s="108">
        <f t="shared" ref="H175:L175" si="175">$G175/100*B175</f>
        <v>0</v>
      </c>
      <c r="I175" s="108">
        <f t="shared" si="175"/>
        <v>0</v>
      </c>
      <c r="J175" s="108">
        <f t="shared" si="175"/>
        <v>0</v>
      </c>
      <c r="K175" s="108">
        <f t="shared" si="175"/>
        <v>0</v>
      </c>
      <c r="L175" s="108">
        <f t="shared" si="175"/>
        <v>0</v>
      </c>
      <c r="M175" s="108" t="s">
        <v>1904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3" t="s">
        <v>1912</v>
      </c>
      <c r="B176" s="108">
        <f t="shared" si="3"/>
        <v>900</v>
      </c>
      <c r="C176" s="108">
        <v>0.0</v>
      </c>
      <c r="D176" s="108">
        <v>100.0</v>
      </c>
      <c r="E176" s="108">
        <v>0.0</v>
      </c>
      <c r="F176" s="108">
        <v>0.0</v>
      </c>
      <c r="G176" s="234"/>
      <c r="H176" s="108">
        <f t="shared" ref="H176:L176" si="176">$G176/100*B176</f>
        <v>0</v>
      </c>
      <c r="I176" s="108">
        <f t="shared" si="176"/>
        <v>0</v>
      </c>
      <c r="J176" s="108">
        <f t="shared" si="176"/>
        <v>0</v>
      </c>
      <c r="K176" s="108">
        <f t="shared" si="176"/>
        <v>0</v>
      </c>
      <c r="L176" s="108">
        <f t="shared" si="176"/>
        <v>0</v>
      </c>
      <c r="M176" s="108" t="s">
        <v>1904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3" t="s">
        <v>1913</v>
      </c>
      <c r="B177" s="108">
        <f t="shared" si="3"/>
        <v>900</v>
      </c>
      <c r="C177" s="108">
        <v>0.0</v>
      </c>
      <c r="D177" s="108">
        <v>100.0</v>
      </c>
      <c r="E177" s="108">
        <v>0.0</v>
      </c>
      <c r="F177" s="108">
        <v>0.0</v>
      </c>
      <c r="G177" s="234"/>
      <c r="H177" s="108">
        <f t="shared" ref="H177:L177" si="177">$G177/100*B177</f>
        <v>0</v>
      </c>
      <c r="I177" s="108">
        <f t="shared" si="177"/>
        <v>0</v>
      </c>
      <c r="J177" s="108">
        <f t="shared" si="177"/>
        <v>0</v>
      </c>
      <c r="K177" s="108">
        <f t="shared" si="177"/>
        <v>0</v>
      </c>
      <c r="L177" s="108">
        <f t="shared" si="177"/>
        <v>0</v>
      </c>
      <c r="M177" s="108" t="s">
        <v>1904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3" t="s">
        <v>1365</v>
      </c>
      <c r="B178" s="108">
        <f t="shared" si="3"/>
        <v>509.1</v>
      </c>
      <c r="C178" s="108">
        <v>3.3</v>
      </c>
      <c r="D178" s="108">
        <v>55.1</v>
      </c>
      <c r="E178" s="108">
        <v>0.0</v>
      </c>
      <c r="F178" s="108">
        <v>0.0</v>
      </c>
      <c r="G178" s="234"/>
      <c r="H178" s="108">
        <f t="shared" ref="H178:L178" si="178">$G178/100*B178</f>
        <v>0</v>
      </c>
      <c r="I178" s="108">
        <f t="shared" si="178"/>
        <v>0</v>
      </c>
      <c r="J178" s="108">
        <f t="shared" si="178"/>
        <v>0</v>
      </c>
      <c r="K178" s="108">
        <f t="shared" si="178"/>
        <v>0</v>
      </c>
      <c r="L178" s="108">
        <f t="shared" si="178"/>
        <v>0</v>
      </c>
      <c r="M178" s="108" t="s">
        <v>1904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3" t="s">
        <v>1914</v>
      </c>
      <c r="B179" s="108">
        <f t="shared" si="3"/>
        <v>900</v>
      </c>
      <c r="C179" s="108">
        <v>0.0</v>
      </c>
      <c r="D179" s="108">
        <v>100.0</v>
      </c>
      <c r="E179" s="108">
        <v>0.0</v>
      </c>
      <c r="F179" s="108">
        <v>0.0</v>
      </c>
      <c r="G179" s="234"/>
      <c r="H179" s="108">
        <f t="shared" ref="H179:L179" si="179">$G179/100*B179</f>
        <v>0</v>
      </c>
      <c r="I179" s="108">
        <f t="shared" si="179"/>
        <v>0</v>
      </c>
      <c r="J179" s="108">
        <f t="shared" si="179"/>
        <v>0</v>
      </c>
      <c r="K179" s="108">
        <f t="shared" si="179"/>
        <v>0</v>
      </c>
      <c r="L179" s="108">
        <f t="shared" si="179"/>
        <v>0</v>
      </c>
      <c r="M179" s="108" t="s">
        <v>1904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3" t="s">
        <v>1915</v>
      </c>
      <c r="B180" s="108">
        <f t="shared" si="3"/>
        <v>322.18</v>
      </c>
      <c r="C180" s="108">
        <v>0.3</v>
      </c>
      <c r="D180" s="108">
        <v>0.0</v>
      </c>
      <c r="E180" s="108">
        <v>82.4</v>
      </c>
      <c r="F180" s="108">
        <v>0.2</v>
      </c>
      <c r="G180" s="234"/>
      <c r="H180" s="108">
        <f t="shared" ref="H180:L180" si="180">$G180/100*B180</f>
        <v>0</v>
      </c>
      <c r="I180" s="108">
        <f t="shared" si="180"/>
        <v>0</v>
      </c>
      <c r="J180" s="108">
        <f t="shared" si="180"/>
        <v>0</v>
      </c>
      <c r="K180" s="108">
        <f t="shared" si="180"/>
        <v>0</v>
      </c>
      <c r="L180" s="108">
        <f t="shared" si="180"/>
        <v>0</v>
      </c>
      <c r="M180" s="108" t="s">
        <v>1815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3" t="s">
        <v>1351</v>
      </c>
      <c r="B181" s="108">
        <f t="shared" si="3"/>
        <v>292.23</v>
      </c>
      <c r="C181" s="108">
        <v>0.0</v>
      </c>
      <c r="D181" s="108">
        <v>0.1</v>
      </c>
      <c r="E181" s="108">
        <v>74.7</v>
      </c>
      <c r="F181" s="108">
        <v>0.0</v>
      </c>
      <c r="G181" s="234"/>
      <c r="H181" s="108">
        <f t="shared" ref="H181:L181" si="181">$G181/100*B181</f>
        <v>0</v>
      </c>
      <c r="I181" s="108">
        <f t="shared" si="181"/>
        <v>0</v>
      </c>
      <c r="J181" s="108">
        <f t="shared" si="181"/>
        <v>0</v>
      </c>
      <c r="K181" s="108">
        <f t="shared" si="181"/>
        <v>0</v>
      </c>
      <c r="L181" s="108">
        <f t="shared" si="181"/>
        <v>0</v>
      </c>
      <c r="M181" s="108" t="s">
        <v>1815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3" t="s">
        <v>1623</v>
      </c>
      <c r="B182" s="108">
        <f t="shared" si="3"/>
        <v>81.83</v>
      </c>
      <c r="C182" s="108">
        <v>11.9</v>
      </c>
      <c r="D182" s="108">
        <v>2.2</v>
      </c>
      <c r="E182" s="108">
        <v>3.7</v>
      </c>
      <c r="F182" s="108">
        <v>0.0</v>
      </c>
      <c r="G182" s="234"/>
      <c r="H182" s="108">
        <f t="shared" ref="H182:L182" si="182">$G182/100*B182</f>
        <v>0</v>
      </c>
      <c r="I182" s="108">
        <f t="shared" si="182"/>
        <v>0</v>
      </c>
      <c r="J182" s="108">
        <f t="shared" si="182"/>
        <v>0</v>
      </c>
      <c r="K182" s="108">
        <f t="shared" si="182"/>
        <v>0</v>
      </c>
      <c r="L182" s="108">
        <f t="shared" si="182"/>
        <v>0</v>
      </c>
      <c r="M182" s="108" t="s">
        <v>1847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3" t="s">
        <v>1514</v>
      </c>
      <c r="B183" s="108">
        <f t="shared" si="3"/>
        <v>589.05</v>
      </c>
      <c r="C183" s="108">
        <v>21.2</v>
      </c>
      <c r="D183" s="108">
        <v>49.2</v>
      </c>
      <c r="E183" s="108">
        <v>21.7</v>
      </c>
      <c r="F183" s="108">
        <v>12.2</v>
      </c>
      <c r="G183" s="234"/>
      <c r="H183" s="108">
        <f t="shared" ref="H183:L183" si="183">$G183/100*B183</f>
        <v>0</v>
      </c>
      <c r="I183" s="108">
        <f t="shared" si="183"/>
        <v>0</v>
      </c>
      <c r="J183" s="108">
        <f t="shared" si="183"/>
        <v>0</v>
      </c>
      <c r="K183" s="108">
        <f t="shared" si="183"/>
        <v>0</v>
      </c>
      <c r="L183" s="108">
        <f t="shared" si="183"/>
        <v>0</v>
      </c>
      <c r="M183" s="108" t="s">
        <v>1823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3" t="s">
        <v>1400</v>
      </c>
      <c r="B184" s="108">
        <f t="shared" si="3"/>
        <v>169.68</v>
      </c>
      <c r="C184" s="108">
        <v>0.3</v>
      </c>
      <c r="D184" s="108">
        <v>0.0</v>
      </c>
      <c r="E184" s="108">
        <v>43.2</v>
      </c>
      <c r="F184" s="108">
        <v>0.0</v>
      </c>
      <c r="G184" s="234"/>
      <c r="H184" s="108">
        <f t="shared" ref="H184:L184" si="184">$G184/100*B184</f>
        <v>0</v>
      </c>
      <c r="I184" s="108">
        <f t="shared" si="184"/>
        <v>0</v>
      </c>
      <c r="J184" s="108">
        <f t="shared" si="184"/>
        <v>0</v>
      </c>
      <c r="K184" s="108">
        <f t="shared" si="184"/>
        <v>0</v>
      </c>
      <c r="L184" s="108">
        <f t="shared" si="184"/>
        <v>0</v>
      </c>
      <c r="M184" s="108" t="s">
        <v>1836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3" t="s">
        <v>1188</v>
      </c>
      <c r="B185" s="108">
        <f t="shared" si="3"/>
        <v>193.89</v>
      </c>
      <c r="C185" s="108">
        <v>11.7</v>
      </c>
      <c r="D185" s="108">
        <v>6.0</v>
      </c>
      <c r="E185" s="108">
        <v>26.5</v>
      </c>
      <c r="F185" s="108">
        <v>5.4</v>
      </c>
      <c r="G185" s="234"/>
      <c r="H185" s="108">
        <f t="shared" ref="H185:L185" si="185">$G185/100*B185</f>
        <v>0</v>
      </c>
      <c r="I185" s="108">
        <f t="shared" si="185"/>
        <v>0</v>
      </c>
      <c r="J185" s="108">
        <f t="shared" si="185"/>
        <v>0</v>
      </c>
      <c r="K185" s="108">
        <f t="shared" si="185"/>
        <v>0</v>
      </c>
      <c r="L185" s="108">
        <f t="shared" si="185"/>
        <v>0</v>
      </c>
      <c r="M185" s="108" t="s">
        <v>1818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3" t="s">
        <v>1619</v>
      </c>
      <c r="B186" s="108">
        <f t="shared" si="3"/>
        <v>81.84</v>
      </c>
      <c r="C186" s="108">
        <v>14.7</v>
      </c>
      <c r="D186" s="108">
        <v>1.0</v>
      </c>
      <c r="E186" s="108">
        <v>3.6</v>
      </c>
      <c r="F186" s="108">
        <v>0.0</v>
      </c>
      <c r="G186" s="234"/>
      <c r="H186" s="108">
        <f t="shared" ref="H186:L186" si="186">$G186/100*B186</f>
        <v>0</v>
      </c>
      <c r="I186" s="108">
        <f t="shared" si="186"/>
        <v>0</v>
      </c>
      <c r="J186" s="108">
        <f t="shared" si="186"/>
        <v>0</v>
      </c>
      <c r="K186" s="108">
        <f t="shared" si="186"/>
        <v>0</v>
      </c>
      <c r="L186" s="108">
        <f t="shared" si="186"/>
        <v>0</v>
      </c>
      <c r="M186" s="108" t="s">
        <v>1847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3" t="s">
        <v>1916</v>
      </c>
      <c r="B187" s="108">
        <f t="shared" si="3"/>
        <v>49.92</v>
      </c>
      <c r="C187" s="108">
        <v>3.3</v>
      </c>
      <c r="D187" s="108">
        <v>2.0</v>
      </c>
      <c r="E187" s="108">
        <v>4.8</v>
      </c>
      <c r="F187" s="108">
        <v>0.0</v>
      </c>
      <c r="G187" s="234"/>
      <c r="H187" s="108">
        <f t="shared" ref="H187:L187" si="187">$G187/100*B187</f>
        <v>0</v>
      </c>
      <c r="I187" s="108">
        <f t="shared" si="187"/>
        <v>0</v>
      </c>
      <c r="J187" s="108">
        <f t="shared" si="187"/>
        <v>0</v>
      </c>
      <c r="K187" s="108">
        <f t="shared" si="187"/>
        <v>0</v>
      </c>
      <c r="L187" s="108">
        <f t="shared" si="187"/>
        <v>0</v>
      </c>
      <c r="M187" s="108" t="s">
        <v>1868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3" t="s">
        <v>1917</v>
      </c>
      <c r="B188" s="108">
        <f t="shared" si="3"/>
        <v>70.51</v>
      </c>
      <c r="C188" s="108">
        <v>1.0</v>
      </c>
      <c r="D188" s="108">
        <v>4.4</v>
      </c>
      <c r="E188" s="108">
        <v>6.9</v>
      </c>
      <c r="F188" s="108">
        <v>0.0</v>
      </c>
      <c r="G188" s="234"/>
      <c r="H188" s="108">
        <f t="shared" ref="H188:L188" si="188">$G188/100*B188</f>
        <v>0</v>
      </c>
      <c r="I188" s="108">
        <f t="shared" si="188"/>
        <v>0</v>
      </c>
      <c r="J188" s="108">
        <f t="shared" si="188"/>
        <v>0</v>
      </c>
      <c r="K188" s="108">
        <f t="shared" si="188"/>
        <v>0</v>
      </c>
      <c r="L188" s="108">
        <f t="shared" si="188"/>
        <v>0</v>
      </c>
      <c r="M188" s="108" t="s">
        <v>1868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3" t="s">
        <v>1918</v>
      </c>
      <c r="B189" s="108">
        <f t="shared" si="3"/>
        <v>68.85</v>
      </c>
      <c r="C189" s="108">
        <v>3.6</v>
      </c>
      <c r="D189" s="108">
        <v>4.1</v>
      </c>
      <c r="E189" s="108">
        <v>4.5</v>
      </c>
      <c r="F189" s="108">
        <v>0.0</v>
      </c>
      <c r="G189" s="234"/>
      <c r="H189" s="108">
        <f t="shared" ref="H189:L189" si="189">$G189/100*B189</f>
        <v>0</v>
      </c>
      <c r="I189" s="108">
        <f t="shared" si="189"/>
        <v>0</v>
      </c>
      <c r="J189" s="108">
        <f t="shared" si="189"/>
        <v>0</v>
      </c>
      <c r="K189" s="108">
        <f t="shared" si="189"/>
        <v>0</v>
      </c>
      <c r="L189" s="108">
        <f t="shared" si="189"/>
        <v>0</v>
      </c>
      <c r="M189" s="108" t="s">
        <v>1868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3" t="s">
        <v>1919</v>
      </c>
      <c r="B190" s="108">
        <f t="shared" si="3"/>
        <v>322.06</v>
      </c>
      <c r="C190" s="108">
        <v>7.9</v>
      </c>
      <c r="D190" s="108">
        <v>8.7</v>
      </c>
      <c r="E190" s="108">
        <v>54.4</v>
      </c>
      <c r="F190" s="108">
        <v>0.0</v>
      </c>
      <c r="G190" s="234"/>
      <c r="H190" s="108">
        <f t="shared" ref="H190:L190" si="190">$G190/100*B190</f>
        <v>0</v>
      </c>
      <c r="I190" s="108">
        <f t="shared" si="190"/>
        <v>0</v>
      </c>
      <c r="J190" s="108">
        <f t="shared" si="190"/>
        <v>0</v>
      </c>
      <c r="K190" s="108">
        <f t="shared" si="190"/>
        <v>0</v>
      </c>
      <c r="L190" s="108">
        <f t="shared" si="190"/>
        <v>0</v>
      </c>
      <c r="M190" s="108" t="s">
        <v>1868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3" t="s">
        <v>1920</v>
      </c>
      <c r="B191" s="108">
        <f t="shared" si="3"/>
        <v>60.32</v>
      </c>
      <c r="C191" s="108">
        <v>3.2</v>
      </c>
      <c r="D191" s="108">
        <v>3.2</v>
      </c>
      <c r="E191" s="108">
        <v>4.8</v>
      </c>
      <c r="F191" s="108">
        <v>0.0</v>
      </c>
      <c r="G191" s="234"/>
      <c r="H191" s="108">
        <f t="shared" ref="H191:L191" si="191">$G191/100*B191</f>
        <v>0</v>
      </c>
      <c r="I191" s="108">
        <f t="shared" si="191"/>
        <v>0</v>
      </c>
      <c r="J191" s="108">
        <f t="shared" si="191"/>
        <v>0</v>
      </c>
      <c r="K191" s="108">
        <f t="shared" si="191"/>
        <v>0</v>
      </c>
      <c r="L191" s="108">
        <f t="shared" si="191"/>
        <v>0</v>
      </c>
      <c r="M191" s="108" t="s">
        <v>1868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3" t="s">
        <v>1254</v>
      </c>
      <c r="B192" s="108">
        <f t="shared" si="3"/>
        <v>37.52</v>
      </c>
      <c r="C192" s="108">
        <v>0.9</v>
      </c>
      <c r="D192" s="108">
        <v>0.2</v>
      </c>
      <c r="E192" s="108">
        <v>9.6</v>
      </c>
      <c r="F192" s="108">
        <v>2.8</v>
      </c>
      <c r="G192" s="234"/>
      <c r="H192" s="108">
        <f t="shared" ref="H192:L192" si="192">$G192/100*B192</f>
        <v>0</v>
      </c>
      <c r="I192" s="108">
        <f t="shared" si="192"/>
        <v>0</v>
      </c>
      <c r="J192" s="108">
        <f t="shared" si="192"/>
        <v>0</v>
      </c>
      <c r="K192" s="108">
        <f t="shared" si="192"/>
        <v>0</v>
      </c>
      <c r="L192" s="108">
        <f t="shared" si="192"/>
        <v>0</v>
      </c>
      <c r="M192" s="108" t="s">
        <v>1828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3" t="s">
        <v>1788</v>
      </c>
      <c r="B193" s="108">
        <f t="shared" si="3"/>
        <v>203.71</v>
      </c>
      <c r="C193" s="108">
        <v>3.5</v>
      </c>
      <c r="D193" s="108">
        <v>11.0</v>
      </c>
      <c r="E193" s="108">
        <v>23.6</v>
      </c>
      <c r="F193" s="108">
        <v>0.7</v>
      </c>
      <c r="G193" s="234"/>
      <c r="H193" s="108">
        <f t="shared" ref="H193:L193" si="193">$G193/100*B193</f>
        <v>0</v>
      </c>
      <c r="I193" s="108">
        <f t="shared" si="193"/>
        <v>0</v>
      </c>
      <c r="J193" s="108">
        <f t="shared" si="193"/>
        <v>0</v>
      </c>
      <c r="K193" s="108">
        <f t="shared" si="193"/>
        <v>0</v>
      </c>
      <c r="L193" s="108">
        <f t="shared" si="193"/>
        <v>0</v>
      </c>
      <c r="M193" s="108" t="s">
        <v>1868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3" t="s">
        <v>1299</v>
      </c>
      <c r="B194" s="108">
        <f t="shared" si="3"/>
        <v>243.69</v>
      </c>
      <c r="C194" s="108">
        <v>10.0</v>
      </c>
      <c r="D194" s="108">
        <v>0.0</v>
      </c>
      <c r="E194" s="108">
        <v>57.1</v>
      </c>
      <c r="F194" s="108">
        <v>10.0</v>
      </c>
      <c r="G194" s="234"/>
      <c r="H194" s="108">
        <f t="shared" ref="H194:L194" si="194">$G194/100*B194</f>
        <v>0</v>
      </c>
      <c r="I194" s="108">
        <f t="shared" si="194"/>
        <v>0</v>
      </c>
      <c r="J194" s="108">
        <f t="shared" si="194"/>
        <v>0</v>
      </c>
      <c r="K194" s="108">
        <f t="shared" si="194"/>
        <v>0</v>
      </c>
      <c r="L194" s="108">
        <f t="shared" si="194"/>
        <v>0</v>
      </c>
      <c r="M194" s="108" t="s">
        <v>1816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3" t="s">
        <v>1617</v>
      </c>
      <c r="B195" s="108">
        <f t="shared" si="3"/>
        <v>99</v>
      </c>
      <c r="C195" s="108">
        <v>17.1</v>
      </c>
      <c r="D195" s="108">
        <v>0.8</v>
      </c>
      <c r="E195" s="108">
        <v>6.0</v>
      </c>
      <c r="F195" s="108">
        <v>0.0</v>
      </c>
      <c r="G195" s="234"/>
      <c r="H195" s="108">
        <f t="shared" ref="H195:L195" si="195">$G195/100*B195</f>
        <v>0</v>
      </c>
      <c r="I195" s="108">
        <f t="shared" si="195"/>
        <v>0</v>
      </c>
      <c r="J195" s="108">
        <f t="shared" si="195"/>
        <v>0</v>
      </c>
      <c r="K195" s="108">
        <f t="shared" si="195"/>
        <v>0</v>
      </c>
      <c r="L195" s="108">
        <f t="shared" si="195"/>
        <v>0</v>
      </c>
      <c r="M195" s="108" t="s">
        <v>1847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3" t="s">
        <v>1604</v>
      </c>
      <c r="B196" s="108">
        <f t="shared" si="3"/>
        <v>66.7</v>
      </c>
      <c r="C196" s="108">
        <v>12.4</v>
      </c>
      <c r="D196" s="108">
        <v>1.9</v>
      </c>
      <c r="E196" s="108">
        <v>0.0</v>
      </c>
      <c r="F196" s="108">
        <v>0.0</v>
      </c>
      <c r="G196" s="234"/>
      <c r="H196" s="108">
        <f t="shared" ref="H196:L196" si="196">$G196/100*B196</f>
        <v>0</v>
      </c>
      <c r="I196" s="108">
        <f t="shared" si="196"/>
        <v>0</v>
      </c>
      <c r="J196" s="108">
        <f t="shared" si="196"/>
        <v>0</v>
      </c>
      <c r="K196" s="108">
        <f t="shared" si="196"/>
        <v>0</v>
      </c>
      <c r="L196" s="108">
        <f t="shared" si="196"/>
        <v>0</v>
      </c>
      <c r="M196" s="108" t="s">
        <v>1832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3" t="s">
        <v>1921</v>
      </c>
      <c r="B197" s="108">
        <f t="shared" si="3"/>
        <v>218.65</v>
      </c>
      <c r="C197" s="108">
        <v>4.2</v>
      </c>
      <c r="D197" s="108">
        <v>0.8</v>
      </c>
      <c r="E197" s="108">
        <v>50.3</v>
      </c>
      <c r="F197" s="108">
        <v>0.8</v>
      </c>
      <c r="G197" s="234"/>
      <c r="H197" s="108">
        <f t="shared" ref="H197:L197" si="197">$G197/100*B197</f>
        <v>0</v>
      </c>
      <c r="I197" s="108">
        <f t="shared" si="197"/>
        <v>0</v>
      </c>
      <c r="J197" s="108">
        <f t="shared" si="197"/>
        <v>0</v>
      </c>
      <c r="K197" s="108">
        <f t="shared" si="197"/>
        <v>0</v>
      </c>
      <c r="L197" s="108">
        <f t="shared" si="197"/>
        <v>0</v>
      </c>
      <c r="M197" s="108" t="s">
        <v>1820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3" t="s">
        <v>1922</v>
      </c>
      <c r="B198" s="108">
        <f t="shared" si="3"/>
        <v>343.61</v>
      </c>
      <c r="C198" s="108">
        <v>7.2</v>
      </c>
      <c r="D198" s="108">
        <v>2.8</v>
      </c>
      <c r="E198" s="108">
        <v>76.5</v>
      </c>
      <c r="F198" s="108">
        <v>4.6</v>
      </c>
      <c r="G198" s="234"/>
      <c r="H198" s="108">
        <f t="shared" ref="H198:L198" si="198">$G198/100*B198</f>
        <v>0</v>
      </c>
      <c r="I198" s="108">
        <f t="shared" si="198"/>
        <v>0</v>
      </c>
      <c r="J198" s="108">
        <f t="shared" si="198"/>
        <v>0</v>
      </c>
      <c r="K198" s="108">
        <f t="shared" si="198"/>
        <v>0</v>
      </c>
      <c r="L198" s="108">
        <f t="shared" si="198"/>
        <v>0</v>
      </c>
      <c r="M198" s="108" t="s">
        <v>1820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3" t="s">
        <v>1923</v>
      </c>
      <c r="B199" s="108">
        <f t="shared" si="3"/>
        <v>342.64</v>
      </c>
      <c r="C199" s="108">
        <v>10.3</v>
      </c>
      <c r="D199" s="108">
        <v>1.0</v>
      </c>
      <c r="E199" s="108">
        <v>76.3</v>
      </c>
      <c r="F199" s="108">
        <v>2.7</v>
      </c>
      <c r="G199" s="234"/>
      <c r="H199" s="108">
        <f t="shared" ref="H199:L199" si="199">$G199/100*B199</f>
        <v>0</v>
      </c>
      <c r="I199" s="108">
        <f t="shared" si="199"/>
        <v>0</v>
      </c>
      <c r="J199" s="108">
        <f t="shared" si="199"/>
        <v>0</v>
      </c>
      <c r="K199" s="108">
        <f t="shared" si="199"/>
        <v>0</v>
      </c>
      <c r="L199" s="108">
        <f t="shared" si="199"/>
        <v>0</v>
      </c>
      <c r="M199" s="108" t="s">
        <v>1820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3" t="s">
        <v>1924</v>
      </c>
      <c r="B200" s="108">
        <f t="shared" si="3"/>
        <v>335.77</v>
      </c>
      <c r="C200" s="108">
        <v>13.2</v>
      </c>
      <c r="D200" s="108">
        <v>2.5</v>
      </c>
      <c r="E200" s="108">
        <v>72.0</v>
      </c>
      <c r="F200" s="108">
        <v>10.7</v>
      </c>
      <c r="G200" s="234"/>
      <c r="H200" s="108">
        <f t="shared" ref="H200:L200" si="200">$G200/100*B200</f>
        <v>0</v>
      </c>
      <c r="I200" s="108">
        <f t="shared" si="200"/>
        <v>0</v>
      </c>
      <c r="J200" s="108">
        <f t="shared" si="200"/>
        <v>0</v>
      </c>
      <c r="K200" s="108">
        <f t="shared" si="200"/>
        <v>0</v>
      </c>
      <c r="L200" s="108">
        <f t="shared" si="200"/>
        <v>0</v>
      </c>
      <c r="M200" s="108" t="s">
        <v>1820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3" t="s">
        <v>1925</v>
      </c>
      <c r="B201" s="108">
        <f t="shared" si="3"/>
        <v>360.34</v>
      </c>
      <c r="C201" s="108">
        <v>10.8</v>
      </c>
      <c r="D201" s="108">
        <v>4.3</v>
      </c>
      <c r="E201" s="108">
        <v>73.1</v>
      </c>
      <c r="F201" s="108">
        <v>3.5</v>
      </c>
      <c r="G201" s="234"/>
      <c r="H201" s="108">
        <f t="shared" ref="H201:L201" si="201">$G201/100*B201</f>
        <v>0</v>
      </c>
      <c r="I201" s="108">
        <f t="shared" si="201"/>
        <v>0</v>
      </c>
      <c r="J201" s="108">
        <f t="shared" si="201"/>
        <v>0</v>
      </c>
      <c r="K201" s="108">
        <f t="shared" si="201"/>
        <v>0</v>
      </c>
      <c r="L201" s="108">
        <f t="shared" si="201"/>
        <v>0</v>
      </c>
      <c r="M201" s="108" t="s">
        <v>1820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3" t="s">
        <v>1926</v>
      </c>
      <c r="B202" s="108">
        <f t="shared" si="3"/>
        <v>305.72</v>
      </c>
      <c r="C202" s="108">
        <v>15.9</v>
      </c>
      <c r="D202" s="108">
        <v>2.2</v>
      </c>
      <c r="E202" s="108">
        <v>68.6</v>
      </c>
      <c r="F202" s="108">
        <v>23.8</v>
      </c>
      <c r="G202" s="234"/>
      <c r="H202" s="108">
        <f t="shared" ref="H202:L202" si="202">$G202/100*B202</f>
        <v>0</v>
      </c>
      <c r="I202" s="108">
        <f t="shared" si="202"/>
        <v>0</v>
      </c>
      <c r="J202" s="108">
        <f t="shared" si="202"/>
        <v>0</v>
      </c>
      <c r="K202" s="108">
        <f t="shared" si="202"/>
        <v>0</v>
      </c>
      <c r="L202" s="108">
        <f t="shared" si="202"/>
        <v>0</v>
      </c>
      <c r="M202" s="108" t="s">
        <v>1820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3" t="s">
        <v>1340</v>
      </c>
      <c r="B203" s="108">
        <f t="shared" si="3"/>
        <v>295.79</v>
      </c>
      <c r="C203" s="108">
        <v>4.6</v>
      </c>
      <c r="D203" s="108">
        <v>0.7</v>
      </c>
      <c r="E203" s="108">
        <v>88.9</v>
      </c>
      <c r="F203" s="108">
        <v>39.8</v>
      </c>
      <c r="G203" s="234"/>
      <c r="H203" s="108">
        <f t="shared" ref="H203:L203" si="203">$G203/100*B203</f>
        <v>0</v>
      </c>
      <c r="I203" s="108">
        <f t="shared" si="203"/>
        <v>0</v>
      </c>
      <c r="J203" s="108">
        <f t="shared" si="203"/>
        <v>0</v>
      </c>
      <c r="K203" s="108">
        <f t="shared" si="203"/>
        <v>0</v>
      </c>
      <c r="L203" s="108">
        <f t="shared" si="203"/>
        <v>0</v>
      </c>
      <c r="M203" s="108" t="s">
        <v>1815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3" t="s">
        <v>1190</v>
      </c>
      <c r="B204" s="108">
        <f t="shared" si="3"/>
        <v>165.3</v>
      </c>
      <c r="C204" s="108">
        <v>17.7</v>
      </c>
      <c r="D204" s="108">
        <v>5.4</v>
      </c>
      <c r="E204" s="108">
        <v>14.4</v>
      </c>
      <c r="F204" s="108">
        <v>5.4</v>
      </c>
      <c r="G204" s="234"/>
      <c r="H204" s="108">
        <f t="shared" ref="H204:L204" si="204">$G204/100*B204</f>
        <v>0</v>
      </c>
      <c r="I204" s="108">
        <f t="shared" si="204"/>
        <v>0</v>
      </c>
      <c r="J204" s="108">
        <f t="shared" si="204"/>
        <v>0</v>
      </c>
      <c r="K204" s="108">
        <f t="shared" si="204"/>
        <v>0</v>
      </c>
      <c r="L204" s="108">
        <f t="shared" si="204"/>
        <v>0</v>
      </c>
      <c r="M204" s="108" t="s">
        <v>1818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3" t="s">
        <v>1501</v>
      </c>
      <c r="B205" s="108">
        <f t="shared" si="3"/>
        <v>45.21</v>
      </c>
      <c r="C205" s="108">
        <v>1.1</v>
      </c>
      <c r="D205" s="108">
        <v>0.3</v>
      </c>
      <c r="E205" s="108">
        <v>10.6</v>
      </c>
      <c r="F205" s="108">
        <v>1.7</v>
      </c>
      <c r="G205" s="234"/>
      <c r="H205" s="108">
        <f t="shared" ref="H205:L205" si="205">$G205/100*B205</f>
        <v>0</v>
      </c>
      <c r="I205" s="108">
        <f t="shared" si="205"/>
        <v>0</v>
      </c>
      <c r="J205" s="108">
        <f t="shared" si="205"/>
        <v>0</v>
      </c>
      <c r="K205" s="108">
        <f t="shared" si="205"/>
        <v>0</v>
      </c>
      <c r="L205" s="108">
        <f t="shared" si="205"/>
        <v>0</v>
      </c>
      <c r="M205" s="108" t="s">
        <v>1814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3" t="s">
        <v>1297</v>
      </c>
      <c r="B206" s="108">
        <f t="shared" si="3"/>
        <v>45.22</v>
      </c>
      <c r="C206" s="108">
        <v>5.8</v>
      </c>
      <c r="D206" s="108">
        <v>0.3</v>
      </c>
      <c r="E206" s="108">
        <v>5.1</v>
      </c>
      <c r="F206" s="108">
        <v>0.3</v>
      </c>
      <c r="G206" s="234"/>
      <c r="H206" s="108">
        <f t="shared" ref="H206:L206" si="206">$G206/100*B206</f>
        <v>0</v>
      </c>
      <c r="I206" s="108">
        <f t="shared" si="206"/>
        <v>0</v>
      </c>
      <c r="J206" s="108">
        <f t="shared" si="206"/>
        <v>0</v>
      </c>
      <c r="K206" s="108">
        <f t="shared" si="206"/>
        <v>0</v>
      </c>
      <c r="L206" s="108">
        <f t="shared" si="206"/>
        <v>0</v>
      </c>
      <c r="M206" s="108" t="s">
        <v>1816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3" t="s">
        <v>1146</v>
      </c>
      <c r="B207" s="108">
        <f t="shared" si="3"/>
        <v>334.48</v>
      </c>
      <c r="C207" s="108">
        <v>19.3</v>
      </c>
      <c r="D207" s="108">
        <v>6.0</v>
      </c>
      <c r="E207" s="108">
        <v>60.6</v>
      </c>
      <c r="F207" s="108">
        <v>17.4</v>
      </c>
      <c r="G207" s="234"/>
      <c r="H207" s="108">
        <f t="shared" ref="H207:L207" si="207">$G207/100*B207</f>
        <v>0</v>
      </c>
      <c r="I207" s="108">
        <f t="shared" si="207"/>
        <v>0</v>
      </c>
      <c r="J207" s="108">
        <f t="shared" si="207"/>
        <v>0</v>
      </c>
      <c r="K207" s="108">
        <f t="shared" si="207"/>
        <v>0</v>
      </c>
      <c r="L207" s="108">
        <f t="shared" si="207"/>
        <v>0</v>
      </c>
      <c r="M207" s="108" t="s">
        <v>1818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3" t="s">
        <v>1150</v>
      </c>
      <c r="B208" s="108">
        <f t="shared" si="3"/>
        <v>354.8</v>
      </c>
      <c r="C208" s="108">
        <v>22.4</v>
      </c>
      <c r="D208" s="108">
        <v>6.7</v>
      </c>
      <c r="E208" s="108">
        <v>57.8</v>
      </c>
      <c r="F208" s="108">
        <v>10.8</v>
      </c>
      <c r="G208" s="234"/>
      <c r="H208" s="108">
        <f t="shared" ref="H208:L208" si="208">$G208/100*B208</f>
        <v>0</v>
      </c>
      <c r="I208" s="108">
        <f t="shared" si="208"/>
        <v>0</v>
      </c>
      <c r="J208" s="108">
        <f t="shared" si="208"/>
        <v>0</v>
      </c>
      <c r="K208" s="108">
        <f t="shared" si="208"/>
        <v>0</v>
      </c>
      <c r="L208" s="108">
        <f t="shared" si="208"/>
        <v>0</v>
      </c>
      <c r="M208" s="108" t="s">
        <v>1818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3" t="s">
        <v>1927</v>
      </c>
      <c r="B209" s="108">
        <f t="shared" si="3"/>
        <v>368.13</v>
      </c>
      <c r="C209" s="108">
        <v>16.9</v>
      </c>
      <c r="D209" s="108">
        <v>6.9</v>
      </c>
      <c r="E209" s="108">
        <v>66.3</v>
      </c>
      <c r="F209" s="108">
        <v>10.6</v>
      </c>
      <c r="G209" s="234"/>
      <c r="H209" s="108">
        <f t="shared" ref="H209:L209" si="209">$G209/100*B209</f>
        <v>0</v>
      </c>
      <c r="I209" s="108">
        <f t="shared" si="209"/>
        <v>0</v>
      </c>
      <c r="J209" s="108">
        <f t="shared" si="209"/>
        <v>0</v>
      </c>
      <c r="K209" s="108">
        <f t="shared" si="209"/>
        <v>0</v>
      </c>
      <c r="L209" s="108">
        <f t="shared" si="209"/>
        <v>0</v>
      </c>
      <c r="M209" s="108" t="s">
        <v>1820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3" t="s">
        <v>1131</v>
      </c>
      <c r="B210" s="108">
        <f t="shared" si="3"/>
        <v>357.73</v>
      </c>
      <c r="C210" s="108">
        <v>13.7</v>
      </c>
      <c r="D210" s="108">
        <v>5.7</v>
      </c>
      <c r="E210" s="108">
        <v>69.1</v>
      </c>
      <c r="F210" s="108">
        <v>9.4</v>
      </c>
      <c r="G210" s="234"/>
      <c r="H210" s="108">
        <f t="shared" ref="H210:L210" si="210">$G210/100*B210</f>
        <v>0</v>
      </c>
      <c r="I210" s="108">
        <f t="shared" si="210"/>
        <v>0</v>
      </c>
      <c r="J210" s="108">
        <f t="shared" si="210"/>
        <v>0</v>
      </c>
      <c r="K210" s="108">
        <f t="shared" si="210"/>
        <v>0</v>
      </c>
      <c r="L210" s="108">
        <f t="shared" si="210"/>
        <v>0</v>
      </c>
      <c r="M210" s="108" t="s">
        <v>1820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3" t="s">
        <v>1264</v>
      </c>
      <c r="B211" s="108">
        <f t="shared" si="3"/>
        <v>16.79</v>
      </c>
      <c r="C211" s="108">
        <v>0.7</v>
      </c>
      <c r="D211" s="108">
        <v>0.1</v>
      </c>
      <c r="E211" s="108">
        <v>3.6</v>
      </c>
      <c r="F211" s="108">
        <v>0.5</v>
      </c>
      <c r="G211" s="234"/>
      <c r="H211" s="108">
        <f t="shared" ref="H211:L211" si="211">$G211/100*B211</f>
        <v>0</v>
      </c>
      <c r="I211" s="108">
        <f t="shared" si="211"/>
        <v>0</v>
      </c>
      <c r="J211" s="108">
        <f t="shared" si="211"/>
        <v>0</v>
      </c>
      <c r="K211" s="108">
        <f t="shared" si="211"/>
        <v>0</v>
      </c>
      <c r="L211" s="108">
        <f t="shared" si="211"/>
        <v>0</v>
      </c>
      <c r="M211" s="108" t="s">
        <v>1828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3" t="s">
        <v>1928</v>
      </c>
      <c r="B212" s="108">
        <f t="shared" si="3"/>
        <v>46.33</v>
      </c>
      <c r="C212" s="108">
        <v>2.7</v>
      </c>
      <c r="D212" s="108">
        <v>0.7</v>
      </c>
      <c r="E212" s="108">
        <v>9.2</v>
      </c>
      <c r="F212" s="108">
        <v>3.5</v>
      </c>
      <c r="G212" s="234"/>
      <c r="H212" s="108">
        <f t="shared" ref="H212:L212" si="212">$G212/100*B212</f>
        <v>0</v>
      </c>
      <c r="I212" s="108">
        <f t="shared" si="212"/>
        <v>0</v>
      </c>
      <c r="J212" s="108">
        <f t="shared" si="212"/>
        <v>0</v>
      </c>
      <c r="K212" s="108">
        <f t="shared" si="212"/>
        <v>0</v>
      </c>
      <c r="L212" s="108">
        <f t="shared" si="212"/>
        <v>0</v>
      </c>
      <c r="M212" s="108" t="s">
        <v>1828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3" t="s">
        <v>1929</v>
      </c>
      <c r="B213" s="108">
        <f t="shared" si="3"/>
        <v>76.85</v>
      </c>
      <c r="C213" s="108">
        <v>3.2</v>
      </c>
      <c r="D213" s="108">
        <v>1.7</v>
      </c>
      <c r="E213" s="108">
        <v>12.5</v>
      </c>
      <c r="F213" s="108">
        <v>0.0</v>
      </c>
      <c r="G213" s="234"/>
      <c r="H213" s="108">
        <f t="shared" ref="H213:L213" si="213">$G213/100*B213</f>
        <v>0</v>
      </c>
      <c r="I213" s="108">
        <f t="shared" si="213"/>
        <v>0</v>
      </c>
      <c r="J213" s="108">
        <f t="shared" si="213"/>
        <v>0</v>
      </c>
      <c r="K213" s="108">
        <f t="shared" si="213"/>
        <v>0</v>
      </c>
      <c r="L213" s="108">
        <f t="shared" si="213"/>
        <v>0</v>
      </c>
      <c r="M213" s="108" t="s">
        <v>1818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3" t="s">
        <v>1930</v>
      </c>
      <c r="B214" s="108">
        <f t="shared" si="3"/>
        <v>30.12</v>
      </c>
      <c r="C214" s="108">
        <v>2.0</v>
      </c>
      <c r="D214" s="108">
        <v>0.1</v>
      </c>
      <c r="E214" s="108">
        <v>7.0</v>
      </c>
      <c r="F214" s="108">
        <v>3.2</v>
      </c>
      <c r="G214" s="234"/>
      <c r="H214" s="108">
        <f t="shared" ref="H214:L214" si="214">$G214/100*B214</f>
        <v>0</v>
      </c>
      <c r="I214" s="108">
        <f t="shared" si="214"/>
        <v>0</v>
      </c>
      <c r="J214" s="108">
        <f t="shared" si="214"/>
        <v>0</v>
      </c>
      <c r="K214" s="108">
        <f t="shared" si="214"/>
        <v>0</v>
      </c>
      <c r="L214" s="108">
        <f t="shared" si="214"/>
        <v>0</v>
      </c>
      <c r="M214" s="108" t="s">
        <v>1828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3" t="s">
        <v>1931</v>
      </c>
      <c r="B215" s="108">
        <f t="shared" si="3"/>
        <v>91.6</v>
      </c>
      <c r="C215" s="108">
        <v>18.4</v>
      </c>
      <c r="D215" s="108">
        <v>2.0</v>
      </c>
      <c r="E215" s="108">
        <v>0.0</v>
      </c>
      <c r="F215" s="108">
        <v>0.0</v>
      </c>
      <c r="G215" s="234"/>
      <c r="H215" s="108">
        <f t="shared" ref="H215:L215" si="215">$G215/100*B215</f>
        <v>0</v>
      </c>
      <c r="I215" s="108">
        <f t="shared" si="215"/>
        <v>0</v>
      </c>
      <c r="J215" s="108">
        <f t="shared" si="215"/>
        <v>0</v>
      </c>
      <c r="K215" s="108">
        <f t="shared" si="215"/>
        <v>0</v>
      </c>
      <c r="L215" s="108">
        <f t="shared" si="215"/>
        <v>0</v>
      </c>
      <c r="M215" s="108" t="s">
        <v>1832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3" t="s">
        <v>1932</v>
      </c>
      <c r="B216" s="108">
        <f t="shared" si="3"/>
        <v>77.6</v>
      </c>
      <c r="C216" s="108">
        <v>19.4</v>
      </c>
      <c r="D216" s="108">
        <v>0.0</v>
      </c>
      <c r="E216" s="108">
        <v>0.0</v>
      </c>
      <c r="F216" s="108">
        <v>0.0</v>
      </c>
      <c r="G216" s="234"/>
      <c r="H216" s="108">
        <f t="shared" ref="H216:L216" si="216">$G216/100*B216</f>
        <v>0</v>
      </c>
      <c r="I216" s="108">
        <f t="shared" si="216"/>
        <v>0</v>
      </c>
      <c r="J216" s="108">
        <f t="shared" si="216"/>
        <v>0</v>
      </c>
      <c r="K216" s="108">
        <f t="shared" si="216"/>
        <v>0</v>
      </c>
      <c r="L216" s="108">
        <f t="shared" si="216"/>
        <v>0</v>
      </c>
      <c r="M216" s="108" t="s">
        <v>1832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3" t="s">
        <v>1503</v>
      </c>
      <c r="B217" s="108">
        <f t="shared" si="3"/>
        <v>117.99</v>
      </c>
      <c r="C217" s="108">
        <v>0.8</v>
      </c>
      <c r="D217" s="108">
        <v>10.7</v>
      </c>
      <c r="E217" s="108">
        <v>6.3</v>
      </c>
      <c r="F217" s="108">
        <v>3.2</v>
      </c>
      <c r="G217" s="234"/>
      <c r="H217" s="108">
        <f t="shared" ref="H217:L217" si="217">$G217/100*B217</f>
        <v>0</v>
      </c>
      <c r="I217" s="108">
        <f t="shared" si="217"/>
        <v>0</v>
      </c>
      <c r="J217" s="108">
        <f t="shared" si="217"/>
        <v>0</v>
      </c>
      <c r="K217" s="108">
        <f t="shared" si="217"/>
        <v>0</v>
      </c>
      <c r="L217" s="108">
        <f t="shared" si="217"/>
        <v>0</v>
      </c>
      <c r="M217" s="108" t="s">
        <v>1814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3" t="s">
        <v>1621</v>
      </c>
      <c r="B218" s="108">
        <f t="shared" si="3"/>
        <v>73.2</v>
      </c>
      <c r="C218" s="108">
        <v>16.5</v>
      </c>
      <c r="D218" s="108">
        <v>0.8</v>
      </c>
      <c r="E218" s="108">
        <v>0.0</v>
      </c>
      <c r="F218" s="108">
        <v>0.0</v>
      </c>
      <c r="G218" s="234"/>
      <c r="H218" s="108">
        <f t="shared" ref="H218:L218" si="218">$G218/100*B218</f>
        <v>0</v>
      </c>
      <c r="I218" s="108">
        <f t="shared" si="218"/>
        <v>0</v>
      </c>
      <c r="J218" s="108">
        <f t="shared" si="218"/>
        <v>0</v>
      </c>
      <c r="K218" s="108">
        <f t="shared" si="218"/>
        <v>0</v>
      </c>
      <c r="L218" s="108">
        <f t="shared" si="218"/>
        <v>0</v>
      </c>
      <c r="M218" s="108" t="s">
        <v>1847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3" t="s">
        <v>1933</v>
      </c>
      <c r="B219" s="108">
        <f t="shared" si="3"/>
        <v>23.86</v>
      </c>
      <c r="C219" s="108">
        <v>0.7</v>
      </c>
      <c r="D219" s="108">
        <v>0.5</v>
      </c>
      <c r="E219" s="108">
        <v>6.0</v>
      </c>
      <c r="F219" s="108">
        <v>3.6</v>
      </c>
      <c r="G219" s="234"/>
      <c r="H219" s="108">
        <f t="shared" ref="H219:L219" si="219">$G219/100*B219</f>
        <v>0</v>
      </c>
      <c r="I219" s="108">
        <f t="shared" si="219"/>
        <v>0</v>
      </c>
      <c r="J219" s="108">
        <f t="shared" si="219"/>
        <v>0</v>
      </c>
      <c r="K219" s="108">
        <f t="shared" si="219"/>
        <v>0</v>
      </c>
      <c r="L219" s="108">
        <f t="shared" si="219"/>
        <v>0</v>
      </c>
      <c r="M219" s="108" t="s">
        <v>1814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3" t="s">
        <v>1625</v>
      </c>
      <c r="B220" s="108">
        <f t="shared" si="3"/>
        <v>74.84</v>
      </c>
      <c r="C220" s="108">
        <v>14.9</v>
      </c>
      <c r="D220" s="108">
        <v>1.0</v>
      </c>
      <c r="E220" s="108">
        <v>1.6</v>
      </c>
      <c r="F220" s="108">
        <v>0.0</v>
      </c>
      <c r="G220" s="234"/>
      <c r="H220" s="108">
        <f t="shared" ref="H220:L220" si="220">$G220/100*B220</f>
        <v>0</v>
      </c>
      <c r="I220" s="108">
        <f t="shared" si="220"/>
        <v>0</v>
      </c>
      <c r="J220" s="108">
        <f t="shared" si="220"/>
        <v>0</v>
      </c>
      <c r="K220" s="108">
        <f t="shared" si="220"/>
        <v>0</v>
      </c>
      <c r="L220" s="108">
        <f t="shared" si="220"/>
        <v>0</v>
      </c>
      <c r="M220" s="108" t="s">
        <v>1847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3" t="s">
        <v>1584</v>
      </c>
      <c r="B221" s="108">
        <f t="shared" si="3"/>
        <v>86.1</v>
      </c>
      <c r="C221" s="108">
        <v>18.6</v>
      </c>
      <c r="D221" s="108">
        <v>1.3</v>
      </c>
      <c r="E221" s="108">
        <v>0.0</v>
      </c>
      <c r="F221" s="108">
        <v>0.0</v>
      </c>
      <c r="G221" s="234"/>
      <c r="H221" s="108">
        <f t="shared" ref="H221:L221" si="221">$G221/100*B221</f>
        <v>0</v>
      </c>
      <c r="I221" s="108">
        <f t="shared" si="221"/>
        <v>0</v>
      </c>
      <c r="J221" s="108">
        <f t="shared" si="221"/>
        <v>0</v>
      </c>
      <c r="K221" s="108">
        <f t="shared" si="221"/>
        <v>0</v>
      </c>
      <c r="L221" s="108">
        <f t="shared" si="221"/>
        <v>0</v>
      </c>
      <c r="M221" s="108" t="s">
        <v>1832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3" t="s">
        <v>1507</v>
      </c>
      <c r="B222" s="108">
        <f t="shared" si="3"/>
        <v>43.59</v>
      </c>
      <c r="C222" s="108">
        <v>0.5</v>
      </c>
      <c r="D222" s="108">
        <v>0.3</v>
      </c>
      <c r="E222" s="108">
        <v>10.8</v>
      </c>
      <c r="F222" s="108">
        <v>1.7</v>
      </c>
      <c r="G222" s="234"/>
      <c r="H222" s="108">
        <f t="shared" ref="H222:L222" si="222">$G222/100*B222</f>
        <v>0</v>
      </c>
      <c r="I222" s="108">
        <f t="shared" si="222"/>
        <v>0</v>
      </c>
      <c r="J222" s="108">
        <f t="shared" si="222"/>
        <v>0</v>
      </c>
      <c r="K222" s="108">
        <f t="shared" si="222"/>
        <v>0</v>
      </c>
      <c r="L222" s="108">
        <f t="shared" si="222"/>
        <v>0</v>
      </c>
      <c r="M222" s="108" t="s">
        <v>1814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3" t="s">
        <v>1934</v>
      </c>
      <c r="B223" s="108">
        <f t="shared" si="3"/>
        <v>68.39</v>
      </c>
      <c r="C223" s="108">
        <v>1.2</v>
      </c>
      <c r="D223" s="108">
        <v>0.3</v>
      </c>
      <c r="E223" s="108">
        <v>18.0</v>
      </c>
      <c r="F223" s="108">
        <v>4.9</v>
      </c>
      <c r="G223" s="234"/>
      <c r="H223" s="108">
        <f t="shared" ref="H223:L223" si="223">$G223/100*B223</f>
        <v>0</v>
      </c>
      <c r="I223" s="108">
        <f t="shared" si="223"/>
        <v>0</v>
      </c>
      <c r="J223" s="108">
        <f t="shared" si="223"/>
        <v>0</v>
      </c>
      <c r="K223" s="108">
        <f t="shared" si="223"/>
        <v>0</v>
      </c>
      <c r="L223" s="108">
        <f t="shared" si="223"/>
        <v>0</v>
      </c>
      <c r="M223" s="108" t="s">
        <v>1828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3" t="s">
        <v>1791</v>
      </c>
      <c r="B224" s="108">
        <f t="shared" si="3"/>
        <v>40.02</v>
      </c>
      <c r="C224" s="108">
        <v>3.3</v>
      </c>
      <c r="D224" s="108">
        <v>0.9</v>
      </c>
      <c r="E224" s="108">
        <v>4.8</v>
      </c>
      <c r="F224" s="108">
        <v>0.0</v>
      </c>
      <c r="G224" s="234"/>
      <c r="H224" s="108">
        <f t="shared" ref="H224:L224" si="224">$G224/100*B224</f>
        <v>0</v>
      </c>
      <c r="I224" s="108">
        <f t="shared" si="224"/>
        <v>0</v>
      </c>
      <c r="J224" s="108">
        <f t="shared" si="224"/>
        <v>0</v>
      </c>
      <c r="K224" s="108">
        <f t="shared" si="224"/>
        <v>0</v>
      </c>
      <c r="L224" s="108">
        <f t="shared" si="224"/>
        <v>0</v>
      </c>
      <c r="M224" s="108" t="s">
        <v>1868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3" t="s">
        <v>1534</v>
      </c>
      <c r="B225" s="108">
        <f t="shared" si="3"/>
        <v>718.57</v>
      </c>
      <c r="C225" s="108">
        <v>9.1</v>
      </c>
      <c r="D225" s="108">
        <v>71.8</v>
      </c>
      <c r="E225" s="108">
        <v>13.9</v>
      </c>
      <c r="F225" s="108">
        <v>9.6</v>
      </c>
      <c r="G225" s="234"/>
      <c r="H225" s="108">
        <f t="shared" ref="H225:L225" si="225">$G225/100*B225</f>
        <v>0</v>
      </c>
      <c r="I225" s="108">
        <f t="shared" si="225"/>
        <v>0</v>
      </c>
      <c r="J225" s="108">
        <f t="shared" si="225"/>
        <v>0</v>
      </c>
      <c r="K225" s="108">
        <f t="shared" si="225"/>
        <v>0</v>
      </c>
      <c r="L225" s="108">
        <f t="shared" si="225"/>
        <v>0</v>
      </c>
      <c r="M225" s="108" t="s">
        <v>1823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3" t="s">
        <v>1935</v>
      </c>
      <c r="B226" s="108">
        <f t="shared" si="3"/>
        <v>278.26</v>
      </c>
      <c r="C226" s="108">
        <v>10.4</v>
      </c>
      <c r="D226" s="108">
        <v>2.1</v>
      </c>
      <c r="E226" s="108">
        <v>68.6</v>
      </c>
      <c r="F226" s="108">
        <v>26.2</v>
      </c>
      <c r="G226" s="234"/>
      <c r="H226" s="108">
        <f t="shared" ref="H226:L226" si="226">$G226/100*B226</f>
        <v>0</v>
      </c>
      <c r="I226" s="108">
        <f t="shared" si="226"/>
        <v>0</v>
      </c>
      <c r="J226" s="108">
        <f t="shared" si="226"/>
        <v>0</v>
      </c>
      <c r="K226" s="108">
        <f t="shared" si="226"/>
        <v>0</v>
      </c>
      <c r="L226" s="108">
        <f t="shared" si="226"/>
        <v>0</v>
      </c>
      <c r="M226" s="108" t="s">
        <v>1836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3" t="s">
        <v>1936</v>
      </c>
      <c r="B227" s="108">
        <f t="shared" si="3"/>
        <v>20.11</v>
      </c>
      <c r="C227" s="108">
        <v>0.9</v>
      </c>
      <c r="D227" s="108">
        <v>0.2</v>
      </c>
      <c r="E227" s="108">
        <v>4.6</v>
      </c>
      <c r="F227" s="108">
        <v>1.7</v>
      </c>
      <c r="G227" s="234"/>
      <c r="H227" s="108">
        <f t="shared" ref="H227:L227" si="227">$G227/100*B227</f>
        <v>0</v>
      </c>
      <c r="I227" s="108">
        <f t="shared" si="227"/>
        <v>0</v>
      </c>
      <c r="J227" s="108">
        <f t="shared" si="227"/>
        <v>0</v>
      </c>
      <c r="K227" s="108">
        <f t="shared" si="227"/>
        <v>0</v>
      </c>
      <c r="L227" s="108">
        <f t="shared" si="227"/>
        <v>0</v>
      </c>
      <c r="M227" s="108" t="s">
        <v>1828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3" t="s">
        <v>1937</v>
      </c>
      <c r="B228" s="108">
        <f t="shared" si="3"/>
        <v>26.11</v>
      </c>
      <c r="C228" s="108">
        <v>1.0</v>
      </c>
      <c r="D228" s="108">
        <v>0.3</v>
      </c>
      <c r="E228" s="108">
        <v>6.0</v>
      </c>
      <c r="F228" s="108">
        <v>2.1</v>
      </c>
      <c r="G228" s="234"/>
      <c r="H228" s="108">
        <f t="shared" ref="H228:L228" si="228">$G228/100*B228</f>
        <v>0</v>
      </c>
      <c r="I228" s="108">
        <f t="shared" si="228"/>
        <v>0</v>
      </c>
      <c r="J228" s="108">
        <f t="shared" si="228"/>
        <v>0</v>
      </c>
      <c r="K228" s="108">
        <f t="shared" si="228"/>
        <v>0</v>
      </c>
      <c r="L228" s="108">
        <f t="shared" si="228"/>
        <v>0</v>
      </c>
      <c r="M228" s="108" t="s">
        <v>1828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3" t="s">
        <v>1937</v>
      </c>
      <c r="B229" s="108">
        <f t="shared" si="3"/>
        <v>372.76</v>
      </c>
      <c r="C229" s="108">
        <v>12.0</v>
      </c>
      <c r="D229" s="108">
        <v>17.3</v>
      </c>
      <c r="E229" s="108">
        <v>56.6</v>
      </c>
      <c r="F229" s="108">
        <v>27.2</v>
      </c>
      <c r="G229" s="234"/>
      <c r="H229" s="108">
        <f t="shared" ref="H229:L229" si="229">$G229/100*B229</f>
        <v>0</v>
      </c>
      <c r="I229" s="108">
        <f t="shared" si="229"/>
        <v>0</v>
      </c>
      <c r="J229" s="108">
        <f t="shared" si="229"/>
        <v>0</v>
      </c>
      <c r="K229" s="108">
        <f t="shared" si="229"/>
        <v>0</v>
      </c>
      <c r="L229" s="108">
        <f t="shared" si="229"/>
        <v>0</v>
      </c>
      <c r="M229" s="108" t="s">
        <v>1836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3" t="s">
        <v>1938</v>
      </c>
      <c r="B230" s="108">
        <f t="shared" si="3"/>
        <v>27.23</v>
      </c>
      <c r="C230" s="108">
        <v>0.9</v>
      </c>
      <c r="D230" s="108">
        <v>0.4</v>
      </c>
      <c r="E230" s="108">
        <v>6.5</v>
      </c>
      <c r="F230" s="108">
        <v>2.8</v>
      </c>
      <c r="G230" s="234"/>
      <c r="H230" s="108">
        <f t="shared" ref="H230:L230" si="230">$G230/100*B230</f>
        <v>0</v>
      </c>
      <c r="I230" s="108">
        <f t="shared" si="230"/>
        <v>0</v>
      </c>
      <c r="J230" s="108">
        <f t="shared" si="230"/>
        <v>0</v>
      </c>
      <c r="K230" s="108">
        <f t="shared" si="230"/>
        <v>0</v>
      </c>
      <c r="L230" s="108">
        <f t="shared" si="230"/>
        <v>0</v>
      </c>
      <c r="M230" s="108" t="s">
        <v>1828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3" t="s">
        <v>1939</v>
      </c>
      <c r="B231" s="108">
        <f t="shared" si="3"/>
        <v>272.83</v>
      </c>
      <c r="C231" s="108">
        <v>10.4</v>
      </c>
      <c r="D231" s="108">
        <v>3.3</v>
      </c>
      <c r="E231" s="108">
        <v>64.0</v>
      </c>
      <c r="F231" s="108">
        <v>25.3</v>
      </c>
      <c r="G231" s="234"/>
      <c r="H231" s="108">
        <f t="shared" ref="H231:L231" si="231">$G231/100*B231</f>
        <v>0</v>
      </c>
      <c r="I231" s="108">
        <f t="shared" si="231"/>
        <v>0</v>
      </c>
      <c r="J231" s="108">
        <f t="shared" si="231"/>
        <v>0</v>
      </c>
      <c r="K231" s="108">
        <f t="shared" si="231"/>
        <v>0</v>
      </c>
      <c r="L231" s="108">
        <f t="shared" si="231"/>
        <v>0</v>
      </c>
      <c r="M231" s="108" t="s">
        <v>1836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3" t="s">
        <v>1940</v>
      </c>
      <c r="B232" s="108">
        <f t="shared" si="3"/>
        <v>42.67</v>
      </c>
      <c r="C232" s="108">
        <v>1.9</v>
      </c>
      <c r="D232" s="108">
        <v>0.4</v>
      </c>
      <c r="E232" s="108">
        <v>8.8</v>
      </c>
      <c r="F232" s="108">
        <v>1.5</v>
      </c>
      <c r="G232" s="234"/>
      <c r="H232" s="108">
        <f t="shared" ref="H232:L232" si="232">$G232/100*B232</f>
        <v>0</v>
      </c>
      <c r="I232" s="108">
        <f t="shared" si="232"/>
        <v>0</v>
      </c>
      <c r="J232" s="108">
        <f t="shared" si="232"/>
        <v>0</v>
      </c>
      <c r="K232" s="108">
        <f t="shared" si="232"/>
        <v>0</v>
      </c>
      <c r="L232" s="108">
        <f t="shared" si="232"/>
        <v>0</v>
      </c>
      <c r="M232" s="108" t="s">
        <v>1828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3" t="s">
        <v>1509</v>
      </c>
      <c r="B233" s="108">
        <f t="shared" si="3"/>
        <v>40.5</v>
      </c>
      <c r="C233" s="108">
        <v>0.9</v>
      </c>
      <c r="D233" s="108">
        <v>0.3</v>
      </c>
      <c r="E233" s="108">
        <v>9.5</v>
      </c>
      <c r="F233" s="108">
        <v>1.5</v>
      </c>
      <c r="G233" s="234"/>
      <c r="H233" s="108">
        <f t="shared" ref="H233:L233" si="233">$G233/100*B233</f>
        <v>0</v>
      </c>
      <c r="I233" s="108">
        <f t="shared" si="233"/>
        <v>0</v>
      </c>
      <c r="J233" s="108">
        <f t="shared" si="233"/>
        <v>0</v>
      </c>
      <c r="K233" s="108">
        <f t="shared" si="233"/>
        <v>0</v>
      </c>
      <c r="L233" s="108">
        <f t="shared" si="233"/>
        <v>0</v>
      </c>
      <c r="M233" s="108" t="s">
        <v>1814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3" t="s">
        <v>1941</v>
      </c>
      <c r="B234" s="108">
        <f t="shared" si="3"/>
        <v>37.5</v>
      </c>
      <c r="C234" s="108">
        <v>3.0</v>
      </c>
      <c r="D234" s="108">
        <v>0.8</v>
      </c>
      <c r="E234" s="108">
        <v>6.3</v>
      </c>
      <c r="F234" s="108">
        <v>3.3</v>
      </c>
      <c r="G234" s="234"/>
      <c r="H234" s="108">
        <f t="shared" ref="H234:L234" si="234">$G234/100*B234</f>
        <v>0</v>
      </c>
      <c r="I234" s="108">
        <f t="shared" si="234"/>
        <v>0</v>
      </c>
      <c r="J234" s="108">
        <f t="shared" si="234"/>
        <v>0</v>
      </c>
      <c r="K234" s="108">
        <f t="shared" si="234"/>
        <v>0</v>
      </c>
      <c r="L234" s="108">
        <f t="shared" si="234"/>
        <v>0</v>
      </c>
      <c r="M234" s="108" t="s">
        <v>1828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3" t="s">
        <v>1700</v>
      </c>
      <c r="B235" s="108">
        <f t="shared" si="3"/>
        <v>16.04</v>
      </c>
      <c r="C235" s="108">
        <v>0.5</v>
      </c>
      <c r="D235" s="108">
        <v>0.0</v>
      </c>
      <c r="E235" s="108">
        <v>3.6</v>
      </c>
      <c r="F235" s="108">
        <v>0.0</v>
      </c>
      <c r="G235" s="234"/>
      <c r="H235" s="108">
        <f t="shared" ref="H235:L235" si="235">$G235/100*B235</f>
        <v>0</v>
      </c>
      <c r="I235" s="108">
        <f t="shared" si="235"/>
        <v>0</v>
      </c>
      <c r="J235" s="108">
        <f t="shared" si="235"/>
        <v>0</v>
      </c>
      <c r="K235" s="108">
        <f t="shared" si="235"/>
        <v>0</v>
      </c>
      <c r="L235" s="108">
        <f t="shared" si="235"/>
        <v>0</v>
      </c>
      <c r="M235" s="108" t="s">
        <v>1821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3" t="s">
        <v>1582</v>
      </c>
      <c r="B236" s="108">
        <f t="shared" si="3"/>
        <v>69.7</v>
      </c>
      <c r="C236" s="108">
        <v>16.3</v>
      </c>
      <c r="D236" s="108">
        <v>0.5</v>
      </c>
      <c r="E236" s="108">
        <v>0.0</v>
      </c>
      <c r="F236" s="108">
        <v>0.0</v>
      </c>
      <c r="G236" s="234"/>
      <c r="H236" s="108">
        <f t="shared" ref="H236:L236" si="236">$G236/100*B236</f>
        <v>0</v>
      </c>
      <c r="I236" s="108">
        <f t="shared" si="236"/>
        <v>0</v>
      </c>
      <c r="J236" s="108">
        <f t="shared" si="236"/>
        <v>0</v>
      </c>
      <c r="K236" s="108">
        <f t="shared" si="236"/>
        <v>0</v>
      </c>
      <c r="L236" s="108">
        <f t="shared" si="236"/>
        <v>0</v>
      </c>
      <c r="M236" s="108" t="s">
        <v>1832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3" t="s">
        <v>1560</v>
      </c>
      <c r="B237" s="108">
        <f t="shared" si="3"/>
        <v>645.65</v>
      </c>
      <c r="C237" s="108">
        <v>17.3</v>
      </c>
      <c r="D237" s="108">
        <v>55.2</v>
      </c>
      <c r="E237" s="108">
        <v>23.2</v>
      </c>
      <c r="F237" s="108">
        <v>5.7</v>
      </c>
      <c r="G237" s="234"/>
      <c r="H237" s="108">
        <f t="shared" ref="H237:L237" si="237">$G237/100*B237</f>
        <v>0</v>
      </c>
      <c r="I237" s="108">
        <f t="shared" si="237"/>
        <v>0</v>
      </c>
      <c r="J237" s="108">
        <f t="shared" si="237"/>
        <v>0</v>
      </c>
      <c r="K237" s="108">
        <f t="shared" si="237"/>
        <v>0</v>
      </c>
      <c r="L237" s="108">
        <f t="shared" si="237"/>
        <v>0</v>
      </c>
      <c r="M237" s="108" t="s">
        <v>1825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3" t="s">
        <v>1942</v>
      </c>
      <c r="B238" s="108">
        <f t="shared" si="3"/>
        <v>18.33</v>
      </c>
      <c r="C238" s="108">
        <v>0.9</v>
      </c>
      <c r="D238" s="108">
        <v>0.2</v>
      </c>
      <c r="E238" s="108">
        <v>3.9</v>
      </c>
      <c r="F238" s="108">
        <v>1.2</v>
      </c>
      <c r="G238" s="234"/>
      <c r="H238" s="108">
        <f t="shared" ref="H238:L238" si="238">$G238/100*B238</f>
        <v>0</v>
      </c>
      <c r="I238" s="108">
        <f t="shared" si="238"/>
        <v>0</v>
      </c>
      <c r="J238" s="108">
        <f t="shared" si="238"/>
        <v>0</v>
      </c>
      <c r="K238" s="108">
        <f t="shared" si="238"/>
        <v>0</v>
      </c>
      <c r="L238" s="108">
        <f t="shared" si="238"/>
        <v>0</v>
      </c>
      <c r="M238" s="108" t="s">
        <v>1828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3" t="s">
        <v>1943</v>
      </c>
      <c r="B239" s="108">
        <f t="shared" si="3"/>
        <v>277.65</v>
      </c>
      <c r="C239" s="108">
        <v>14.1</v>
      </c>
      <c r="D239" s="108">
        <v>3.0</v>
      </c>
      <c r="E239" s="108">
        <v>55.8</v>
      </c>
      <c r="F239" s="108">
        <v>12.3</v>
      </c>
      <c r="G239" s="234"/>
      <c r="H239" s="108">
        <f t="shared" ref="H239:L239" si="239">$G239/100*B239</f>
        <v>0</v>
      </c>
      <c r="I239" s="108">
        <f t="shared" si="239"/>
        <v>0</v>
      </c>
      <c r="J239" s="108">
        <f t="shared" si="239"/>
        <v>0</v>
      </c>
      <c r="K239" s="108">
        <f t="shared" si="239"/>
        <v>0</v>
      </c>
      <c r="L239" s="108">
        <f t="shared" si="239"/>
        <v>0</v>
      </c>
      <c r="M239" s="108" t="s">
        <v>1828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3" t="s">
        <v>1086</v>
      </c>
      <c r="B240" s="108">
        <f t="shared" si="3"/>
        <v>492.98</v>
      </c>
      <c r="C240" s="108">
        <v>9.0</v>
      </c>
      <c r="D240" s="108">
        <v>28.1</v>
      </c>
      <c r="E240" s="108">
        <v>57.2</v>
      </c>
      <c r="F240" s="108">
        <v>10.0</v>
      </c>
      <c r="G240" s="234"/>
      <c r="H240" s="108">
        <f t="shared" ref="H240:L240" si="240">$G240/100*B240</f>
        <v>0</v>
      </c>
      <c r="I240" s="108">
        <f t="shared" si="240"/>
        <v>0</v>
      </c>
      <c r="J240" s="108">
        <f t="shared" si="240"/>
        <v>0</v>
      </c>
      <c r="K240" s="108">
        <f t="shared" si="240"/>
        <v>0</v>
      </c>
      <c r="L240" s="108">
        <f t="shared" si="240"/>
        <v>0</v>
      </c>
      <c r="M240" s="108" t="s">
        <v>1820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3" t="s">
        <v>1394</v>
      </c>
      <c r="B241" s="108">
        <f t="shared" si="3"/>
        <v>256.6</v>
      </c>
      <c r="C241" s="108">
        <v>12.7</v>
      </c>
      <c r="D241" s="108">
        <v>13.8</v>
      </c>
      <c r="E241" s="108">
        <v>33.2</v>
      </c>
      <c r="F241" s="108">
        <v>25.2</v>
      </c>
      <c r="G241" s="234"/>
      <c r="H241" s="108">
        <f t="shared" ref="H241:L241" si="241">$G241/100*B241</f>
        <v>0</v>
      </c>
      <c r="I241" s="108">
        <f t="shared" si="241"/>
        <v>0</v>
      </c>
      <c r="J241" s="108">
        <f t="shared" si="241"/>
        <v>0</v>
      </c>
      <c r="K241" s="108">
        <f t="shared" si="241"/>
        <v>0</v>
      </c>
      <c r="L241" s="108">
        <f t="shared" si="241"/>
        <v>0</v>
      </c>
      <c r="M241" s="108" t="s">
        <v>1836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3" t="s">
        <v>1944</v>
      </c>
      <c r="B242" s="108">
        <f t="shared" si="3"/>
        <v>53.43</v>
      </c>
      <c r="C242" s="108">
        <v>6.2</v>
      </c>
      <c r="D242" s="108">
        <v>1.4</v>
      </c>
      <c r="E242" s="108">
        <v>4.5</v>
      </c>
      <c r="F242" s="108">
        <v>0.8</v>
      </c>
      <c r="G242" s="234"/>
      <c r="H242" s="108">
        <f t="shared" ref="H242:L242" si="242">$G242/100*B242</f>
        <v>0</v>
      </c>
      <c r="I242" s="108">
        <f t="shared" si="242"/>
        <v>0</v>
      </c>
      <c r="J242" s="108">
        <f t="shared" si="242"/>
        <v>0</v>
      </c>
      <c r="K242" s="108">
        <f t="shared" si="242"/>
        <v>0</v>
      </c>
      <c r="L242" s="108">
        <f t="shared" si="242"/>
        <v>0</v>
      </c>
      <c r="M242" s="108" t="s">
        <v>1828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3" t="s">
        <v>1945</v>
      </c>
      <c r="B243" s="108">
        <f t="shared" si="3"/>
        <v>127.59</v>
      </c>
      <c r="C243" s="108">
        <v>9.0</v>
      </c>
      <c r="D243" s="108">
        <v>0.6</v>
      </c>
      <c r="E243" s="108">
        <v>22.1</v>
      </c>
      <c r="F243" s="108">
        <v>0.0</v>
      </c>
      <c r="G243" s="234"/>
      <c r="H243" s="108">
        <f t="shared" ref="H243:L243" si="243">$G243/100*B243</f>
        <v>0</v>
      </c>
      <c r="I243" s="108">
        <f t="shared" si="243"/>
        <v>0</v>
      </c>
      <c r="J243" s="108">
        <f t="shared" si="243"/>
        <v>0</v>
      </c>
      <c r="K243" s="108">
        <f t="shared" si="243"/>
        <v>0</v>
      </c>
      <c r="L243" s="108">
        <f t="shared" si="243"/>
        <v>0</v>
      </c>
      <c r="M243" s="108" t="s">
        <v>1828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3" t="s">
        <v>1946</v>
      </c>
      <c r="B244" s="108">
        <f t="shared" si="3"/>
        <v>349.96</v>
      </c>
      <c r="C244" s="108">
        <v>11.0</v>
      </c>
      <c r="D244" s="108">
        <v>4.2</v>
      </c>
      <c r="E244" s="108">
        <v>72.9</v>
      </c>
      <c r="F244" s="108">
        <v>8.5</v>
      </c>
      <c r="G244" s="234"/>
      <c r="H244" s="108">
        <f t="shared" ref="H244:L244" si="244">$G244/100*B244</f>
        <v>0</v>
      </c>
      <c r="I244" s="108">
        <f t="shared" si="244"/>
        <v>0</v>
      </c>
      <c r="J244" s="108">
        <f t="shared" si="244"/>
        <v>0</v>
      </c>
      <c r="K244" s="108">
        <f t="shared" si="244"/>
        <v>0</v>
      </c>
      <c r="L244" s="108">
        <f t="shared" si="244"/>
        <v>0</v>
      </c>
      <c r="M244" s="108" t="s">
        <v>1820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3" t="s">
        <v>1947</v>
      </c>
      <c r="B245" s="108">
        <f t="shared" si="3"/>
        <v>335.66</v>
      </c>
      <c r="C245" s="108">
        <v>10.6</v>
      </c>
      <c r="D245" s="108">
        <v>1.7</v>
      </c>
      <c r="E245" s="108">
        <v>72.1</v>
      </c>
      <c r="F245" s="108">
        <v>1.7</v>
      </c>
      <c r="G245" s="234"/>
      <c r="H245" s="108">
        <f t="shared" ref="H245:L245" si="245">$G245/100*B245</f>
        <v>0</v>
      </c>
      <c r="I245" s="108">
        <f t="shared" si="245"/>
        <v>0</v>
      </c>
      <c r="J245" s="108">
        <f t="shared" si="245"/>
        <v>0</v>
      </c>
      <c r="K245" s="108">
        <f t="shared" si="245"/>
        <v>0</v>
      </c>
      <c r="L245" s="108">
        <f t="shared" si="245"/>
        <v>0</v>
      </c>
      <c r="M245" s="108" t="s">
        <v>1820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3" t="s">
        <v>1948</v>
      </c>
      <c r="B246" s="108">
        <f t="shared" si="3"/>
        <v>318.4</v>
      </c>
      <c r="C246" s="108">
        <v>12.6</v>
      </c>
      <c r="D246" s="108">
        <v>1.5</v>
      </c>
      <c r="E246" s="108">
        <v>71.2</v>
      </c>
      <c r="F246" s="108">
        <v>12.2</v>
      </c>
      <c r="G246" s="234"/>
      <c r="H246" s="108">
        <f t="shared" ref="H246:L246" si="246">$G246/100*B246</f>
        <v>0</v>
      </c>
      <c r="I246" s="108">
        <f t="shared" si="246"/>
        <v>0</v>
      </c>
      <c r="J246" s="108">
        <f t="shared" si="246"/>
        <v>0</v>
      </c>
      <c r="K246" s="108">
        <f t="shared" si="246"/>
        <v>0</v>
      </c>
      <c r="L246" s="108">
        <f t="shared" si="246"/>
        <v>0</v>
      </c>
      <c r="M246" s="108" t="s">
        <v>1820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3" t="s">
        <v>1949</v>
      </c>
      <c r="B247" s="108">
        <f t="shared" si="3"/>
        <v>320.72</v>
      </c>
      <c r="C247" s="108">
        <v>15.4</v>
      </c>
      <c r="D247" s="108">
        <v>1.9</v>
      </c>
      <c r="E247" s="108">
        <v>68.0</v>
      </c>
      <c r="F247" s="108">
        <v>12.2</v>
      </c>
      <c r="G247" s="234"/>
      <c r="H247" s="108">
        <f t="shared" ref="H247:L247" si="247">$G247/100*B247</f>
        <v>0</v>
      </c>
      <c r="I247" s="108">
        <f t="shared" si="247"/>
        <v>0</v>
      </c>
      <c r="J247" s="108">
        <f t="shared" si="247"/>
        <v>0</v>
      </c>
      <c r="K247" s="108">
        <f t="shared" si="247"/>
        <v>0</v>
      </c>
      <c r="L247" s="108">
        <f t="shared" si="247"/>
        <v>0</v>
      </c>
      <c r="M247" s="108" t="s">
        <v>1820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3" t="s">
        <v>1950</v>
      </c>
      <c r="B248" s="108">
        <f t="shared" si="3"/>
        <v>133.23</v>
      </c>
      <c r="C248" s="108">
        <v>16.2</v>
      </c>
      <c r="D248" s="108">
        <v>5.3</v>
      </c>
      <c r="E248" s="108">
        <v>24.9</v>
      </c>
      <c r="F248" s="108">
        <v>40.2</v>
      </c>
      <c r="G248" s="234"/>
      <c r="H248" s="108">
        <f t="shared" ref="H248:L248" si="248">$G248/100*B248</f>
        <v>0</v>
      </c>
      <c r="I248" s="108">
        <f t="shared" si="248"/>
        <v>0</v>
      </c>
      <c r="J248" s="108">
        <f t="shared" si="248"/>
        <v>0</v>
      </c>
      <c r="K248" s="108">
        <f t="shared" si="248"/>
        <v>0</v>
      </c>
      <c r="L248" s="108">
        <f t="shared" si="248"/>
        <v>0</v>
      </c>
      <c r="M248" s="108" t="s">
        <v>1820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3" t="s">
        <v>1951</v>
      </c>
      <c r="B249" s="108">
        <f t="shared" si="3"/>
        <v>19.53</v>
      </c>
      <c r="C249" s="108">
        <v>0.9</v>
      </c>
      <c r="D249" s="108">
        <v>0.2</v>
      </c>
      <c r="E249" s="108">
        <v>4.5</v>
      </c>
      <c r="F249" s="108">
        <v>1.8</v>
      </c>
      <c r="G249" s="234"/>
      <c r="H249" s="108">
        <f t="shared" ref="H249:L249" si="249">$G249/100*B249</f>
        <v>0</v>
      </c>
      <c r="I249" s="108">
        <f t="shared" si="249"/>
        <v>0</v>
      </c>
      <c r="J249" s="108">
        <f t="shared" si="249"/>
        <v>0</v>
      </c>
      <c r="K249" s="108">
        <f t="shared" si="249"/>
        <v>0</v>
      </c>
      <c r="L249" s="108">
        <f t="shared" si="249"/>
        <v>0</v>
      </c>
      <c r="M249" s="108" t="s">
        <v>1814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3" t="s">
        <v>1952</v>
      </c>
      <c r="B250" s="108">
        <f t="shared" si="3"/>
        <v>13.92</v>
      </c>
      <c r="C250" s="108">
        <v>0.7</v>
      </c>
      <c r="D250" s="108">
        <v>0.1</v>
      </c>
      <c r="E250" s="108">
        <v>3.4</v>
      </c>
      <c r="F250" s="108">
        <v>1.6</v>
      </c>
      <c r="G250" s="234"/>
      <c r="H250" s="108">
        <f t="shared" ref="H250:L250" si="250">$G250/100*B250</f>
        <v>0</v>
      </c>
      <c r="I250" s="108">
        <f t="shared" si="250"/>
        <v>0</v>
      </c>
      <c r="J250" s="108">
        <f t="shared" si="250"/>
        <v>0</v>
      </c>
      <c r="K250" s="108">
        <f t="shared" si="250"/>
        <v>0</v>
      </c>
      <c r="L250" s="108">
        <f t="shared" si="250"/>
        <v>0</v>
      </c>
      <c r="M250" s="108" t="s">
        <v>1828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3" t="s">
        <v>1953</v>
      </c>
      <c r="B251" s="108">
        <f t="shared" si="3"/>
        <v>26.04</v>
      </c>
      <c r="C251" s="108">
        <v>0.9</v>
      </c>
      <c r="D251" s="108">
        <v>0.1</v>
      </c>
      <c r="E251" s="108">
        <v>6.4</v>
      </c>
      <c r="F251" s="108">
        <v>1.8</v>
      </c>
      <c r="G251" s="234"/>
      <c r="H251" s="108">
        <f t="shared" ref="H251:L251" si="251">$G251/100*B251</f>
        <v>0</v>
      </c>
      <c r="I251" s="108">
        <f t="shared" si="251"/>
        <v>0</v>
      </c>
      <c r="J251" s="108">
        <f t="shared" si="251"/>
        <v>0</v>
      </c>
      <c r="K251" s="108">
        <f t="shared" si="251"/>
        <v>0</v>
      </c>
      <c r="L251" s="108">
        <f t="shared" si="251"/>
        <v>0</v>
      </c>
      <c r="M251" s="108" t="s">
        <v>1828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3" t="s">
        <v>1125</v>
      </c>
      <c r="B252" s="108">
        <f t="shared" si="3"/>
        <v>340.44</v>
      </c>
      <c r="C252" s="108">
        <v>3.4</v>
      </c>
      <c r="D252" s="108">
        <v>0.6</v>
      </c>
      <c r="E252" s="108">
        <v>83.2</v>
      </c>
      <c r="F252" s="108">
        <v>1.6</v>
      </c>
      <c r="G252" s="234"/>
      <c r="H252" s="108">
        <f t="shared" ref="H252:L252" si="252">$G252/100*B252</f>
        <v>0</v>
      </c>
      <c r="I252" s="108">
        <f t="shared" si="252"/>
        <v>0</v>
      </c>
      <c r="J252" s="108">
        <f t="shared" si="252"/>
        <v>0</v>
      </c>
      <c r="K252" s="108">
        <f t="shared" si="252"/>
        <v>0</v>
      </c>
      <c r="L252" s="108">
        <f t="shared" si="252"/>
        <v>0</v>
      </c>
      <c r="M252" s="108" t="s">
        <v>1820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3" t="s">
        <v>1954</v>
      </c>
      <c r="B253" s="108">
        <f t="shared" si="3"/>
        <v>344.23</v>
      </c>
      <c r="C253" s="108">
        <v>7.1</v>
      </c>
      <c r="D253" s="108">
        <v>0.7</v>
      </c>
      <c r="E253" s="108">
        <v>80.0</v>
      </c>
      <c r="F253" s="108">
        <v>1.3</v>
      </c>
      <c r="G253" s="234"/>
      <c r="H253" s="108">
        <f t="shared" ref="H253:L253" si="253">$G253/100*B253</f>
        <v>0</v>
      </c>
      <c r="I253" s="108">
        <f t="shared" si="253"/>
        <v>0</v>
      </c>
      <c r="J253" s="108">
        <f t="shared" si="253"/>
        <v>0</v>
      </c>
      <c r="K253" s="108">
        <f t="shared" si="253"/>
        <v>0</v>
      </c>
      <c r="L253" s="108">
        <f t="shared" si="253"/>
        <v>0</v>
      </c>
      <c r="M253" s="108" t="s">
        <v>1820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3" t="s">
        <v>1955</v>
      </c>
      <c r="B254" s="108">
        <f t="shared" si="3"/>
        <v>349.03</v>
      </c>
      <c r="C254" s="108">
        <v>14.7</v>
      </c>
      <c r="D254" s="108">
        <v>1.1</v>
      </c>
      <c r="E254" s="108">
        <v>74.9</v>
      </c>
      <c r="F254" s="108">
        <v>6.2</v>
      </c>
      <c r="G254" s="234"/>
      <c r="H254" s="108">
        <f t="shared" ref="H254:L254" si="254">$G254/100*B254</f>
        <v>0</v>
      </c>
      <c r="I254" s="108">
        <f t="shared" si="254"/>
        <v>0</v>
      </c>
      <c r="J254" s="108">
        <f t="shared" si="254"/>
        <v>0</v>
      </c>
      <c r="K254" s="108">
        <f t="shared" si="254"/>
        <v>0</v>
      </c>
      <c r="L254" s="108">
        <f t="shared" si="254"/>
        <v>0</v>
      </c>
      <c r="M254" s="108" t="s">
        <v>1820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3" t="s">
        <v>1956</v>
      </c>
      <c r="B255" s="108">
        <f t="shared" si="3"/>
        <v>345.02</v>
      </c>
      <c r="C255" s="108">
        <v>7.5</v>
      </c>
      <c r="D255" s="108">
        <v>2.7</v>
      </c>
      <c r="E255" s="108">
        <v>76.2</v>
      </c>
      <c r="F255" s="108">
        <v>3.4</v>
      </c>
      <c r="G255" s="234"/>
      <c r="H255" s="108">
        <f t="shared" ref="H255:L255" si="255">$G255/100*B255</f>
        <v>0</v>
      </c>
      <c r="I255" s="108">
        <f t="shared" si="255"/>
        <v>0</v>
      </c>
      <c r="J255" s="108">
        <f t="shared" si="255"/>
        <v>0</v>
      </c>
      <c r="K255" s="108">
        <f t="shared" si="255"/>
        <v>0</v>
      </c>
      <c r="L255" s="108">
        <f t="shared" si="255"/>
        <v>0</v>
      </c>
      <c r="M255" s="108" t="s">
        <v>1820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3" t="s">
        <v>1957</v>
      </c>
      <c r="B256" s="108">
        <f t="shared" si="3"/>
        <v>352.3</v>
      </c>
      <c r="C256" s="108">
        <v>7.0</v>
      </c>
      <c r="D256" s="108">
        <v>1.6</v>
      </c>
      <c r="E256" s="108">
        <v>79.9</v>
      </c>
      <c r="F256" s="108">
        <v>0.9</v>
      </c>
      <c r="G256" s="234"/>
      <c r="H256" s="108">
        <f t="shared" ref="H256:L256" si="256">$G256/100*B256</f>
        <v>0</v>
      </c>
      <c r="I256" s="108">
        <f t="shared" si="256"/>
        <v>0</v>
      </c>
      <c r="J256" s="108">
        <f t="shared" si="256"/>
        <v>0</v>
      </c>
      <c r="K256" s="108">
        <f t="shared" si="256"/>
        <v>0</v>
      </c>
      <c r="L256" s="108">
        <f t="shared" si="256"/>
        <v>0</v>
      </c>
      <c r="M256" s="108" t="s">
        <v>1820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3" t="s">
        <v>1353</v>
      </c>
      <c r="B257" s="108">
        <f t="shared" si="3"/>
        <v>323.7</v>
      </c>
      <c r="C257" s="108">
        <v>0.0</v>
      </c>
      <c r="D257" s="108">
        <v>0.0</v>
      </c>
      <c r="E257" s="108">
        <v>83.0</v>
      </c>
      <c r="F257" s="108">
        <v>0.0</v>
      </c>
      <c r="G257" s="234"/>
      <c r="H257" s="108">
        <f t="shared" ref="H257:L257" si="257">$G257/100*B257</f>
        <v>0</v>
      </c>
      <c r="I257" s="108">
        <f t="shared" si="257"/>
        <v>0</v>
      </c>
      <c r="J257" s="108">
        <f t="shared" si="257"/>
        <v>0</v>
      </c>
      <c r="K257" s="108">
        <f t="shared" si="257"/>
        <v>0</v>
      </c>
      <c r="L257" s="108">
        <f t="shared" si="257"/>
        <v>0</v>
      </c>
      <c r="M257" s="108" t="s">
        <v>1815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3" t="s">
        <v>1958</v>
      </c>
      <c r="B258" s="108">
        <f t="shared" si="3"/>
        <v>322.92</v>
      </c>
      <c r="C258" s="108">
        <v>10.3</v>
      </c>
      <c r="D258" s="108">
        <v>1.6</v>
      </c>
      <c r="E258" s="108">
        <v>75.9</v>
      </c>
      <c r="F258" s="108">
        <v>15.1</v>
      </c>
      <c r="G258" s="234"/>
      <c r="H258" s="108">
        <f t="shared" ref="H258:L258" si="258">$G258/100*B258</f>
        <v>0</v>
      </c>
      <c r="I258" s="108">
        <f t="shared" si="258"/>
        <v>0</v>
      </c>
      <c r="J258" s="108">
        <f t="shared" si="258"/>
        <v>0</v>
      </c>
      <c r="K258" s="108">
        <f t="shared" si="258"/>
        <v>0</v>
      </c>
      <c r="L258" s="108">
        <f t="shared" si="258"/>
        <v>0</v>
      </c>
      <c r="M258" s="108" t="s">
        <v>1820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3" t="s">
        <v>1219</v>
      </c>
      <c r="B259" s="108">
        <f t="shared" si="3"/>
        <v>28.09</v>
      </c>
      <c r="C259" s="108">
        <v>2.6</v>
      </c>
      <c r="D259" s="108">
        <v>0.7</v>
      </c>
      <c r="E259" s="108">
        <v>3.7</v>
      </c>
      <c r="F259" s="108">
        <v>1.6</v>
      </c>
      <c r="G259" s="234"/>
      <c r="H259" s="108">
        <f t="shared" ref="H259:L259" si="259">$G259/100*B259</f>
        <v>0</v>
      </c>
      <c r="I259" s="108">
        <f t="shared" si="259"/>
        <v>0</v>
      </c>
      <c r="J259" s="108">
        <f t="shared" si="259"/>
        <v>0</v>
      </c>
      <c r="K259" s="108">
        <f t="shared" si="259"/>
        <v>0</v>
      </c>
      <c r="L259" s="108">
        <f t="shared" si="259"/>
        <v>0</v>
      </c>
      <c r="M259" s="108" t="s">
        <v>1828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3" t="s">
        <v>1959</v>
      </c>
      <c r="B260" s="108">
        <f t="shared" si="3"/>
        <v>139.1</v>
      </c>
      <c r="C260" s="108">
        <v>19.7</v>
      </c>
      <c r="D260" s="108">
        <v>6.7</v>
      </c>
      <c r="E260" s="108">
        <v>0.0</v>
      </c>
      <c r="F260" s="108">
        <v>0.0</v>
      </c>
      <c r="G260" s="234"/>
      <c r="H260" s="108">
        <f t="shared" ref="H260:L260" si="260">$G260/100*B260</f>
        <v>0</v>
      </c>
      <c r="I260" s="108">
        <f t="shared" si="260"/>
        <v>0</v>
      </c>
      <c r="J260" s="108">
        <f t="shared" si="260"/>
        <v>0</v>
      </c>
      <c r="K260" s="108">
        <f t="shared" si="260"/>
        <v>0</v>
      </c>
      <c r="L260" s="108">
        <f t="shared" si="260"/>
        <v>0</v>
      </c>
      <c r="M260" s="108" t="s">
        <v>1832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3" t="s">
        <v>1706</v>
      </c>
      <c r="B261" s="108">
        <f t="shared" si="3"/>
        <v>21.5</v>
      </c>
      <c r="C261" s="108">
        <v>0.5</v>
      </c>
      <c r="D261" s="108">
        <v>0.0</v>
      </c>
      <c r="E261" s="108">
        <v>5.0</v>
      </c>
      <c r="F261" s="108">
        <v>0.0</v>
      </c>
      <c r="G261" s="234"/>
      <c r="H261" s="108">
        <f t="shared" ref="H261:L261" si="261">$G261/100*B261</f>
        <v>0</v>
      </c>
      <c r="I261" s="108">
        <f t="shared" si="261"/>
        <v>0</v>
      </c>
      <c r="J261" s="108">
        <f t="shared" si="261"/>
        <v>0</v>
      </c>
      <c r="K261" s="108">
        <f t="shared" si="261"/>
        <v>0</v>
      </c>
      <c r="L261" s="108">
        <f t="shared" si="261"/>
        <v>0</v>
      </c>
      <c r="M261" s="108" t="s">
        <v>1821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3" t="s">
        <v>1960</v>
      </c>
      <c r="B262" s="108">
        <f t="shared" si="3"/>
        <v>13.92</v>
      </c>
      <c r="C262" s="108">
        <v>0.9</v>
      </c>
      <c r="D262" s="108">
        <v>0.1</v>
      </c>
      <c r="E262" s="108">
        <v>3.0</v>
      </c>
      <c r="F262" s="108">
        <v>1.2</v>
      </c>
      <c r="G262" s="234"/>
      <c r="H262" s="108">
        <f t="shared" ref="H262:L262" si="262">$G262/100*B262</f>
        <v>0</v>
      </c>
      <c r="I262" s="108">
        <f t="shared" si="262"/>
        <v>0</v>
      </c>
      <c r="J262" s="108">
        <f t="shared" si="262"/>
        <v>0</v>
      </c>
      <c r="K262" s="108">
        <f t="shared" si="262"/>
        <v>0</v>
      </c>
      <c r="L262" s="108">
        <f t="shared" si="262"/>
        <v>0</v>
      </c>
      <c r="M262" s="108" t="s">
        <v>1828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3" t="s">
        <v>1961</v>
      </c>
      <c r="B263" s="108">
        <f t="shared" si="3"/>
        <v>16.24</v>
      </c>
      <c r="C263" s="108">
        <v>1.4</v>
      </c>
      <c r="D263" s="108">
        <v>0.2</v>
      </c>
      <c r="E263" s="108">
        <v>2.9</v>
      </c>
      <c r="F263" s="108">
        <v>1.3</v>
      </c>
      <c r="G263" s="234"/>
      <c r="H263" s="108">
        <f t="shared" ref="H263:L263" si="263">$G263/100*B263</f>
        <v>0</v>
      </c>
      <c r="I263" s="108">
        <f t="shared" si="263"/>
        <v>0</v>
      </c>
      <c r="J263" s="108">
        <f t="shared" si="263"/>
        <v>0</v>
      </c>
      <c r="K263" s="108">
        <f t="shared" si="263"/>
        <v>0</v>
      </c>
      <c r="L263" s="108">
        <f t="shared" si="263"/>
        <v>0</v>
      </c>
      <c r="M263" s="108" t="s">
        <v>1828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3" t="s">
        <v>1962</v>
      </c>
      <c r="B264" s="108">
        <f t="shared" si="3"/>
        <v>13.89</v>
      </c>
      <c r="C264" s="108">
        <v>1.4</v>
      </c>
      <c r="D264" s="108">
        <v>0.2</v>
      </c>
      <c r="E264" s="108">
        <v>2.2</v>
      </c>
      <c r="F264" s="108">
        <v>1.1</v>
      </c>
      <c r="G264" s="234"/>
      <c r="H264" s="108">
        <f t="shared" ref="H264:L264" si="264">$G264/100*B264</f>
        <v>0</v>
      </c>
      <c r="I264" s="108">
        <f t="shared" si="264"/>
        <v>0</v>
      </c>
      <c r="J264" s="108">
        <f t="shared" si="264"/>
        <v>0</v>
      </c>
      <c r="K264" s="108">
        <f t="shared" si="264"/>
        <v>0</v>
      </c>
      <c r="L264" s="108">
        <f t="shared" si="264"/>
        <v>0</v>
      </c>
      <c r="M264" s="108" t="s">
        <v>1828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3" t="s">
        <v>1963</v>
      </c>
      <c r="B265" s="108">
        <f t="shared" si="3"/>
        <v>16.38</v>
      </c>
      <c r="C265" s="108">
        <v>1.2</v>
      </c>
      <c r="D265" s="108">
        <v>0.3</v>
      </c>
      <c r="E265" s="108">
        <v>3.3</v>
      </c>
      <c r="F265" s="108">
        <v>2.1</v>
      </c>
      <c r="G265" s="234"/>
      <c r="H265" s="108">
        <f t="shared" ref="H265:L265" si="265">$G265/100*B265</f>
        <v>0</v>
      </c>
      <c r="I265" s="108">
        <f t="shared" si="265"/>
        <v>0</v>
      </c>
      <c r="J265" s="108">
        <f t="shared" si="265"/>
        <v>0</v>
      </c>
      <c r="K265" s="108">
        <f t="shared" si="265"/>
        <v>0</v>
      </c>
      <c r="L265" s="108">
        <f t="shared" si="265"/>
        <v>0</v>
      </c>
      <c r="M265" s="108" t="s">
        <v>1828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3" t="s">
        <v>1964</v>
      </c>
      <c r="B266" s="108">
        <f t="shared" si="3"/>
        <v>900</v>
      </c>
      <c r="C266" s="108">
        <v>0.0</v>
      </c>
      <c r="D266" s="108">
        <v>100.0</v>
      </c>
      <c r="E266" s="108">
        <v>0.0</v>
      </c>
      <c r="F266" s="108">
        <v>0.0</v>
      </c>
      <c r="G266" s="234"/>
      <c r="H266" s="108">
        <f t="shared" ref="H266:L266" si="266">$G266/100*B266</f>
        <v>0</v>
      </c>
      <c r="I266" s="108">
        <f t="shared" si="266"/>
        <v>0</v>
      </c>
      <c r="J266" s="108">
        <f t="shared" si="266"/>
        <v>0</v>
      </c>
      <c r="K266" s="108">
        <f t="shared" si="266"/>
        <v>0</v>
      </c>
      <c r="L266" s="108">
        <f t="shared" si="266"/>
        <v>0</v>
      </c>
      <c r="M266" s="108" t="s">
        <v>1904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3" t="s">
        <v>1598</v>
      </c>
      <c r="B267" s="108">
        <f t="shared" si="3"/>
        <v>201.9</v>
      </c>
      <c r="C267" s="108">
        <v>24.6</v>
      </c>
      <c r="D267" s="108">
        <v>11.5</v>
      </c>
      <c r="E267" s="108">
        <v>0.0</v>
      </c>
      <c r="F267" s="108">
        <v>0.0</v>
      </c>
      <c r="G267" s="234"/>
      <c r="H267" s="108">
        <f t="shared" ref="H267:L267" si="267">$G267/100*B267</f>
        <v>0</v>
      </c>
      <c r="I267" s="108">
        <f t="shared" si="267"/>
        <v>0</v>
      </c>
      <c r="J267" s="108">
        <f t="shared" si="267"/>
        <v>0</v>
      </c>
      <c r="K267" s="108">
        <f t="shared" si="267"/>
        <v>0</v>
      </c>
      <c r="L267" s="108">
        <f t="shared" si="267"/>
        <v>0</v>
      </c>
      <c r="M267" s="108" t="s">
        <v>1832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3" t="s">
        <v>1965</v>
      </c>
      <c r="B268" s="108">
        <f t="shared" si="3"/>
        <v>389.61</v>
      </c>
      <c r="C268" s="108">
        <v>0.0</v>
      </c>
      <c r="D268" s="108">
        <v>0.0</v>
      </c>
      <c r="E268" s="108">
        <v>99.9</v>
      </c>
      <c r="F268" s="108">
        <v>0.0</v>
      </c>
      <c r="G268" s="234"/>
      <c r="H268" s="108">
        <f t="shared" ref="H268:L268" si="268">$G268/100*B268</f>
        <v>0</v>
      </c>
      <c r="I268" s="108">
        <f t="shared" si="268"/>
        <v>0</v>
      </c>
      <c r="J268" s="108">
        <f t="shared" si="268"/>
        <v>0</v>
      </c>
      <c r="K268" s="108">
        <f t="shared" si="268"/>
        <v>0</v>
      </c>
      <c r="L268" s="108">
        <f t="shared" si="268"/>
        <v>0</v>
      </c>
      <c r="M268" s="108" t="s">
        <v>1815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3" t="s">
        <v>1966</v>
      </c>
      <c r="B269" s="108">
        <f t="shared" si="3"/>
        <v>382.99</v>
      </c>
      <c r="C269" s="108">
        <v>0.1</v>
      </c>
      <c r="D269" s="108">
        <v>0.0</v>
      </c>
      <c r="E269" s="108">
        <v>98.1</v>
      </c>
      <c r="F269" s="108">
        <v>0.0</v>
      </c>
      <c r="G269" s="234"/>
      <c r="H269" s="108">
        <f t="shared" ref="H269:L269" si="269">$G269/100*B269</f>
        <v>0</v>
      </c>
      <c r="I269" s="108">
        <f t="shared" si="269"/>
        <v>0</v>
      </c>
      <c r="J269" s="108">
        <f t="shared" si="269"/>
        <v>0</v>
      </c>
      <c r="K269" s="108">
        <f t="shared" si="269"/>
        <v>0</v>
      </c>
      <c r="L269" s="108">
        <f t="shared" si="269"/>
        <v>0</v>
      </c>
      <c r="M269" s="108" t="s">
        <v>1815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3" t="s">
        <v>1967</v>
      </c>
      <c r="B270" s="108">
        <f t="shared" si="3"/>
        <v>40.32</v>
      </c>
      <c r="C270" s="108">
        <v>1.6</v>
      </c>
      <c r="D270" s="108">
        <v>0.2</v>
      </c>
      <c r="E270" s="108">
        <v>9.6</v>
      </c>
      <c r="F270" s="108">
        <v>2.8</v>
      </c>
      <c r="G270" s="234"/>
      <c r="H270" s="108">
        <f t="shared" ref="H270:L270" si="270">$G270/100*B270</f>
        <v>0</v>
      </c>
      <c r="I270" s="108">
        <f t="shared" si="270"/>
        <v>0</v>
      </c>
      <c r="J270" s="108">
        <f t="shared" si="270"/>
        <v>0</v>
      </c>
      <c r="K270" s="108">
        <f t="shared" si="270"/>
        <v>0</v>
      </c>
      <c r="L270" s="108">
        <f t="shared" si="270"/>
        <v>0</v>
      </c>
      <c r="M270" s="108" t="s">
        <v>1828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3" t="s">
        <v>1227</v>
      </c>
      <c r="B271" s="108">
        <f t="shared" si="3"/>
        <v>19.44</v>
      </c>
      <c r="C271" s="108">
        <v>2.2</v>
      </c>
      <c r="D271" s="108">
        <v>0.1</v>
      </c>
      <c r="E271" s="108">
        <v>4.3</v>
      </c>
      <c r="F271" s="108">
        <v>3.7</v>
      </c>
      <c r="G271" s="234"/>
      <c r="H271" s="108">
        <f t="shared" ref="H271:L271" si="271">$G271/100*B271</f>
        <v>0</v>
      </c>
      <c r="I271" s="108">
        <f t="shared" si="271"/>
        <v>0</v>
      </c>
      <c r="J271" s="108">
        <f t="shared" si="271"/>
        <v>0</v>
      </c>
      <c r="K271" s="108">
        <f t="shared" si="271"/>
        <v>0</v>
      </c>
      <c r="L271" s="108">
        <f t="shared" si="271"/>
        <v>0</v>
      </c>
      <c r="M271" s="108" t="s">
        <v>1828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3" t="s">
        <v>1736</v>
      </c>
      <c r="B272" s="108">
        <f t="shared" si="3"/>
        <v>451.4</v>
      </c>
      <c r="C272" s="108">
        <v>11.6</v>
      </c>
      <c r="D272" s="108">
        <v>45.0</v>
      </c>
      <c r="E272" s="108">
        <v>0.0</v>
      </c>
      <c r="F272" s="108">
        <v>0.0</v>
      </c>
      <c r="G272" s="234"/>
      <c r="H272" s="108">
        <f t="shared" ref="H272:L272" si="272">$G272/100*B272</f>
        <v>0</v>
      </c>
      <c r="I272" s="108">
        <f t="shared" si="272"/>
        <v>0</v>
      </c>
      <c r="J272" s="108">
        <f t="shared" si="272"/>
        <v>0</v>
      </c>
      <c r="K272" s="108">
        <f t="shared" si="272"/>
        <v>0</v>
      </c>
      <c r="L272" s="108">
        <f t="shared" si="272"/>
        <v>0</v>
      </c>
      <c r="M272" s="108" t="s">
        <v>1829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3" t="s">
        <v>1727</v>
      </c>
      <c r="B273" s="108">
        <f t="shared" si="3"/>
        <v>454.13</v>
      </c>
      <c r="C273" s="108">
        <v>11.6</v>
      </c>
      <c r="D273" s="108">
        <v>45.0</v>
      </c>
      <c r="E273" s="108">
        <v>0.7</v>
      </c>
      <c r="F273" s="108">
        <v>0.0</v>
      </c>
      <c r="G273" s="234"/>
      <c r="H273" s="108">
        <f t="shared" ref="H273:L273" si="273">$G273/100*B273</f>
        <v>0</v>
      </c>
      <c r="I273" s="108">
        <f t="shared" si="273"/>
        <v>0</v>
      </c>
      <c r="J273" s="108">
        <f t="shared" si="273"/>
        <v>0</v>
      </c>
      <c r="K273" s="108">
        <f t="shared" si="273"/>
        <v>0</v>
      </c>
      <c r="L273" s="108">
        <f t="shared" si="273"/>
        <v>0</v>
      </c>
      <c r="M273" s="108" t="s">
        <v>1829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3" t="s">
        <v>1968</v>
      </c>
      <c r="B274" s="108">
        <f t="shared" si="3"/>
        <v>104.26</v>
      </c>
      <c r="C274" s="108">
        <v>20.0</v>
      </c>
      <c r="D274" s="108">
        <v>2.0</v>
      </c>
      <c r="E274" s="108">
        <v>1.8</v>
      </c>
      <c r="F274" s="108">
        <v>0.4</v>
      </c>
      <c r="G274" s="234"/>
      <c r="H274" s="108">
        <f t="shared" ref="H274:L274" si="274">$G274/100*B274</f>
        <v>0</v>
      </c>
      <c r="I274" s="108">
        <f t="shared" si="274"/>
        <v>0</v>
      </c>
      <c r="J274" s="108">
        <f t="shared" si="274"/>
        <v>0</v>
      </c>
      <c r="K274" s="108">
        <f t="shared" si="274"/>
        <v>0</v>
      </c>
      <c r="L274" s="108">
        <f t="shared" si="274"/>
        <v>0</v>
      </c>
      <c r="M274" s="108" t="s">
        <v>1820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3" t="s">
        <v>1260</v>
      </c>
      <c r="B275" s="108">
        <f t="shared" si="3"/>
        <v>13.26</v>
      </c>
      <c r="C275" s="108">
        <v>0.7</v>
      </c>
      <c r="D275" s="108">
        <v>0.2</v>
      </c>
      <c r="E275" s="108">
        <v>3.0</v>
      </c>
      <c r="F275" s="108">
        <v>1.6</v>
      </c>
      <c r="G275" s="234"/>
      <c r="H275" s="108">
        <f t="shared" ref="H275:L275" si="275">$G275/100*B275</f>
        <v>0</v>
      </c>
      <c r="I275" s="108">
        <f t="shared" si="275"/>
        <v>0</v>
      </c>
      <c r="J275" s="108">
        <f t="shared" si="275"/>
        <v>0</v>
      </c>
      <c r="K275" s="108">
        <f t="shared" si="275"/>
        <v>0</v>
      </c>
      <c r="L275" s="108">
        <f t="shared" si="275"/>
        <v>0</v>
      </c>
      <c r="M275" s="108" t="s">
        <v>1828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3" t="s">
        <v>1258</v>
      </c>
      <c r="B276" s="108">
        <f t="shared" si="3"/>
        <v>19.26</v>
      </c>
      <c r="C276" s="108">
        <v>1.8</v>
      </c>
      <c r="D276" s="108">
        <v>0.3</v>
      </c>
      <c r="E276" s="108">
        <v>4.3</v>
      </c>
      <c r="F276" s="108">
        <v>3.9</v>
      </c>
      <c r="G276" s="234"/>
      <c r="H276" s="108">
        <f t="shared" ref="H276:L276" si="276">$G276/100*B276</f>
        <v>0</v>
      </c>
      <c r="I276" s="108">
        <f t="shared" si="276"/>
        <v>0</v>
      </c>
      <c r="J276" s="108">
        <f t="shared" si="276"/>
        <v>0</v>
      </c>
      <c r="K276" s="108">
        <f t="shared" si="276"/>
        <v>0</v>
      </c>
      <c r="L276" s="108">
        <f t="shared" si="276"/>
        <v>0</v>
      </c>
      <c r="M276" s="108" t="s">
        <v>1828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3" t="s">
        <v>1586</v>
      </c>
      <c r="B277" s="108">
        <f t="shared" si="3"/>
        <v>153</v>
      </c>
      <c r="C277" s="108">
        <v>18.0</v>
      </c>
      <c r="D277" s="108">
        <v>9.0</v>
      </c>
      <c r="E277" s="108">
        <v>0.0</v>
      </c>
      <c r="F277" s="108">
        <v>0.0</v>
      </c>
      <c r="G277" s="234"/>
      <c r="H277" s="108">
        <f t="shared" ref="H277:L277" si="277">$G277/100*B277</f>
        <v>0</v>
      </c>
      <c r="I277" s="108">
        <f t="shared" si="277"/>
        <v>0</v>
      </c>
      <c r="J277" s="108">
        <f t="shared" si="277"/>
        <v>0</v>
      </c>
      <c r="K277" s="108">
        <f t="shared" si="277"/>
        <v>0</v>
      </c>
      <c r="L277" s="108">
        <f t="shared" si="277"/>
        <v>0</v>
      </c>
      <c r="M277" s="108" t="s">
        <v>1832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3" t="s">
        <v>1548</v>
      </c>
      <c r="B278" s="108">
        <f t="shared" si="3"/>
        <v>88.37</v>
      </c>
      <c r="C278" s="108">
        <v>4.1</v>
      </c>
      <c r="D278" s="108">
        <v>0.5</v>
      </c>
      <c r="E278" s="108">
        <v>17.3</v>
      </c>
      <c r="F278" s="108">
        <v>0.0</v>
      </c>
      <c r="G278" s="234"/>
      <c r="H278" s="108">
        <f t="shared" ref="H278:L278" si="278">$G278/100*B278</f>
        <v>0</v>
      </c>
      <c r="I278" s="108">
        <f t="shared" si="278"/>
        <v>0</v>
      </c>
      <c r="J278" s="108">
        <f t="shared" si="278"/>
        <v>0</v>
      </c>
      <c r="K278" s="108">
        <f t="shared" si="278"/>
        <v>0</v>
      </c>
      <c r="L278" s="108">
        <f t="shared" si="278"/>
        <v>0</v>
      </c>
      <c r="M278" s="108" t="s">
        <v>1825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3" t="s">
        <v>1969</v>
      </c>
      <c r="B279" s="108">
        <f t="shared" si="3"/>
        <v>513.84</v>
      </c>
      <c r="C279" s="108">
        <v>18.3</v>
      </c>
      <c r="D279" s="108">
        <v>42.2</v>
      </c>
      <c r="E279" s="108">
        <v>28.9</v>
      </c>
      <c r="F279" s="108">
        <v>27.3</v>
      </c>
      <c r="G279" s="234"/>
      <c r="H279" s="108">
        <f t="shared" ref="H279:L279" si="279">$G279/100*B279</f>
        <v>0</v>
      </c>
      <c r="I279" s="108">
        <f t="shared" si="279"/>
        <v>0</v>
      </c>
      <c r="J279" s="108">
        <f t="shared" si="279"/>
        <v>0</v>
      </c>
      <c r="K279" s="108">
        <f t="shared" si="279"/>
        <v>0</v>
      </c>
      <c r="L279" s="108">
        <f t="shared" si="279"/>
        <v>0</v>
      </c>
      <c r="M279" s="108" t="s">
        <v>1825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3" t="s">
        <v>1970</v>
      </c>
      <c r="B280" s="108">
        <f t="shared" si="3"/>
        <v>439.18</v>
      </c>
      <c r="C280" s="108">
        <v>15.6</v>
      </c>
      <c r="D280" s="108">
        <v>30.8</v>
      </c>
      <c r="E280" s="108">
        <v>43.9</v>
      </c>
      <c r="F280" s="108">
        <v>37.7</v>
      </c>
      <c r="G280" s="234"/>
      <c r="H280" s="108">
        <f t="shared" ref="H280:L280" si="280">$G280/100*B280</f>
        <v>0</v>
      </c>
      <c r="I280" s="108">
        <f t="shared" si="280"/>
        <v>0</v>
      </c>
      <c r="J280" s="108">
        <f t="shared" si="280"/>
        <v>0</v>
      </c>
      <c r="K280" s="108">
        <f t="shared" si="280"/>
        <v>0</v>
      </c>
      <c r="L280" s="108">
        <f t="shared" si="280"/>
        <v>0</v>
      </c>
      <c r="M280" s="108" t="s">
        <v>1825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3" t="s">
        <v>1559</v>
      </c>
      <c r="B281" s="108">
        <f t="shared" si="3"/>
        <v>612.16</v>
      </c>
      <c r="C281" s="108">
        <v>20.8</v>
      </c>
      <c r="D281" s="108">
        <v>51.5</v>
      </c>
      <c r="E281" s="108">
        <v>20.0</v>
      </c>
      <c r="F281" s="108">
        <v>6.6</v>
      </c>
      <c r="G281" s="234"/>
      <c r="H281" s="108">
        <f t="shared" ref="H281:L281" si="281">$G281/100*B281</f>
        <v>0</v>
      </c>
      <c r="I281" s="108">
        <f t="shared" si="281"/>
        <v>0</v>
      </c>
      <c r="J281" s="108">
        <f t="shared" si="281"/>
        <v>0</v>
      </c>
      <c r="K281" s="108">
        <f t="shared" si="281"/>
        <v>0</v>
      </c>
      <c r="L281" s="108">
        <f t="shared" si="281"/>
        <v>0</v>
      </c>
      <c r="M281" s="108" t="s">
        <v>1825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3" t="s">
        <v>1614</v>
      </c>
      <c r="B282" s="108">
        <f t="shared" si="3"/>
        <v>129.5</v>
      </c>
      <c r="C282" s="108">
        <v>19.1</v>
      </c>
      <c r="D282" s="108">
        <v>5.9</v>
      </c>
      <c r="E282" s="108">
        <v>0.0</v>
      </c>
      <c r="F282" s="108">
        <v>0.0</v>
      </c>
      <c r="G282" s="234"/>
      <c r="H282" s="108">
        <f t="shared" ref="H282:L282" si="282">$G282/100*B282</f>
        <v>0</v>
      </c>
      <c r="I282" s="108">
        <f t="shared" si="282"/>
        <v>0</v>
      </c>
      <c r="J282" s="108">
        <f t="shared" si="282"/>
        <v>0</v>
      </c>
      <c r="K282" s="108">
        <f t="shared" si="282"/>
        <v>0</v>
      </c>
      <c r="L282" s="108">
        <f t="shared" si="282"/>
        <v>0</v>
      </c>
      <c r="M282" s="108" t="s">
        <v>1832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3" t="s">
        <v>1971</v>
      </c>
      <c r="B283" s="108">
        <f t="shared" si="3"/>
        <v>81.27</v>
      </c>
      <c r="C283" s="108">
        <v>3.3</v>
      </c>
      <c r="D283" s="108">
        <v>0.2</v>
      </c>
      <c r="E283" s="108">
        <v>18.6</v>
      </c>
      <c r="F283" s="108">
        <v>3.3</v>
      </c>
      <c r="G283" s="234"/>
      <c r="H283" s="108">
        <f t="shared" ref="H283:L283" si="283">$G283/100*B283</f>
        <v>0</v>
      </c>
      <c r="I283" s="108">
        <f t="shared" si="283"/>
        <v>0</v>
      </c>
      <c r="J283" s="108">
        <f t="shared" si="283"/>
        <v>0</v>
      </c>
      <c r="K283" s="108">
        <f t="shared" si="283"/>
        <v>0</v>
      </c>
      <c r="L283" s="108">
        <f t="shared" si="283"/>
        <v>0</v>
      </c>
      <c r="M283" s="108" t="s">
        <v>1828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3" t="s">
        <v>1590</v>
      </c>
      <c r="B284" s="108">
        <f t="shared" si="3"/>
        <v>199.5</v>
      </c>
      <c r="C284" s="108">
        <v>18.6</v>
      </c>
      <c r="D284" s="108">
        <v>13.9</v>
      </c>
      <c r="E284" s="108">
        <v>0.0</v>
      </c>
      <c r="F284" s="108">
        <v>0.0</v>
      </c>
      <c r="G284" s="234"/>
      <c r="H284" s="108">
        <f t="shared" ref="H284:L284" si="284">$G284/100*B284</f>
        <v>0</v>
      </c>
      <c r="I284" s="108">
        <f t="shared" si="284"/>
        <v>0</v>
      </c>
      <c r="J284" s="108">
        <f t="shared" si="284"/>
        <v>0</v>
      </c>
      <c r="K284" s="108">
        <f t="shared" si="284"/>
        <v>0</v>
      </c>
      <c r="L284" s="108">
        <f t="shared" si="284"/>
        <v>0</v>
      </c>
      <c r="M284" s="108" t="s">
        <v>1832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3" t="s">
        <v>1972</v>
      </c>
      <c r="B285" s="108">
        <f t="shared" si="3"/>
        <v>47.3</v>
      </c>
      <c r="C285" s="108">
        <v>0.7</v>
      </c>
      <c r="D285" s="108">
        <v>0.3</v>
      </c>
      <c r="E285" s="108">
        <v>11.4</v>
      </c>
      <c r="F285" s="108">
        <v>1.4</v>
      </c>
      <c r="G285" s="234"/>
      <c r="H285" s="108">
        <f t="shared" ref="H285:L285" si="285">$G285/100*B285</f>
        <v>0</v>
      </c>
      <c r="I285" s="108">
        <f t="shared" si="285"/>
        <v>0</v>
      </c>
      <c r="J285" s="108">
        <f t="shared" si="285"/>
        <v>0</v>
      </c>
      <c r="K285" s="108">
        <f t="shared" si="285"/>
        <v>0</v>
      </c>
      <c r="L285" s="108">
        <f t="shared" si="285"/>
        <v>0</v>
      </c>
      <c r="M285" s="108" t="s">
        <v>1814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3" t="s">
        <v>1973</v>
      </c>
      <c r="B286" s="108">
        <f t="shared" si="3"/>
        <v>261.35</v>
      </c>
      <c r="C286" s="108">
        <v>3.2</v>
      </c>
      <c r="D286" s="108">
        <v>22.2</v>
      </c>
      <c r="E286" s="108">
        <v>12.5</v>
      </c>
      <c r="F286" s="108">
        <v>0.0</v>
      </c>
      <c r="G286" s="234"/>
      <c r="H286" s="108">
        <f t="shared" ref="H286:L286" si="286">$G286/100*B286</f>
        <v>0</v>
      </c>
      <c r="I286" s="108">
        <f t="shared" si="286"/>
        <v>0</v>
      </c>
      <c r="J286" s="108">
        <f t="shared" si="286"/>
        <v>0</v>
      </c>
      <c r="K286" s="108">
        <f t="shared" si="286"/>
        <v>0</v>
      </c>
      <c r="L286" s="108">
        <f t="shared" si="286"/>
        <v>0</v>
      </c>
      <c r="M286" s="108" t="s">
        <v>1868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3" t="s">
        <v>1974</v>
      </c>
      <c r="B287" s="108">
        <f t="shared" si="3"/>
        <v>198.93</v>
      </c>
      <c r="C287" s="108">
        <v>2.7</v>
      </c>
      <c r="D287" s="108">
        <v>19.3</v>
      </c>
      <c r="E287" s="108">
        <v>3.7</v>
      </c>
      <c r="F287" s="108">
        <v>0.0</v>
      </c>
      <c r="G287" s="234"/>
      <c r="H287" s="108">
        <f t="shared" ref="H287:L287" si="287">$G287/100*B287</f>
        <v>0</v>
      </c>
      <c r="I287" s="108">
        <f t="shared" si="287"/>
        <v>0</v>
      </c>
      <c r="J287" s="108">
        <f t="shared" si="287"/>
        <v>0</v>
      </c>
      <c r="K287" s="108">
        <f t="shared" si="287"/>
        <v>0</v>
      </c>
      <c r="L287" s="108">
        <f t="shared" si="287"/>
        <v>0</v>
      </c>
      <c r="M287" s="108" t="s">
        <v>1868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3" t="s">
        <v>1783</v>
      </c>
      <c r="B288" s="108">
        <f t="shared" si="3"/>
        <v>137.09</v>
      </c>
      <c r="C288" s="108">
        <v>3.5</v>
      </c>
      <c r="D288" s="108">
        <v>10.6</v>
      </c>
      <c r="E288" s="108">
        <v>7.1</v>
      </c>
      <c r="F288" s="108">
        <v>0.0</v>
      </c>
      <c r="G288" s="234"/>
      <c r="H288" s="108">
        <f t="shared" ref="H288:L288" si="288">$G288/100*B288</f>
        <v>0</v>
      </c>
      <c r="I288" s="108">
        <f t="shared" si="288"/>
        <v>0</v>
      </c>
      <c r="J288" s="108">
        <f t="shared" si="288"/>
        <v>0</v>
      </c>
      <c r="K288" s="108">
        <f t="shared" si="288"/>
        <v>0</v>
      </c>
      <c r="L288" s="108">
        <f t="shared" si="288"/>
        <v>0</v>
      </c>
      <c r="M288" s="108" t="s">
        <v>1868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3" t="s">
        <v>1467</v>
      </c>
      <c r="B289" s="108">
        <f t="shared" si="3"/>
        <v>53.05</v>
      </c>
      <c r="C289" s="108">
        <v>1.4</v>
      </c>
      <c r="D289" s="108">
        <v>0.2</v>
      </c>
      <c r="E289" s="108">
        <v>13.8</v>
      </c>
      <c r="F289" s="108">
        <v>4.3</v>
      </c>
      <c r="G289" s="234"/>
      <c r="H289" s="108">
        <f t="shared" ref="H289:L289" si="289">$G289/100*B289</f>
        <v>0</v>
      </c>
      <c r="I289" s="108">
        <f t="shared" si="289"/>
        <v>0</v>
      </c>
      <c r="J289" s="108">
        <f t="shared" si="289"/>
        <v>0</v>
      </c>
      <c r="K289" s="108">
        <f t="shared" si="289"/>
        <v>0</v>
      </c>
      <c r="L289" s="108">
        <f t="shared" si="289"/>
        <v>0</v>
      </c>
      <c r="M289" s="108" t="s">
        <v>1814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3" t="s">
        <v>1192</v>
      </c>
      <c r="B290" s="108">
        <f t="shared" si="3"/>
        <v>443.34</v>
      </c>
      <c r="C290" s="108">
        <v>34.5</v>
      </c>
      <c r="D290" s="108">
        <v>20.7</v>
      </c>
      <c r="E290" s="108">
        <v>35.2</v>
      </c>
      <c r="F290" s="108">
        <v>9.6</v>
      </c>
      <c r="G290" s="234"/>
      <c r="H290" s="108">
        <f t="shared" ref="H290:L290" si="290">$G290/100*B290</f>
        <v>0</v>
      </c>
      <c r="I290" s="108">
        <f t="shared" si="290"/>
        <v>0</v>
      </c>
      <c r="J290" s="108">
        <f t="shared" si="290"/>
        <v>0</v>
      </c>
      <c r="K290" s="108">
        <f t="shared" si="290"/>
        <v>0</v>
      </c>
      <c r="L290" s="108">
        <f t="shared" si="290"/>
        <v>0</v>
      </c>
      <c r="M290" s="108" t="s">
        <v>1818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3" t="s">
        <v>1194</v>
      </c>
      <c r="B291" s="108">
        <f t="shared" si="3"/>
        <v>52.83</v>
      </c>
      <c r="C291" s="108">
        <v>3.3</v>
      </c>
      <c r="D291" s="108">
        <v>1.8</v>
      </c>
      <c r="E291" s="108">
        <v>6.3</v>
      </c>
      <c r="F291" s="108">
        <v>0.6</v>
      </c>
      <c r="G291" s="234"/>
      <c r="H291" s="108">
        <f t="shared" ref="H291:L291" si="291">$G291/100*B291</f>
        <v>0</v>
      </c>
      <c r="I291" s="108">
        <f t="shared" si="291"/>
        <v>0</v>
      </c>
      <c r="J291" s="108">
        <f t="shared" si="291"/>
        <v>0</v>
      </c>
      <c r="K291" s="108">
        <f t="shared" si="291"/>
        <v>0</v>
      </c>
      <c r="L291" s="108">
        <f t="shared" si="291"/>
        <v>0</v>
      </c>
      <c r="M291" s="108" t="s">
        <v>1818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3" t="s">
        <v>1184</v>
      </c>
      <c r="B292" s="108">
        <f t="shared" si="3"/>
        <v>425.21</v>
      </c>
      <c r="C292" s="108">
        <v>36.5</v>
      </c>
      <c r="D292" s="108">
        <v>19.9</v>
      </c>
      <c r="E292" s="108">
        <v>30.2</v>
      </c>
      <c r="F292" s="108">
        <v>9.3</v>
      </c>
      <c r="G292" s="234"/>
      <c r="H292" s="108">
        <f t="shared" ref="H292:L292" si="292">$G292/100*B292</f>
        <v>0</v>
      </c>
      <c r="I292" s="108">
        <f t="shared" si="292"/>
        <v>0</v>
      </c>
      <c r="J292" s="108">
        <f t="shared" si="292"/>
        <v>0</v>
      </c>
      <c r="K292" s="108">
        <f t="shared" si="292"/>
        <v>0</v>
      </c>
      <c r="L292" s="108">
        <f t="shared" si="292"/>
        <v>0</v>
      </c>
      <c r="M292" s="108" t="s">
        <v>1818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3" t="s">
        <v>1975</v>
      </c>
      <c r="B293" s="108">
        <f t="shared" si="3"/>
        <v>53.33</v>
      </c>
      <c r="C293" s="108">
        <v>5.2</v>
      </c>
      <c r="D293" s="108">
        <v>0.1</v>
      </c>
      <c r="E293" s="108">
        <v>8.5</v>
      </c>
      <c r="F293" s="108">
        <v>0.8</v>
      </c>
      <c r="G293" s="234"/>
      <c r="H293" s="108">
        <f t="shared" ref="H293:L293" si="293">$G293/100*B293</f>
        <v>0</v>
      </c>
      <c r="I293" s="108">
        <f t="shared" si="293"/>
        <v>0</v>
      </c>
      <c r="J293" s="108">
        <f t="shared" si="293"/>
        <v>0</v>
      </c>
      <c r="K293" s="108">
        <f t="shared" si="293"/>
        <v>0</v>
      </c>
      <c r="L293" s="108">
        <f t="shared" si="293"/>
        <v>0</v>
      </c>
      <c r="M293" s="108" t="s">
        <v>1836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3" t="s">
        <v>1976</v>
      </c>
      <c r="B294" s="108">
        <f t="shared" si="3"/>
        <v>53.32</v>
      </c>
      <c r="C294" s="108">
        <v>6.3</v>
      </c>
      <c r="D294" s="108">
        <v>0.0</v>
      </c>
      <c r="E294" s="108">
        <v>7.6</v>
      </c>
      <c r="F294" s="108">
        <v>0.8</v>
      </c>
      <c r="G294" s="234"/>
      <c r="H294" s="108">
        <f t="shared" ref="H294:L294" si="294">$G294/100*B294</f>
        <v>0</v>
      </c>
      <c r="I294" s="108">
        <f t="shared" si="294"/>
        <v>0</v>
      </c>
      <c r="J294" s="108">
        <f t="shared" si="294"/>
        <v>0</v>
      </c>
      <c r="K294" s="108">
        <f t="shared" si="294"/>
        <v>0</v>
      </c>
      <c r="L294" s="108">
        <f t="shared" si="294"/>
        <v>0</v>
      </c>
      <c r="M294" s="108" t="s">
        <v>1836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3" t="s">
        <v>1977</v>
      </c>
      <c r="B295" s="108">
        <f t="shared" si="3"/>
        <v>47.33</v>
      </c>
      <c r="C295" s="108">
        <v>0.6</v>
      </c>
      <c r="D295" s="108">
        <v>0.0</v>
      </c>
      <c r="E295" s="108">
        <v>12.3</v>
      </c>
      <c r="F295" s="108">
        <v>1.6</v>
      </c>
      <c r="G295" s="234"/>
      <c r="H295" s="108">
        <f t="shared" ref="H295:L295" si="295">$G295/100*B295</f>
        <v>0</v>
      </c>
      <c r="I295" s="108">
        <f t="shared" si="295"/>
        <v>0</v>
      </c>
      <c r="J295" s="108">
        <f t="shared" si="295"/>
        <v>0</v>
      </c>
      <c r="K295" s="108">
        <f t="shared" si="295"/>
        <v>0</v>
      </c>
      <c r="L295" s="108">
        <f t="shared" si="295"/>
        <v>0</v>
      </c>
      <c r="M295" s="108" t="s">
        <v>1821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3" t="s">
        <v>1978</v>
      </c>
      <c r="B296" s="108">
        <f t="shared" si="3"/>
        <v>44.78</v>
      </c>
      <c r="C296" s="108">
        <v>0.7</v>
      </c>
      <c r="D296" s="108">
        <v>0.2</v>
      </c>
      <c r="E296" s="108">
        <v>10.4</v>
      </c>
      <c r="F296" s="108">
        <v>0.2</v>
      </c>
      <c r="G296" s="234"/>
      <c r="H296" s="108">
        <f t="shared" ref="H296:L296" si="296">$G296/100*B296</f>
        <v>0</v>
      </c>
      <c r="I296" s="108">
        <f t="shared" si="296"/>
        <v>0</v>
      </c>
      <c r="J296" s="108">
        <f t="shared" si="296"/>
        <v>0</v>
      </c>
      <c r="K296" s="108">
        <f t="shared" si="296"/>
        <v>0</v>
      </c>
      <c r="L296" s="108">
        <f t="shared" si="296"/>
        <v>0</v>
      </c>
      <c r="M296" s="108" t="s">
        <v>1821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3" t="s">
        <v>1979</v>
      </c>
      <c r="B297" s="108">
        <f t="shared" si="3"/>
        <v>59.84</v>
      </c>
      <c r="C297" s="108">
        <v>0.4</v>
      </c>
      <c r="D297" s="108">
        <v>0.1</v>
      </c>
      <c r="E297" s="108">
        <v>14.8</v>
      </c>
      <c r="F297" s="108">
        <v>0.2</v>
      </c>
      <c r="G297" s="234"/>
      <c r="H297" s="108">
        <f t="shared" ref="H297:L297" si="297">$G297/100*B297</f>
        <v>0</v>
      </c>
      <c r="I297" s="108">
        <f t="shared" si="297"/>
        <v>0</v>
      </c>
      <c r="J297" s="108">
        <f t="shared" si="297"/>
        <v>0</v>
      </c>
      <c r="K297" s="108">
        <f t="shared" si="297"/>
        <v>0</v>
      </c>
      <c r="L297" s="108">
        <f t="shared" si="297"/>
        <v>0</v>
      </c>
      <c r="M297" s="108" t="s">
        <v>1821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3" t="s">
        <v>1980</v>
      </c>
      <c r="B298" s="108">
        <f t="shared" si="3"/>
        <v>54.4</v>
      </c>
      <c r="C298" s="108">
        <v>0.2</v>
      </c>
      <c r="D298" s="108">
        <v>0.3</v>
      </c>
      <c r="E298" s="108">
        <v>13.1</v>
      </c>
      <c r="F298" s="108">
        <v>0.1</v>
      </c>
      <c r="G298" s="234"/>
      <c r="H298" s="108">
        <f t="shared" ref="H298:L298" si="298">$G298/100*B298</f>
        <v>0</v>
      </c>
      <c r="I298" s="108">
        <f t="shared" si="298"/>
        <v>0</v>
      </c>
      <c r="J298" s="108">
        <f t="shared" si="298"/>
        <v>0</v>
      </c>
      <c r="K298" s="108">
        <f t="shared" si="298"/>
        <v>0</v>
      </c>
      <c r="L298" s="108">
        <f t="shared" si="298"/>
        <v>0</v>
      </c>
      <c r="M298" s="108" t="s">
        <v>1821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3" t="s">
        <v>1981</v>
      </c>
      <c r="B299" s="108">
        <f t="shared" si="3"/>
        <v>38.78</v>
      </c>
      <c r="C299" s="108">
        <v>0.5</v>
      </c>
      <c r="D299" s="108">
        <v>0.1</v>
      </c>
      <c r="E299" s="108">
        <v>9.2</v>
      </c>
      <c r="F299" s="108">
        <v>0.0</v>
      </c>
      <c r="G299" s="234"/>
      <c r="H299" s="108">
        <f t="shared" ref="H299:L299" si="299">$G299/100*B299</f>
        <v>0</v>
      </c>
      <c r="I299" s="108">
        <f t="shared" si="299"/>
        <v>0</v>
      </c>
      <c r="J299" s="108">
        <f t="shared" si="299"/>
        <v>0</v>
      </c>
      <c r="K299" s="108">
        <f t="shared" si="299"/>
        <v>0</v>
      </c>
      <c r="L299" s="108">
        <f t="shared" si="299"/>
        <v>0</v>
      </c>
      <c r="M299" s="108" t="s">
        <v>1821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3" t="s">
        <v>1982</v>
      </c>
      <c r="B300" s="108">
        <f t="shared" si="3"/>
        <v>49.37</v>
      </c>
      <c r="C300" s="108">
        <v>0.3</v>
      </c>
      <c r="D300" s="108">
        <v>0.1</v>
      </c>
      <c r="E300" s="108">
        <v>12.9</v>
      </c>
      <c r="F300" s="108">
        <v>1.6</v>
      </c>
      <c r="G300" s="234"/>
      <c r="H300" s="108">
        <f t="shared" ref="H300:L300" si="300">$G300/100*B300</f>
        <v>0</v>
      </c>
      <c r="I300" s="108">
        <f t="shared" si="300"/>
        <v>0</v>
      </c>
      <c r="J300" s="108">
        <f t="shared" si="300"/>
        <v>0</v>
      </c>
      <c r="K300" s="108">
        <f t="shared" si="300"/>
        <v>0</v>
      </c>
      <c r="L300" s="108">
        <f t="shared" si="300"/>
        <v>0</v>
      </c>
      <c r="M300" s="108" t="s">
        <v>1821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3" t="s">
        <v>1983</v>
      </c>
      <c r="B301" s="108">
        <f t="shared" si="3"/>
        <v>49.89</v>
      </c>
      <c r="C301" s="108">
        <v>0.4</v>
      </c>
      <c r="D301" s="108">
        <v>0.1</v>
      </c>
      <c r="E301" s="108">
        <v>12.2</v>
      </c>
      <c r="F301" s="108">
        <v>0.1</v>
      </c>
      <c r="G301" s="234"/>
      <c r="H301" s="108">
        <f t="shared" ref="H301:L301" si="301">$G301/100*B301</f>
        <v>0</v>
      </c>
      <c r="I301" s="108">
        <f t="shared" si="301"/>
        <v>0</v>
      </c>
      <c r="J301" s="108">
        <f t="shared" si="301"/>
        <v>0</v>
      </c>
      <c r="K301" s="108">
        <f t="shared" si="301"/>
        <v>0</v>
      </c>
      <c r="L301" s="108">
        <f t="shared" si="301"/>
        <v>0</v>
      </c>
      <c r="M301" s="108" t="s">
        <v>1821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3" t="s">
        <v>1984</v>
      </c>
      <c r="B302" s="108">
        <f t="shared" si="3"/>
        <v>29.74</v>
      </c>
      <c r="C302" s="108">
        <v>0.4</v>
      </c>
      <c r="D302" s="108">
        <v>0.2</v>
      </c>
      <c r="E302" s="108">
        <v>6.9</v>
      </c>
      <c r="F302" s="108">
        <v>0.3</v>
      </c>
      <c r="G302" s="234"/>
      <c r="H302" s="108">
        <f t="shared" ref="H302:L302" si="302">$G302/100*B302</f>
        <v>0</v>
      </c>
      <c r="I302" s="108">
        <f t="shared" si="302"/>
        <v>0</v>
      </c>
      <c r="J302" s="108">
        <f t="shared" si="302"/>
        <v>0</v>
      </c>
      <c r="K302" s="108">
        <f t="shared" si="302"/>
        <v>0</v>
      </c>
      <c r="L302" s="108">
        <f t="shared" si="302"/>
        <v>0</v>
      </c>
      <c r="M302" s="108" t="s">
        <v>1821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3" t="s">
        <v>1673</v>
      </c>
      <c r="B303" s="108">
        <f t="shared" si="3"/>
        <v>55.16</v>
      </c>
      <c r="C303" s="108">
        <v>0.4</v>
      </c>
      <c r="D303" s="108">
        <v>0.1</v>
      </c>
      <c r="E303" s="108">
        <v>13.6</v>
      </c>
      <c r="F303" s="108">
        <v>0.2</v>
      </c>
      <c r="G303" s="234"/>
      <c r="H303" s="108">
        <f t="shared" ref="H303:L303" si="303">$G303/100*B303</f>
        <v>0</v>
      </c>
      <c r="I303" s="108">
        <f t="shared" si="303"/>
        <v>0</v>
      </c>
      <c r="J303" s="108">
        <f t="shared" si="303"/>
        <v>0</v>
      </c>
      <c r="K303" s="108">
        <f t="shared" si="303"/>
        <v>0</v>
      </c>
      <c r="L303" s="108">
        <f t="shared" si="303"/>
        <v>0</v>
      </c>
      <c r="M303" s="108" t="s">
        <v>1821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3" t="s">
        <v>1985</v>
      </c>
      <c r="B304" s="108">
        <f t="shared" si="3"/>
        <v>40.55</v>
      </c>
      <c r="C304" s="108">
        <v>1.0</v>
      </c>
      <c r="D304" s="108">
        <v>0.2</v>
      </c>
      <c r="E304" s="108">
        <v>9.3</v>
      </c>
      <c r="F304" s="108">
        <v>0.8</v>
      </c>
      <c r="G304" s="234"/>
      <c r="H304" s="108">
        <f t="shared" ref="H304:L304" si="304">$G304/100*B304</f>
        <v>0</v>
      </c>
      <c r="I304" s="108">
        <f t="shared" si="304"/>
        <v>0</v>
      </c>
      <c r="J304" s="108">
        <f t="shared" si="304"/>
        <v>0</v>
      </c>
      <c r="K304" s="108">
        <f t="shared" si="304"/>
        <v>0</v>
      </c>
      <c r="L304" s="108">
        <f t="shared" si="304"/>
        <v>0</v>
      </c>
      <c r="M304" s="108" t="s">
        <v>1821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3" t="s">
        <v>1986</v>
      </c>
      <c r="B305" s="108">
        <f t="shared" si="3"/>
        <v>47.87</v>
      </c>
      <c r="C305" s="108">
        <v>0.6</v>
      </c>
      <c r="D305" s="108">
        <v>0.3</v>
      </c>
      <c r="E305" s="108">
        <v>11.6</v>
      </c>
      <c r="F305" s="108">
        <v>1.3</v>
      </c>
      <c r="G305" s="234"/>
      <c r="H305" s="108">
        <f t="shared" ref="H305:L305" si="305">$G305/100*B305</f>
        <v>0</v>
      </c>
      <c r="I305" s="108">
        <f t="shared" si="305"/>
        <v>0</v>
      </c>
      <c r="J305" s="108">
        <f t="shared" si="305"/>
        <v>0</v>
      </c>
      <c r="K305" s="108">
        <f t="shared" si="305"/>
        <v>0</v>
      </c>
      <c r="L305" s="108">
        <f t="shared" si="305"/>
        <v>0</v>
      </c>
      <c r="M305" s="108" t="s">
        <v>1821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3" t="s">
        <v>1987</v>
      </c>
      <c r="B306" s="108">
        <f t="shared" si="3"/>
        <v>17.56</v>
      </c>
      <c r="C306" s="108">
        <v>0.8</v>
      </c>
      <c r="D306" s="108">
        <v>0.2</v>
      </c>
      <c r="E306" s="108">
        <v>4.0</v>
      </c>
      <c r="F306" s="108">
        <v>1.6</v>
      </c>
      <c r="G306" s="234"/>
      <c r="H306" s="108">
        <f t="shared" ref="H306:L306" si="306">$G306/100*B306</f>
        <v>0</v>
      </c>
      <c r="I306" s="108">
        <f t="shared" si="306"/>
        <v>0</v>
      </c>
      <c r="J306" s="108">
        <f t="shared" si="306"/>
        <v>0</v>
      </c>
      <c r="K306" s="108">
        <f t="shared" si="306"/>
        <v>0</v>
      </c>
      <c r="L306" s="108">
        <f t="shared" si="306"/>
        <v>0</v>
      </c>
      <c r="M306" s="108" t="s">
        <v>1821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3" t="s">
        <v>1988</v>
      </c>
      <c r="B307" s="108">
        <f t="shared" si="3"/>
        <v>71.45</v>
      </c>
      <c r="C307" s="108">
        <v>0.6</v>
      </c>
      <c r="D307" s="108">
        <v>0.3</v>
      </c>
      <c r="E307" s="108">
        <v>17.5</v>
      </c>
      <c r="F307" s="108">
        <v>1.0</v>
      </c>
      <c r="G307" s="234"/>
      <c r="H307" s="108">
        <f t="shared" ref="H307:L307" si="307">$G307/100*B307</f>
        <v>0</v>
      </c>
      <c r="I307" s="108">
        <f t="shared" si="307"/>
        <v>0</v>
      </c>
      <c r="J307" s="108">
        <f t="shared" si="307"/>
        <v>0</v>
      </c>
      <c r="K307" s="108">
        <f t="shared" si="307"/>
        <v>0</v>
      </c>
      <c r="L307" s="108">
        <f t="shared" si="307"/>
        <v>0</v>
      </c>
      <c r="M307" s="108" t="s">
        <v>1821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3" t="s">
        <v>1989</v>
      </c>
      <c r="B308" s="108">
        <f t="shared" si="3"/>
        <v>44.99</v>
      </c>
      <c r="C308" s="108">
        <v>0.1</v>
      </c>
      <c r="D308" s="108">
        <v>0.1</v>
      </c>
      <c r="E308" s="108">
        <v>11.3</v>
      </c>
      <c r="F308" s="108">
        <v>0.2</v>
      </c>
      <c r="G308" s="234"/>
      <c r="H308" s="108">
        <f t="shared" ref="H308:L308" si="308">$G308/100*B308</f>
        <v>0</v>
      </c>
      <c r="I308" s="108">
        <f t="shared" si="308"/>
        <v>0</v>
      </c>
      <c r="J308" s="108">
        <f t="shared" si="308"/>
        <v>0</v>
      </c>
      <c r="K308" s="108">
        <f t="shared" si="308"/>
        <v>0</v>
      </c>
      <c r="L308" s="108">
        <f t="shared" si="308"/>
        <v>0</v>
      </c>
      <c r="M308" s="108" t="s">
        <v>1821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3" t="s">
        <v>1990</v>
      </c>
      <c r="B309" s="108">
        <f t="shared" si="3"/>
        <v>0</v>
      </c>
      <c r="C309" s="108">
        <v>0.0</v>
      </c>
      <c r="D309" s="108">
        <v>0.0</v>
      </c>
      <c r="E309" s="108">
        <v>0.0</v>
      </c>
      <c r="F309" s="108">
        <v>0.0</v>
      </c>
      <c r="G309" s="234"/>
      <c r="H309" s="108">
        <f t="shared" ref="H309:L309" si="309">$G309/100*B309</f>
        <v>0</v>
      </c>
      <c r="I309" s="108">
        <f t="shared" si="309"/>
        <v>0</v>
      </c>
      <c r="J309" s="108">
        <f t="shared" si="309"/>
        <v>0</v>
      </c>
      <c r="K309" s="108">
        <f t="shared" si="309"/>
        <v>0</v>
      </c>
      <c r="L309" s="108">
        <f t="shared" si="309"/>
        <v>0</v>
      </c>
      <c r="M309" s="108" t="s">
        <v>1836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3" t="s">
        <v>1991</v>
      </c>
      <c r="B310" s="108">
        <f t="shared" si="3"/>
        <v>0</v>
      </c>
      <c r="C310" s="108">
        <v>0.0</v>
      </c>
      <c r="D310" s="108">
        <v>0.0</v>
      </c>
      <c r="E310" s="108">
        <v>0.0</v>
      </c>
      <c r="F310" s="108">
        <v>0.0</v>
      </c>
      <c r="G310" s="234"/>
      <c r="H310" s="108">
        <f t="shared" ref="H310:L310" si="310">$G310/100*B310</f>
        <v>0</v>
      </c>
      <c r="I310" s="108">
        <f t="shared" si="310"/>
        <v>0</v>
      </c>
      <c r="J310" s="108">
        <f t="shared" si="310"/>
        <v>0</v>
      </c>
      <c r="K310" s="108">
        <f t="shared" si="310"/>
        <v>0</v>
      </c>
      <c r="L310" s="108">
        <f t="shared" si="310"/>
        <v>0</v>
      </c>
      <c r="M310" s="108" t="s">
        <v>1836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3" t="s">
        <v>1992</v>
      </c>
      <c r="B311" s="108">
        <f t="shared" si="3"/>
        <v>0</v>
      </c>
      <c r="C311" s="108">
        <v>0.0</v>
      </c>
      <c r="D311" s="108">
        <v>0.0</v>
      </c>
      <c r="E311" s="108">
        <v>0.0</v>
      </c>
      <c r="F311" s="108">
        <v>0.0</v>
      </c>
      <c r="G311" s="234"/>
      <c r="H311" s="108">
        <f t="shared" ref="H311:L311" si="311">$G311/100*B311</f>
        <v>0</v>
      </c>
      <c r="I311" s="108">
        <f t="shared" si="311"/>
        <v>0</v>
      </c>
      <c r="J311" s="108">
        <f t="shared" si="311"/>
        <v>0</v>
      </c>
      <c r="K311" s="108">
        <f t="shared" si="311"/>
        <v>0</v>
      </c>
      <c r="L311" s="108">
        <f t="shared" si="311"/>
        <v>0</v>
      </c>
      <c r="M311" s="108" t="s">
        <v>1836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3" t="s">
        <v>1574</v>
      </c>
      <c r="B312" s="108">
        <f t="shared" si="3"/>
        <v>90.8</v>
      </c>
      <c r="C312" s="108">
        <v>16.4</v>
      </c>
      <c r="D312" s="108">
        <v>2.8</v>
      </c>
      <c r="E312" s="108">
        <v>0.0</v>
      </c>
      <c r="F312" s="108">
        <v>0.0</v>
      </c>
      <c r="G312" s="234"/>
      <c r="H312" s="108">
        <f t="shared" ref="H312:L312" si="312">$G312/100*B312</f>
        <v>0</v>
      </c>
      <c r="I312" s="108">
        <f t="shared" si="312"/>
        <v>0</v>
      </c>
      <c r="J312" s="108">
        <f t="shared" si="312"/>
        <v>0</v>
      </c>
      <c r="K312" s="108">
        <f t="shared" si="312"/>
        <v>0</v>
      </c>
      <c r="L312" s="108">
        <f t="shared" si="312"/>
        <v>0</v>
      </c>
      <c r="M312" s="108" t="s">
        <v>1832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3" t="s">
        <v>1993</v>
      </c>
      <c r="B313" s="108">
        <f t="shared" si="3"/>
        <v>353.87</v>
      </c>
      <c r="C313" s="108">
        <v>11.3</v>
      </c>
      <c r="D313" s="108">
        <v>3.3</v>
      </c>
      <c r="E313" s="108">
        <v>74.6</v>
      </c>
      <c r="F313" s="108">
        <v>6.3</v>
      </c>
      <c r="G313" s="234"/>
      <c r="H313" s="108">
        <f t="shared" ref="H313:L313" si="313">$G313/100*B313</f>
        <v>0</v>
      </c>
      <c r="I313" s="108">
        <f t="shared" si="313"/>
        <v>0</v>
      </c>
      <c r="J313" s="108">
        <f t="shared" si="313"/>
        <v>0</v>
      </c>
      <c r="K313" s="108">
        <f t="shared" si="313"/>
        <v>0</v>
      </c>
      <c r="L313" s="108">
        <f t="shared" si="313"/>
        <v>0</v>
      </c>
      <c r="M313" s="108" t="s">
        <v>1820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3" t="s">
        <v>1127</v>
      </c>
      <c r="B314" s="108">
        <f t="shared" si="3"/>
        <v>360.46</v>
      </c>
      <c r="C314" s="108">
        <v>14.6</v>
      </c>
      <c r="D314" s="108">
        <v>1.4</v>
      </c>
      <c r="E314" s="108">
        <v>75.0</v>
      </c>
      <c r="F314" s="108">
        <v>1.6</v>
      </c>
      <c r="G314" s="234"/>
      <c r="H314" s="108">
        <f t="shared" ref="H314:L314" si="314">$G314/100*B314</f>
        <v>0</v>
      </c>
      <c r="I314" s="108">
        <f t="shared" si="314"/>
        <v>0</v>
      </c>
      <c r="J314" s="108">
        <f t="shared" si="314"/>
        <v>0</v>
      </c>
      <c r="K314" s="108">
        <f t="shared" si="314"/>
        <v>0</v>
      </c>
      <c r="L314" s="108">
        <f t="shared" si="314"/>
        <v>0</v>
      </c>
      <c r="M314" s="108" t="s">
        <v>1820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3" t="s">
        <v>1994</v>
      </c>
      <c r="B315" s="108">
        <f t="shared" si="3"/>
        <v>34.71</v>
      </c>
      <c r="C315" s="108">
        <v>0.6</v>
      </c>
      <c r="D315" s="108">
        <v>0.6</v>
      </c>
      <c r="E315" s="108">
        <v>6.9</v>
      </c>
      <c r="F315" s="108">
        <v>0.0</v>
      </c>
      <c r="G315" s="234"/>
      <c r="H315" s="108">
        <f t="shared" ref="H315:L315" si="315">$G315/100*B315</f>
        <v>0</v>
      </c>
      <c r="I315" s="108">
        <f t="shared" si="315"/>
        <v>0</v>
      </c>
      <c r="J315" s="108">
        <f t="shared" si="315"/>
        <v>0</v>
      </c>
      <c r="K315" s="108">
        <f t="shared" si="315"/>
        <v>0</v>
      </c>
      <c r="L315" s="108">
        <f t="shared" si="315"/>
        <v>0</v>
      </c>
      <c r="M315" s="108" t="s">
        <v>1828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3" t="s">
        <v>1221</v>
      </c>
      <c r="B316" s="108">
        <f t="shared" si="3"/>
        <v>20.92</v>
      </c>
      <c r="C316" s="108">
        <v>2.2</v>
      </c>
      <c r="D316" s="108">
        <v>0.1</v>
      </c>
      <c r="E316" s="108">
        <v>3.9</v>
      </c>
      <c r="F316" s="108">
        <v>2.1</v>
      </c>
      <c r="G316" s="234"/>
      <c r="H316" s="108">
        <f t="shared" ref="H316:L316" si="316">$G316/100*B316</f>
        <v>0</v>
      </c>
      <c r="I316" s="108">
        <f t="shared" si="316"/>
        <v>0</v>
      </c>
      <c r="J316" s="108">
        <f t="shared" si="316"/>
        <v>0</v>
      </c>
      <c r="K316" s="108">
        <f t="shared" si="316"/>
        <v>0</v>
      </c>
      <c r="L316" s="108">
        <f t="shared" si="316"/>
        <v>0</v>
      </c>
      <c r="M316" s="108" t="s">
        <v>1828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3" t="s">
        <v>1301</v>
      </c>
      <c r="B317" s="108">
        <f t="shared" si="3"/>
        <v>36.56</v>
      </c>
      <c r="C317" s="108">
        <v>5.9</v>
      </c>
      <c r="D317" s="108">
        <v>0.4</v>
      </c>
      <c r="E317" s="108">
        <v>2.4</v>
      </c>
      <c r="F317" s="108">
        <v>0.0</v>
      </c>
      <c r="G317" s="234"/>
      <c r="H317" s="108">
        <f t="shared" ref="H317:L317" si="317">$G317/100*B317</f>
        <v>0</v>
      </c>
      <c r="I317" s="108">
        <f t="shared" si="317"/>
        <v>0</v>
      </c>
      <c r="J317" s="108">
        <f t="shared" si="317"/>
        <v>0</v>
      </c>
      <c r="K317" s="108">
        <f t="shared" si="317"/>
        <v>0</v>
      </c>
      <c r="L317" s="108">
        <f t="shared" si="317"/>
        <v>0</v>
      </c>
      <c r="M317" s="108" t="s">
        <v>1816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3" t="s">
        <v>1363</v>
      </c>
      <c r="B318" s="108">
        <f t="shared" si="3"/>
        <v>335.4</v>
      </c>
      <c r="C318" s="108">
        <v>0.0</v>
      </c>
      <c r="D318" s="108">
        <v>36.4</v>
      </c>
      <c r="E318" s="108">
        <v>2.0</v>
      </c>
      <c r="F318" s="108">
        <v>0.0</v>
      </c>
      <c r="G318" s="234"/>
      <c r="H318" s="108">
        <f t="shared" ref="H318:L318" si="318">$G318/100*B318</f>
        <v>0</v>
      </c>
      <c r="I318" s="108">
        <f t="shared" si="318"/>
        <v>0</v>
      </c>
      <c r="J318" s="108">
        <f t="shared" si="318"/>
        <v>0</v>
      </c>
      <c r="K318" s="108">
        <f t="shared" si="318"/>
        <v>0</v>
      </c>
      <c r="L318" s="108">
        <f t="shared" si="318"/>
        <v>0</v>
      </c>
      <c r="M318" s="108" t="s">
        <v>1904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3" t="s">
        <v>1355</v>
      </c>
      <c r="B319" s="108">
        <f t="shared" si="3"/>
        <v>179.4</v>
      </c>
      <c r="C319" s="108">
        <v>0.0</v>
      </c>
      <c r="D319" s="108">
        <v>0.0</v>
      </c>
      <c r="E319" s="108">
        <v>46.0</v>
      </c>
      <c r="F319" s="108">
        <v>0.0</v>
      </c>
      <c r="G319" s="234"/>
      <c r="H319" s="108">
        <f t="shared" ref="H319:L319" si="319">$G319/100*B319</f>
        <v>0</v>
      </c>
      <c r="I319" s="108">
        <f t="shared" si="319"/>
        <v>0</v>
      </c>
      <c r="J319" s="108">
        <f t="shared" si="319"/>
        <v>0</v>
      </c>
      <c r="K319" s="108">
        <f t="shared" si="319"/>
        <v>0</v>
      </c>
      <c r="L319" s="108">
        <f t="shared" si="319"/>
        <v>0</v>
      </c>
      <c r="M319" s="108" t="s">
        <v>1815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3" t="s">
        <v>1995</v>
      </c>
      <c r="B320" s="108">
        <f t="shared" si="3"/>
        <v>298.98</v>
      </c>
      <c r="C320" s="108">
        <v>22.2</v>
      </c>
      <c r="D320" s="108">
        <v>22.4</v>
      </c>
      <c r="E320" s="108">
        <v>2.2</v>
      </c>
      <c r="F320" s="108">
        <v>0.0</v>
      </c>
      <c r="G320" s="234"/>
      <c r="H320" s="108">
        <f t="shared" ref="H320:L320" si="320">$G320/100*B320</f>
        <v>0</v>
      </c>
      <c r="I320" s="108">
        <f t="shared" si="320"/>
        <v>0</v>
      </c>
      <c r="J320" s="108">
        <f t="shared" si="320"/>
        <v>0</v>
      </c>
      <c r="K320" s="108">
        <f t="shared" si="320"/>
        <v>0</v>
      </c>
      <c r="L320" s="108">
        <f t="shared" si="320"/>
        <v>0</v>
      </c>
      <c r="M320" s="108" t="s">
        <v>1868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3" t="s">
        <v>1996</v>
      </c>
      <c r="B321" s="108">
        <f t="shared" si="3"/>
        <v>328.27</v>
      </c>
      <c r="C321" s="108">
        <v>19.6</v>
      </c>
      <c r="D321" s="108">
        <v>24.6</v>
      </c>
      <c r="E321" s="108">
        <v>7.3</v>
      </c>
      <c r="F321" s="108">
        <v>0.0</v>
      </c>
      <c r="G321" s="234"/>
      <c r="H321" s="108">
        <f t="shared" ref="H321:L321" si="321">$G321/100*B321</f>
        <v>0</v>
      </c>
      <c r="I321" s="108">
        <f t="shared" si="321"/>
        <v>0</v>
      </c>
      <c r="J321" s="108">
        <f t="shared" si="321"/>
        <v>0</v>
      </c>
      <c r="K321" s="108">
        <f t="shared" si="321"/>
        <v>0</v>
      </c>
      <c r="L321" s="108">
        <f t="shared" si="321"/>
        <v>0</v>
      </c>
      <c r="M321" s="108" t="s">
        <v>1868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3" t="s">
        <v>1997</v>
      </c>
      <c r="B322" s="108">
        <f t="shared" si="3"/>
        <v>96.36</v>
      </c>
      <c r="C322" s="108">
        <v>11.1</v>
      </c>
      <c r="D322" s="108">
        <v>4.3</v>
      </c>
      <c r="E322" s="108">
        <v>3.4</v>
      </c>
      <c r="F322" s="108">
        <v>0.0</v>
      </c>
      <c r="G322" s="234"/>
      <c r="H322" s="108">
        <f t="shared" ref="H322:L322" si="322">$G322/100*B322</f>
        <v>0</v>
      </c>
      <c r="I322" s="108">
        <f t="shared" si="322"/>
        <v>0</v>
      </c>
      <c r="J322" s="108">
        <f t="shared" si="322"/>
        <v>0</v>
      </c>
      <c r="K322" s="108">
        <f t="shared" si="322"/>
        <v>0</v>
      </c>
      <c r="L322" s="108">
        <f t="shared" si="322"/>
        <v>0</v>
      </c>
      <c r="M322" s="108" t="s">
        <v>1868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3" t="s">
        <v>1998</v>
      </c>
      <c r="B323" s="108">
        <f t="shared" si="3"/>
        <v>264.49</v>
      </c>
      <c r="C323" s="108">
        <v>14.2</v>
      </c>
      <c r="D323" s="108">
        <v>21.3</v>
      </c>
      <c r="E323" s="108">
        <v>4.1</v>
      </c>
      <c r="F323" s="108">
        <v>0.0</v>
      </c>
      <c r="G323" s="234"/>
      <c r="H323" s="108">
        <f t="shared" ref="H323:L323" si="323">$G323/100*B323</f>
        <v>0</v>
      </c>
      <c r="I323" s="108">
        <f t="shared" si="323"/>
        <v>0</v>
      </c>
      <c r="J323" s="108">
        <f t="shared" si="323"/>
        <v>0</v>
      </c>
      <c r="K323" s="108">
        <f t="shared" si="323"/>
        <v>0</v>
      </c>
      <c r="L323" s="108">
        <f t="shared" si="323"/>
        <v>0</v>
      </c>
      <c r="M323" s="108" t="s">
        <v>1868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3" t="s">
        <v>1999</v>
      </c>
      <c r="B324" s="108">
        <f t="shared" si="3"/>
        <v>402.57</v>
      </c>
      <c r="C324" s="108">
        <v>24.9</v>
      </c>
      <c r="D324" s="108">
        <v>33.1</v>
      </c>
      <c r="E324" s="108">
        <v>1.3</v>
      </c>
      <c r="F324" s="108">
        <v>0.0</v>
      </c>
      <c r="G324" s="234"/>
      <c r="H324" s="108">
        <f t="shared" ref="H324:L324" si="324">$G324/100*B324</f>
        <v>0</v>
      </c>
      <c r="I324" s="108">
        <f t="shared" si="324"/>
        <v>0</v>
      </c>
      <c r="J324" s="108">
        <f t="shared" si="324"/>
        <v>0</v>
      </c>
      <c r="K324" s="108">
        <f t="shared" si="324"/>
        <v>0</v>
      </c>
      <c r="L324" s="108">
        <f t="shared" si="324"/>
        <v>0</v>
      </c>
      <c r="M324" s="108" t="s">
        <v>1868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3" t="s">
        <v>2000</v>
      </c>
      <c r="B325" s="108">
        <f t="shared" si="3"/>
        <v>378.86</v>
      </c>
      <c r="C325" s="108">
        <v>26.9</v>
      </c>
      <c r="D325" s="108">
        <v>27.8</v>
      </c>
      <c r="E325" s="108">
        <v>5.4</v>
      </c>
      <c r="F325" s="108">
        <v>0.0</v>
      </c>
      <c r="G325" s="234"/>
      <c r="H325" s="108">
        <f t="shared" ref="H325:L325" si="325">$G325/100*B325</f>
        <v>0</v>
      </c>
      <c r="I325" s="108">
        <f t="shared" si="325"/>
        <v>0</v>
      </c>
      <c r="J325" s="108">
        <f t="shared" si="325"/>
        <v>0</v>
      </c>
      <c r="K325" s="108">
        <f t="shared" si="325"/>
        <v>0</v>
      </c>
      <c r="L325" s="108">
        <f t="shared" si="325"/>
        <v>0</v>
      </c>
      <c r="M325" s="108" t="s">
        <v>1868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3" t="s">
        <v>2001</v>
      </c>
      <c r="B326" s="108">
        <f t="shared" si="3"/>
        <v>31.94</v>
      </c>
      <c r="C326" s="108">
        <v>2.8</v>
      </c>
      <c r="D326" s="108">
        <v>0.2</v>
      </c>
      <c r="E326" s="108">
        <v>7.0</v>
      </c>
      <c r="F326" s="108">
        <v>4.4</v>
      </c>
      <c r="G326" s="234"/>
      <c r="H326" s="108">
        <f t="shared" ref="H326:L326" si="326">$G326/100*B326</f>
        <v>0</v>
      </c>
      <c r="I326" s="108">
        <f t="shared" si="326"/>
        <v>0</v>
      </c>
      <c r="J326" s="108">
        <f t="shared" si="326"/>
        <v>0</v>
      </c>
      <c r="K326" s="108">
        <f t="shared" si="326"/>
        <v>0</v>
      </c>
      <c r="L326" s="108">
        <f t="shared" si="326"/>
        <v>0</v>
      </c>
      <c r="M326" s="108" t="s">
        <v>1828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3" t="s">
        <v>1426</v>
      </c>
      <c r="B327" s="108">
        <f t="shared" si="3"/>
        <v>63.22</v>
      </c>
      <c r="C327" s="108">
        <v>10.5</v>
      </c>
      <c r="D327" s="108">
        <v>0.1</v>
      </c>
      <c r="E327" s="108">
        <v>5.6</v>
      </c>
      <c r="F327" s="108">
        <v>0.8</v>
      </c>
      <c r="G327" s="234"/>
      <c r="H327" s="108">
        <f t="shared" ref="H327:L327" si="327">$G327/100*B327</f>
        <v>0</v>
      </c>
      <c r="I327" s="108">
        <f t="shared" si="327"/>
        <v>0</v>
      </c>
      <c r="J327" s="108">
        <f t="shared" si="327"/>
        <v>0</v>
      </c>
      <c r="K327" s="108">
        <f t="shared" si="327"/>
        <v>0</v>
      </c>
      <c r="L327" s="108">
        <f t="shared" si="327"/>
        <v>0</v>
      </c>
      <c r="M327" s="108" t="s">
        <v>1836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3" t="s">
        <v>1330</v>
      </c>
      <c r="B328" s="108">
        <f t="shared" si="3"/>
        <v>69.67</v>
      </c>
      <c r="C328" s="108">
        <v>1.3</v>
      </c>
      <c r="D328" s="108">
        <v>0.1</v>
      </c>
      <c r="E328" s="108">
        <v>16.3</v>
      </c>
      <c r="F328" s="108">
        <v>0.0</v>
      </c>
      <c r="G328" s="234"/>
      <c r="H328" s="108">
        <f t="shared" ref="H328:L328" si="328">$G328/100*B328</f>
        <v>0</v>
      </c>
      <c r="I328" s="108">
        <f t="shared" si="328"/>
        <v>0</v>
      </c>
      <c r="J328" s="108">
        <f t="shared" si="328"/>
        <v>0</v>
      </c>
      <c r="K328" s="108">
        <f t="shared" si="328"/>
        <v>0</v>
      </c>
      <c r="L328" s="108">
        <f t="shared" si="328"/>
        <v>0</v>
      </c>
      <c r="M328" s="108" t="s">
        <v>1826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3" t="s">
        <v>1557</v>
      </c>
      <c r="B329" s="108">
        <f t="shared" si="3"/>
        <v>616.31</v>
      </c>
      <c r="C329" s="108">
        <v>17.0</v>
      </c>
      <c r="D329" s="108">
        <v>53.7</v>
      </c>
      <c r="E329" s="108">
        <v>21.2</v>
      </c>
      <c r="F329" s="108">
        <v>9.3</v>
      </c>
      <c r="G329" s="234"/>
      <c r="H329" s="108">
        <f t="shared" ref="H329:L329" si="329">$G329/100*B329</f>
        <v>0</v>
      </c>
      <c r="I329" s="108">
        <f t="shared" si="329"/>
        <v>0</v>
      </c>
      <c r="J329" s="108">
        <f t="shared" si="329"/>
        <v>0</v>
      </c>
      <c r="K329" s="108">
        <f t="shared" si="329"/>
        <v>0</v>
      </c>
      <c r="L329" s="108">
        <f t="shared" si="329"/>
        <v>0</v>
      </c>
      <c r="M329" s="108" t="s">
        <v>1825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3" t="s">
        <v>1738</v>
      </c>
      <c r="B330" s="108">
        <f t="shared" si="3"/>
        <v>138.8</v>
      </c>
      <c r="C330" s="108">
        <v>19.4</v>
      </c>
      <c r="D330" s="108">
        <v>6.8</v>
      </c>
      <c r="E330" s="108">
        <v>0.0</v>
      </c>
      <c r="F330" s="108">
        <v>0.0</v>
      </c>
      <c r="G330" s="234"/>
      <c r="H330" s="108">
        <f t="shared" ref="H330:L330" si="330">$G330/100*B330</f>
        <v>0</v>
      </c>
      <c r="I330" s="108">
        <f t="shared" si="330"/>
        <v>0</v>
      </c>
      <c r="J330" s="108">
        <f t="shared" si="330"/>
        <v>0</v>
      </c>
      <c r="K330" s="108">
        <f t="shared" si="330"/>
        <v>0</v>
      </c>
      <c r="L330" s="108">
        <f t="shared" si="330"/>
        <v>0</v>
      </c>
      <c r="M330" s="108" t="s">
        <v>1829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3" t="s">
        <v>1196</v>
      </c>
      <c r="B331" s="108">
        <f t="shared" si="3"/>
        <v>207.86</v>
      </c>
      <c r="C331" s="108">
        <v>18.5</v>
      </c>
      <c r="D331" s="108">
        <v>10.8</v>
      </c>
      <c r="E331" s="108">
        <v>9.4</v>
      </c>
      <c r="F331" s="108">
        <v>0.0</v>
      </c>
      <c r="G331" s="234"/>
      <c r="H331" s="108">
        <f t="shared" ref="H331:L331" si="331">$G331/100*B331</f>
        <v>0</v>
      </c>
      <c r="I331" s="108">
        <f t="shared" si="331"/>
        <v>0</v>
      </c>
      <c r="J331" s="108">
        <f t="shared" si="331"/>
        <v>0</v>
      </c>
      <c r="K331" s="108">
        <f t="shared" si="331"/>
        <v>0</v>
      </c>
      <c r="L331" s="108">
        <f t="shared" si="331"/>
        <v>0</v>
      </c>
      <c r="M331" s="108" t="s">
        <v>1818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3" t="s">
        <v>2002</v>
      </c>
      <c r="B332" s="108">
        <f t="shared" si="3"/>
        <v>344.69</v>
      </c>
      <c r="C332" s="108">
        <v>13.3</v>
      </c>
      <c r="D332" s="108">
        <v>2.4</v>
      </c>
      <c r="E332" s="108">
        <v>73.1</v>
      </c>
      <c r="F332" s="108">
        <v>8.0</v>
      </c>
      <c r="G332" s="234"/>
      <c r="H332" s="108">
        <f t="shared" ref="H332:L332" si="332">$G332/100*B332</f>
        <v>0</v>
      </c>
      <c r="I332" s="108">
        <f t="shared" si="332"/>
        <v>0</v>
      </c>
      <c r="J332" s="108">
        <f t="shared" si="332"/>
        <v>0</v>
      </c>
      <c r="K332" s="108">
        <f t="shared" si="332"/>
        <v>0</v>
      </c>
      <c r="L332" s="108">
        <f t="shared" si="332"/>
        <v>0</v>
      </c>
      <c r="M332" s="108" t="s">
        <v>1820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3" t="s">
        <v>1608</v>
      </c>
      <c r="B333" s="108">
        <f t="shared" si="3"/>
        <v>95.7</v>
      </c>
      <c r="C333" s="108">
        <v>20.1</v>
      </c>
      <c r="D333" s="108">
        <v>1.7</v>
      </c>
      <c r="E333" s="108">
        <v>0.0</v>
      </c>
      <c r="F333" s="108">
        <v>0.0</v>
      </c>
      <c r="G333" s="234"/>
      <c r="H333" s="108">
        <f t="shared" ref="H333:L333" si="333">$G333/100*B333</f>
        <v>0</v>
      </c>
      <c r="I333" s="108">
        <f t="shared" si="333"/>
        <v>0</v>
      </c>
      <c r="J333" s="108">
        <f t="shared" si="333"/>
        <v>0</v>
      </c>
      <c r="K333" s="108">
        <f t="shared" si="333"/>
        <v>0</v>
      </c>
      <c r="L333" s="108">
        <f t="shared" si="333"/>
        <v>0</v>
      </c>
      <c r="M333" s="108" t="s">
        <v>1832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3" t="s">
        <v>2003</v>
      </c>
      <c r="B334" s="108">
        <f t="shared" si="3"/>
        <v>53.71</v>
      </c>
      <c r="C334" s="108">
        <v>2.1</v>
      </c>
      <c r="D334" s="108">
        <v>0.6</v>
      </c>
      <c r="E334" s="108">
        <v>11.5</v>
      </c>
      <c r="F334" s="108">
        <v>2.6</v>
      </c>
      <c r="G334" s="234"/>
      <c r="H334" s="108">
        <f t="shared" ref="H334:L334" si="334">$G334/100*B334</f>
        <v>0</v>
      </c>
      <c r="I334" s="108">
        <f t="shared" si="334"/>
        <v>0</v>
      </c>
      <c r="J334" s="108">
        <f t="shared" si="334"/>
        <v>0</v>
      </c>
      <c r="K334" s="108">
        <f t="shared" si="334"/>
        <v>0</v>
      </c>
      <c r="L334" s="108">
        <f t="shared" si="334"/>
        <v>0</v>
      </c>
      <c r="M334" s="108" t="s">
        <v>1828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3" t="s">
        <v>2004</v>
      </c>
      <c r="B335" s="108">
        <f t="shared" si="3"/>
        <v>156.82</v>
      </c>
      <c r="C335" s="108">
        <v>12.7</v>
      </c>
      <c r="D335" s="108">
        <v>10.0</v>
      </c>
      <c r="E335" s="108">
        <v>4.4</v>
      </c>
      <c r="F335" s="108">
        <v>0.6</v>
      </c>
      <c r="G335" s="234"/>
      <c r="H335" s="108">
        <f t="shared" ref="H335:L335" si="335">$G335/100*B335</f>
        <v>0</v>
      </c>
      <c r="I335" s="108">
        <f t="shared" si="335"/>
        <v>0</v>
      </c>
      <c r="J335" s="108">
        <f t="shared" si="335"/>
        <v>0</v>
      </c>
      <c r="K335" s="108">
        <f t="shared" si="335"/>
        <v>0</v>
      </c>
      <c r="L335" s="108">
        <f t="shared" si="335"/>
        <v>0</v>
      </c>
      <c r="M335" s="108" t="s">
        <v>1818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3" t="s">
        <v>2005</v>
      </c>
      <c r="B336" s="108">
        <f t="shared" si="3"/>
        <v>478.9</v>
      </c>
      <c r="C336" s="108">
        <v>53.4</v>
      </c>
      <c r="D336" s="108">
        <v>26.4</v>
      </c>
      <c r="E336" s="108">
        <v>7.2</v>
      </c>
      <c r="F336" s="108">
        <v>0.2</v>
      </c>
      <c r="G336" s="234"/>
      <c r="H336" s="108">
        <f t="shared" ref="H336:L336" si="336">$G336/100*B336</f>
        <v>0</v>
      </c>
      <c r="I336" s="108">
        <f t="shared" si="336"/>
        <v>0</v>
      </c>
      <c r="J336" s="108">
        <f t="shared" si="336"/>
        <v>0</v>
      </c>
      <c r="K336" s="108">
        <f t="shared" si="336"/>
        <v>0</v>
      </c>
      <c r="L336" s="108">
        <f t="shared" si="336"/>
        <v>0</v>
      </c>
      <c r="M336" s="108" t="s">
        <v>1818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3" t="s">
        <v>2006</v>
      </c>
      <c r="B337" s="108">
        <f t="shared" si="3"/>
        <v>125.08</v>
      </c>
      <c r="C337" s="108">
        <v>8.2</v>
      </c>
      <c r="D337" s="108">
        <v>8.0</v>
      </c>
      <c r="E337" s="108">
        <v>5.2</v>
      </c>
      <c r="F337" s="108">
        <v>0.0</v>
      </c>
      <c r="G337" s="234"/>
      <c r="H337" s="108">
        <f t="shared" ref="H337:L337" si="337">$G337/100*B337</f>
        <v>0</v>
      </c>
      <c r="I337" s="108">
        <f t="shared" si="337"/>
        <v>0</v>
      </c>
      <c r="J337" s="108">
        <f t="shared" si="337"/>
        <v>0</v>
      </c>
      <c r="K337" s="108">
        <f t="shared" si="337"/>
        <v>0</v>
      </c>
      <c r="L337" s="108">
        <f t="shared" si="337"/>
        <v>0</v>
      </c>
      <c r="M337" s="108" t="s">
        <v>1818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3" t="s">
        <v>1576</v>
      </c>
      <c r="B338" s="108">
        <f t="shared" si="3"/>
        <v>77.5</v>
      </c>
      <c r="C338" s="108">
        <v>17.8</v>
      </c>
      <c r="D338" s="108">
        <v>0.7</v>
      </c>
      <c r="E338" s="108">
        <v>0.0</v>
      </c>
      <c r="F338" s="108">
        <v>0.0</v>
      </c>
      <c r="G338" s="234"/>
      <c r="H338" s="108">
        <f t="shared" ref="H338:L338" si="338">$G338/100*B338</f>
        <v>0</v>
      </c>
      <c r="I338" s="108">
        <f t="shared" si="338"/>
        <v>0</v>
      </c>
      <c r="J338" s="108">
        <f t="shared" si="338"/>
        <v>0</v>
      </c>
      <c r="K338" s="108">
        <f t="shared" si="338"/>
        <v>0</v>
      </c>
      <c r="L338" s="108">
        <f t="shared" si="338"/>
        <v>0</v>
      </c>
      <c r="M338" s="108" t="s">
        <v>1832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3" t="s">
        <v>1612</v>
      </c>
      <c r="B339" s="108">
        <f t="shared" si="3"/>
        <v>102.1</v>
      </c>
      <c r="C339" s="108">
        <v>24.4</v>
      </c>
      <c r="D339" s="108">
        <v>0.5</v>
      </c>
      <c r="E339" s="108">
        <v>0.0</v>
      </c>
      <c r="F339" s="108">
        <v>0.0</v>
      </c>
      <c r="G339" s="234"/>
      <c r="H339" s="108">
        <f t="shared" ref="H339:L339" si="339">$G339/100*B339</f>
        <v>0</v>
      </c>
      <c r="I339" s="108">
        <f t="shared" si="339"/>
        <v>0</v>
      </c>
      <c r="J339" s="108">
        <f t="shared" si="339"/>
        <v>0</v>
      </c>
      <c r="K339" s="108">
        <f t="shared" si="339"/>
        <v>0</v>
      </c>
      <c r="L339" s="108">
        <f t="shared" si="339"/>
        <v>0</v>
      </c>
      <c r="M339" s="108" t="s">
        <v>1832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3" t="s">
        <v>2007</v>
      </c>
      <c r="B340" s="108">
        <f t="shared" si="3"/>
        <v>29.3</v>
      </c>
      <c r="C340" s="108">
        <v>1.0</v>
      </c>
      <c r="D340" s="108">
        <v>0.1</v>
      </c>
      <c r="E340" s="108">
        <v>6.5</v>
      </c>
      <c r="F340" s="108">
        <v>0.5</v>
      </c>
      <c r="G340" s="234"/>
      <c r="H340" s="108">
        <f t="shared" ref="H340:L340" si="340">$G340/100*B340</f>
        <v>0</v>
      </c>
      <c r="I340" s="108">
        <f t="shared" si="340"/>
        <v>0</v>
      </c>
      <c r="J340" s="108">
        <f t="shared" si="340"/>
        <v>0</v>
      </c>
      <c r="K340" s="108">
        <f t="shared" si="340"/>
        <v>0</v>
      </c>
      <c r="L340" s="108">
        <f t="shared" si="340"/>
        <v>0</v>
      </c>
      <c r="M340" s="108" t="s">
        <v>1828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3" t="s">
        <v>2008</v>
      </c>
      <c r="B341" s="108">
        <f t="shared" si="3"/>
        <v>41.81</v>
      </c>
      <c r="C341" s="108">
        <v>0.8</v>
      </c>
      <c r="D341" s="108">
        <v>0.1</v>
      </c>
      <c r="E341" s="108">
        <v>10.4</v>
      </c>
      <c r="F341" s="108">
        <v>1.5</v>
      </c>
      <c r="G341" s="234"/>
      <c r="H341" s="108">
        <f t="shared" ref="H341:L341" si="341">$G341/100*B341</f>
        <v>0</v>
      </c>
      <c r="I341" s="108">
        <f t="shared" si="341"/>
        <v>0</v>
      </c>
      <c r="J341" s="108">
        <f t="shared" si="341"/>
        <v>0</v>
      </c>
      <c r="K341" s="108">
        <f t="shared" si="341"/>
        <v>0</v>
      </c>
      <c r="L341" s="108">
        <f t="shared" si="341"/>
        <v>0</v>
      </c>
      <c r="M341" s="108" t="s">
        <v>1828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3" t="s">
        <v>2009</v>
      </c>
      <c r="B342" s="108">
        <f t="shared" si="3"/>
        <v>46.73</v>
      </c>
      <c r="C342" s="108">
        <v>1.0</v>
      </c>
      <c r="D342" s="108">
        <v>0.1</v>
      </c>
      <c r="E342" s="108">
        <v>11.7</v>
      </c>
      <c r="F342" s="108">
        <v>2.0</v>
      </c>
      <c r="G342" s="234"/>
      <c r="H342" s="108">
        <f t="shared" ref="H342:L342" si="342">$G342/100*B342</f>
        <v>0</v>
      </c>
      <c r="I342" s="108">
        <f t="shared" si="342"/>
        <v>0</v>
      </c>
      <c r="J342" s="108">
        <f t="shared" si="342"/>
        <v>0</v>
      </c>
      <c r="K342" s="108">
        <f t="shared" si="342"/>
        <v>0</v>
      </c>
      <c r="L342" s="108">
        <f t="shared" si="342"/>
        <v>0</v>
      </c>
      <c r="M342" s="108" t="s">
        <v>1828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3" t="s">
        <v>2010</v>
      </c>
      <c r="B343" s="108">
        <f t="shared" si="3"/>
        <v>46.43</v>
      </c>
      <c r="C343" s="108">
        <v>2.0</v>
      </c>
      <c r="D343" s="108">
        <v>0.5</v>
      </c>
      <c r="E343" s="108">
        <v>8.7</v>
      </c>
      <c r="F343" s="108">
        <v>0.0</v>
      </c>
      <c r="G343" s="234"/>
      <c r="H343" s="108">
        <f t="shared" ref="H343:L343" si="343">$G343/100*B343</f>
        <v>0</v>
      </c>
      <c r="I343" s="108">
        <f t="shared" si="343"/>
        <v>0</v>
      </c>
      <c r="J343" s="108">
        <f t="shared" si="343"/>
        <v>0</v>
      </c>
      <c r="K343" s="108">
        <f t="shared" si="343"/>
        <v>0</v>
      </c>
      <c r="L343" s="108">
        <f t="shared" si="343"/>
        <v>0</v>
      </c>
      <c r="M343" s="108" t="s">
        <v>1828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3" t="s">
        <v>2011</v>
      </c>
      <c r="B344" s="108">
        <f t="shared" si="3"/>
        <v>83.99</v>
      </c>
      <c r="C344" s="108">
        <v>1.9</v>
      </c>
      <c r="D344" s="108">
        <v>0.3</v>
      </c>
      <c r="E344" s="108">
        <v>20.6</v>
      </c>
      <c r="F344" s="108">
        <v>3.5</v>
      </c>
      <c r="G344" s="234"/>
      <c r="H344" s="108">
        <f t="shared" ref="H344:L344" si="344">$G344/100*B344</f>
        <v>0</v>
      </c>
      <c r="I344" s="108">
        <f t="shared" si="344"/>
        <v>0</v>
      </c>
      <c r="J344" s="108">
        <f t="shared" si="344"/>
        <v>0</v>
      </c>
      <c r="K344" s="108">
        <f t="shared" si="344"/>
        <v>0</v>
      </c>
      <c r="L344" s="108">
        <f t="shared" si="344"/>
        <v>0</v>
      </c>
      <c r="M344" s="108" t="s">
        <v>1828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3" t="s">
        <v>1552</v>
      </c>
      <c r="B345" s="108">
        <f t="shared" si="3"/>
        <v>593.03</v>
      </c>
      <c r="C345" s="108">
        <v>30.2</v>
      </c>
      <c r="D345" s="108">
        <v>49.1</v>
      </c>
      <c r="E345" s="108">
        <v>10.7</v>
      </c>
      <c r="F345" s="108">
        <v>6.0</v>
      </c>
      <c r="G345" s="234"/>
      <c r="H345" s="108">
        <f t="shared" ref="H345:L345" si="345">$G345/100*B345</f>
        <v>0</v>
      </c>
      <c r="I345" s="108">
        <f t="shared" si="345"/>
        <v>0</v>
      </c>
      <c r="J345" s="108">
        <f t="shared" si="345"/>
        <v>0</v>
      </c>
      <c r="K345" s="108">
        <f t="shared" si="345"/>
        <v>0</v>
      </c>
      <c r="L345" s="108">
        <f t="shared" si="345"/>
        <v>0</v>
      </c>
      <c r="M345" s="108" t="s">
        <v>1825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3" t="s">
        <v>1428</v>
      </c>
      <c r="B346" s="108">
        <f t="shared" si="3"/>
        <v>245.92</v>
      </c>
      <c r="C346" s="108">
        <v>9.0</v>
      </c>
      <c r="D346" s="108">
        <v>5.2</v>
      </c>
      <c r="E346" s="108">
        <v>42.8</v>
      </c>
      <c r="F346" s="108">
        <v>2.0</v>
      </c>
      <c r="G346" s="234"/>
      <c r="H346" s="108">
        <f t="shared" ref="H346:L346" si="346">$G346/100*B346</f>
        <v>0</v>
      </c>
      <c r="I346" s="108">
        <f t="shared" si="346"/>
        <v>0</v>
      </c>
      <c r="J346" s="108">
        <f t="shared" si="346"/>
        <v>0</v>
      </c>
      <c r="K346" s="108">
        <f t="shared" si="346"/>
        <v>0</v>
      </c>
      <c r="L346" s="108">
        <f t="shared" si="346"/>
        <v>0</v>
      </c>
      <c r="M346" s="108" t="s">
        <v>1836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3" t="s">
        <v>1578</v>
      </c>
      <c r="B347" s="108">
        <f t="shared" si="3"/>
        <v>178.9</v>
      </c>
      <c r="C347" s="108">
        <v>18.4</v>
      </c>
      <c r="D347" s="108">
        <v>11.7</v>
      </c>
      <c r="E347" s="108">
        <v>0.0</v>
      </c>
      <c r="F347" s="108">
        <v>0.0</v>
      </c>
      <c r="G347" s="234"/>
      <c r="H347" s="108">
        <f t="shared" ref="H347:L347" si="347">$G347/100*B347</f>
        <v>0</v>
      </c>
      <c r="I347" s="108">
        <f t="shared" si="347"/>
        <v>0</v>
      </c>
      <c r="J347" s="108">
        <f t="shared" si="347"/>
        <v>0</v>
      </c>
      <c r="K347" s="108">
        <f t="shared" si="347"/>
        <v>0</v>
      </c>
      <c r="L347" s="108">
        <f t="shared" si="347"/>
        <v>0</v>
      </c>
      <c r="M347" s="108" t="s">
        <v>1832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3" t="s">
        <v>1276</v>
      </c>
      <c r="B348" s="108">
        <f t="shared" si="3"/>
        <v>39.02</v>
      </c>
      <c r="C348" s="108">
        <v>3.5</v>
      </c>
      <c r="D348" s="108">
        <v>1.1</v>
      </c>
      <c r="E348" s="108">
        <v>4.9</v>
      </c>
      <c r="F348" s="108">
        <v>2.1</v>
      </c>
      <c r="G348" s="234"/>
      <c r="H348" s="108">
        <f t="shared" ref="H348:L348" si="348">$G348/100*B348</f>
        <v>0</v>
      </c>
      <c r="I348" s="108">
        <f t="shared" si="348"/>
        <v>0</v>
      </c>
      <c r="J348" s="108">
        <f t="shared" si="348"/>
        <v>0</v>
      </c>
      <c r="K348" s="108">
        <f t="shared" si="348"/>
        <v>0</v>
      </c>
      <c r="L348" s="108">
        <f t="shared" si="348"/>
        <v>0</v>
      </c>
      <c r="M348" s="108" t="s">
        <v>1828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3" t="s">
        <v>2012</v>
      </c>
      <c r="B349" s="108">
        <f t="shared" si="3"/>
        <v>68.3</v>
      </c>
      <c r="C349" s="108">
        <v>0.5</v>
      </c>
      <c r="D349" s="108">
        <v>0.0</v>
      </c>
      <c r="E349" s="108">
        <v>17.0</v>
      </c>
      <c r="F349" s="108">
        <v>0.0</v>
      </c>
      <c r="G349" s="234"/>
      <c r="H349" s="108">
        <f t="shared" ref="H349:L349" si="349">$G349/100*B349</f>
        <v>0</v>
      </c>
      <c r="I349" s="108">
        <f t="shared" si="349"/>
        <v>0</v>
      </c>
      <c r="J349" s="108">
        <f t="shared" si="349"/>
        <v>0</v>
      </c>
      <c r="K349" s="108">
        <f t="shared" si="349"/>
        <v>0</v>
      </c>
      <c r="L349" s="108">
        <f t="shared" si="349"/>
        <v>0</v>
      </c>
      <c r="M349" s="108" t="s">
        <v>1836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3" t="s">
        <v>2013</v>
      </c>
      <c r="B350" s="108">
        <f t="shared" si="3"/>
        <v>1.17</v>
      </c>
      <c r="C350" s="108">
        <v>0.0</v>
      </c>
      <c r="D350" s="108">
        <v>0.0</v>
      </c>
      <c r="E350" s="108">
        <v>0.3</v>
      </c>
      <c r="F350" s="108">
        <v>0.0</v>
      </c>
      <c r="G350" s="234"/>
      <c r="H350" s="108">
        <f t="shared" ref="H350:L350" si="350">$G350/100*B350</f>
        <v>0</v>
      </c>
      <c r="I350" s="108">
        <f t="shared" si="350"/>
        <v>0</v>
      </c>
      <c r="J350" s="108">
        <f t="shared" si="350"/>
        <v>0</v>
      </c>
      <c r="K350" s="108">
        <f t="shared" si="350"/>
        <v>0</v>
      </c>
      <c r="L350" s="108">
        <f t="shared" si="350"/>
        <v>0</v>
      </c>
      <c r="M350" s="108" t="s">
        <v>1836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3" t="s">
        <v>2014</v>
      </c>
      <c r="B351" s="108">
        <f t="shared" si="3"/>
        <v>0.78</v>
      </c>
      <c r="C351" s="108">
        <v>0.0</v>
      </c>
      <c r="D351" s="108">
        <v>0.0</v>
      </c>
      <c r="E351" s="108">
        <v>0.2</v>
      </c>
      <c r="F351" s="108">
        <v>0.0</v>
      </c>
      <c r="G351" s="234"/>
      <c r="H351" s="108">
        <f t="shared" ref="H351:L351" si="351">$G351/100*B351</f>
        <v>0</v>
      </c>
      <c r="I351" s="108">
        <f t="shared" si="351"/>
        <v>0</v>
      </c>
      <c r="J351" s="108">
        <f t="shared" si="351"/>
        <v>0</v>
      </c>
      <c r="K351" s="108">
        <f t="shared" si="351"/>
        <v>0</v>
      </c>
      <c r="L351" s="108">
        <f t="shared" si="351"/>
        <v>0</v>
      </c>
      <c r="M351" s="108" t="s">
        <v>1836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3" t="s">
        <v>1430</v>
      </c>
      <c r="B352" s="108">
        <f t="shared" si="3"/>
        <v>39.51</v>
      </c>
      <c r="C352" s="108">
        <v>0.9</v>
      </c>
      <c r="D352" s="108">
        <v>0.2</v>
      </c>
      <c r="E352" s="108">
        <v>10.5</v>
      </c>
      <c r="F352" s="108">
        <v>3.6</v>
      </c>
      <c r="G352" s="234"/>
      <c r="H352" s="108">
        <f t="shared" ref="H352:L352" si="352">$G352/100*B352</f>
        <v>0</v>
      </c>
      <c r="I352" s="108">
        <f t="shared" si="352"/>
        <v>0</v>
      </c>
      <c r="J352" s="108">
        <f t="shared" si="352"/>
        <v>0</v>
      </c>
      <c r="K352" s="108">
        <f t="shared" si="352"/>
        <v>0</v>
      </c>
      <c r="L352" s="108">
        <f t="shared" si="352"/>
        <v>0</v>
      </c>
      <c r="M352" s="108" t="s">
        <v>1836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3" t="s">
        <v>1627</v>
      </c>
      <c r="B353" s="108">
        <f t="shared" si="3"/>
        <v>48.63</v>
      </c>
      <c r="C353" s="108">
        <v>5.7</v>
      </c>
      <c r="D353" s="108">
        <v>1.7</v>
      </c>
      <c r="E353" s="108">
        <v>2.7</v>
      </c>
      <c r="F353" s="108">
        <v>0.0</v>
      </c>
      <c r="G353" s="234"/>
      <c r="H353" s="108">
        <f t="shared" ref="H353:L353" si="353">$G353/100*B353</f>
        <v>0</v>
      </c>
      <c r="I353" s="108">
        <f t="shared" si="353"/>
        <v>0</v>
      </c>
      <c r="J353" s="108">
        <f t="shared" si="353"/>
        <v>0</v>
      </c>
      <c r="K353" s="108">
        <f t="shared" si="353"/>
        <v>0</v>
      </c>
      <c r="L353" s="108">
        <f t="shared" si="353"/>
        <v>0</v>
      </c>
      <c r="M353" s="108" t="s">
        <v>1847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3" t="s">
        <v>1743</v>
      </c>
      <c r="B354" s="108">
        <f t="shared" si="3"/>
        <v>206.4</v>
      </c>
      <c r="C354" s="108">
        <v>17.4</v>
      </c>
      <c r="D354" s="108">
        <v>15.2</v>
      </c>
      <c r="E354" s="108">
        <v>0.0</v>
      </c>
      <c r="F354" s="108">
        <v>0.0</v>
      </c>
      <c r="G354" s="234"/>
      <c r="H354" s="108">
        <f t="shared" ref="H354:L354" si="354">$G354/100*B354</f>
        <v>0</v>
      </c>
      <c r="I354" s="108">
        <f t="shared" si="354"/>
        <v>0</v>
      </c>
      <c r="J354" s="108">
        <f t="shared" si="354"/>
        <v>0</v>
      </c>
      <c r="K354" s="108">
        <f t="shared" si="354"/>
        <v>0</v>
      </c>
      <c r="L354" s="108">
        <f t="shared" si="354"/>
        <v>0</v>
      </c>
      <c r="M354" s="108" t="s">
        <v>1859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3" t="s">
        <v>1152</v>
      </c>
      <c r="B355" s="108">
        <f t="shared" si="3"/>
        <v>337.42</v>
      </c>
      <c r="C355" s="108">
        <v>13.3</v>
      </c>
      <c r="D355" s="108">
        <v>17.8</v>
      </c>
      <c r="E355" s="108">
        <v>31.8</v>
      </c>
      <c r="F355" s="108">
        <v>0.0</v>
      </c>
      <c r="G355" s="234"/>
      <c r="H355" s="108">
        <f t="shared" ref="H355:L355" si="355">$G355/100*B355</f>
        <v>0</v>
      </c>
      <c r="I355" s="108">
        <f t="shared" si="355"/>
        <v>0</v>
      </c>
      <c r="J355" s="108">
        <f t="shared" si="355"/>
        <v>0</v>
      </c>
      <c r="K355" s="108">
        <f t="shared" si="355"/>
        <v>0</v>
      </c>
      <c r="L355" s="108">
        <f t="shared" si="355"/>
        <v>0</v>
      </c>
      <c r="M355" s="108" t="s">
        <v>1818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3" t="s">
        <v>2015</v>
      </c>
      <c r="B356" s="108">
        <f t="shared" si="3"/>
        <v>293.46</v>
      </c>
      <c r="C356" s="108">
        <v>22.3</v>
      </c>
      <c r="D356" s="108">
        <v>1.5</v>
      </c>
      <c r="E356" s="108">
        <v>60.8</v>
      </c>
      <c r="F356" s="108">
        <v>24.4</v>
      </c>
      <c r="G356" s="234"/>
      <c r="H356" s="108">
        <f t="shared" ref="H356:L356" si="356">$G356/100*B356</f>
        <v>0</v>
      </c>
      <c r="I356" s="108">
        <f t="shared" si="356"/>
        <v>0</v>
      </c>
      <c r="J356" s="108">
        <f t="shared" si="356"/>
        <v>0</v>
      </c>
      <c r="K356" s="108">
        <f t="shared" si="356"/>
        <v>0</v>
      </c>
      <c r="L356" s="108">
        <f t="shared" si="356"/>
        <v>0</v>
      </c>
      <c r="M356" s="108" t="s">
        <v>1818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3" t="s">
        <v>2016</v>
      </c>
      <c r="B357" s="108">
        <f t="shared" si="3"/>
        <v>29.33</v>
      </c>
      <c r="C357" s="108">
        <v>1.8</v>
      </c>
      <c r="D357" s="108">
        <v>0.1</v>
      </c>
      <c r="E357" s="108">
        <v>7.1</v>
      </c>
      <c r="F357" s="108">
        <v>3.4</v>
      </c>
      <c r="G357" s="234"/>
      <c r="H357" s="108">
        <f t="shared" ref="H357:L357" si="357">$G357/100*B357</f>
        <v>0</v>
      </c>
      <c r="I357" s="108">
        <f t="shared" si="357"/>
        <v>0</v>
      </c>
      <c r="J357" s="108">
        <f t="shared" si="357"/>
        <v>0</v>
      </c>
      <c r="K357" s="108">
        <f t="shared" si="357"/>
        <v>0</v>
      </c>
      <c r="L357" s="108">
        <f t="shared" si="357"/>
        <v>0</v>
      </c>
      <c r="M357" s="108" t="s">
        <v>1828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3" t="s">
        <v>1156</v>
      </c>
      <c r="B358" s="108">
        <f t="shared" si="3"/>
        <v>288.68</v>
      </c>
      <c r="C358" s="108">
        <v>23.6</v>
      </c>
      <c r="D358" s="108">
        <v>0.8</v>
      </c>
      <c r="E358" s="108">
        <v>60.1</v>
      </c>
      <c r="F358" s="108">
        <v>24.9</v>
      </c>
      <c r="G358" s="234"/>
      <c r="H358" s="108">
        <f t="shared" ref="H358:L358" si="358">$G358/100*B358</f>
        <v>0</v>
      </c>
      <c r="I358" s="108">
        <f t="shared" si="358"/>
        <v>0</v>
      </c>
      <c r="J358" s="108">
        <f t="shared" si="358"/>
        <v>0</v>
      </c>
      <c r="K358" s="108">
        <f t="shared" si="358"/>
        <v>0</v>
      </c>
      <c r="L358" s="108">
        <f t="shared" si="358"/>
        <v>0</v>
      </c>
      <c r="M358" s="108" t="s">
        <v>1818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3" t="s">
        <v>2017</v>
      </c>
      <c r="B359" s="108">
        <f t="shared" si="3"/>
        <v>303.46</v>
      </c>
      <c r="C359" s="108">
        <v>21.5</v>
      </c>
      <c r="D359" s="108">
        <v>0.7</v>
      </c>
      <c r="E359" s="108">
        <v>63.4</v>
      </c>
      <c r="F359" s="108">
        <v>19.0</v>
      </c>
      <c r="G359" s="234"/>
      <c r="H359" s="108">
        <f t="shared" ref="H359:L359" si="359">$G359/100*B359</f>
        <v>0</v>
      </c>
      <c r="I359" s="108">
        <f t="shared" si="359"/>
        <v>0</v>
      </c>
      <c r="J359" s="108">
        <f t="shared" si="359"/>
        <v>0</v>
      </c>
      <c r="K359" s="108">
        <f t="shared" si="359"/>
        <v>0</v>
      </c>
      <c r="L359" s="108">
        <f t="shared" si="359"/>
        <v>0</v>
      </c>
      <c r="M359" s="108" t="s">
        <v>1818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3" t="s">
        <v>2018</v>
      </c>
      <c r="B360" s="108">
        <f t="shared" si="3"/>
        <v>311.09</v>
      </c>
      <c r="C360" s="108">
        <v>21.4</v>
      </c>
      <c r="D360" s="108">
        <v>1.2</v>
      </c>
      <c r="E360" s="108">
        <v>62.6</v>
      </c>
      <c r="F360" s="108">
        <v>15.5</v>
      </c>
      <c r="G360" s="234"/>
      <c r="H360" s="108">
        <f t="shared" ref="H360:L360" si="360">$G360/100*B360</f>
        <v>0</v>
      </c>
      <c r="I360" s="108">
        <f t="shared" si="360"/>
        <v>0</v>
      </c>
      <c r="J360" s="108">
        <f t="shared" si="360"/>
        <v>0</v>
      </c>
      <c r="K360" s="108">
        <f t="shared" si="360"/>
        <v>0</v>
      </c>
      <c r="L360" s="108">
        <f t="shared" si="360"/>
        <v>0</v>
      </c>
      <c r="M360" s="108" t="s">
        <v>1818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3" t="s">
        <v>2019</v>
      </c>
      <c r="B361" s="108">
        <f t="shared" si="3"/>
        <v>313.09</v>
      </c>
      <c r="C361" s="108">
        <v>21.6</v>
      </c>
      <c r="D361" s="108">
        <v>1.4</v>
      </c>
      <c r="E361" s="108">
        <v>62.3</v>
      </c>
      <c r="F361" s="108">
        <v>15.2</v>
      </c>
      <c r="G361" s="234"/>
      <c r="H361" s="108">
        <f t="shared" ref="H361:L361" si="361">$G361/100*B361</f>
        <v>0</v>
      </c>
      <c r="I361" s="108">
        <f t="shared" si="361"/>
        <v>0</v>
      </c>
      <c r="J361" s="108">
        <f t="shared" si="361"/>
        <v>0</v>
      </c>
      <c r="K361" s="108">
        <f t="shared" si="361"/>
        <v>0</v>
      </c>
      <c r="L361" s="108">
        <f t="shared" si="361"/>
        <v>0</v>
      </c>
      <c r="M361" s="108" t="s">
        <v>1818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3" t="s">
        <v>2020</v>
      </c>
      <c r="B362" s="108">
        <f t="shared" si="3"/>
        <v>29.18</v>
      </c>
      <c r="C362" s="108">
        <v>1.2</v>
      </c>
      <c r="D362" s="108">
        <v>0.2</v>
      </c>
      <c r="E362" s="108">
        <v>7.3</v>
      </c>
      <c r="F362" s="108">
        <v>3.1</v>
      </c>
      <c r="G362" s="234"/>
      <c r="H362" s="108">
        <f t="shared" ref="H362:L362" si="362">$G362/100*B362</f>
        <v>0</v>
      </c>
      <c r="I362" s="108">
        <f t="shared" si="362"/>
        <v>0</v>
      </c>
      <c r="J362" s="108">
        <f t="shared" si="362"/>
        <v>0</v>
      </c>
      <c r="K362" s="108">
        <f t="shared" si="362"/>
        <v>0</v>
      </c>
      <c r="L362" s="108">
        <f t="shared" si="362"/>
        <v>0</v>
      </c>
      <c r="M362" s="108" t="s">
        <v>1828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3" t="s">
        <v>1469</v>
      </c>
      <c r="B363" s="108">
        <f t="shared" si="3"/>
        <v>288.77</v>
      </c>
      <c r="C363" s="108">
        <v>1.8</v>
      </c>
      <c r="D363" s="108">
        <v>0.2</v>
      </c>
      <c r="E363" s="108">
        <v>75.0</v>
      </c>
      <c r="F363" s="108">
        <v>6.7</v>
      </c>
      <c r="G363" s="234"/>
      <c r="H363" s="108">
        <f t="shared" ref="H363:L363" si="363">$G363/100*B363</f>
        <v>0</v>
      </c>
      <c r="I363" s="108">
        <f t="shared" si="363"/>
        <v>0</v>
      </c>
      <c r="J363" s="108">
        <f t="shared" si="363"/>
        <v>0</v>
      </c>
      <c r="K363" s="108">
        <f t="shared" si="363"/>
        <v>0</v>
      </c>
      <c r="L363" s="108">
        <f t="shared" si="363"/>
        <v>0</v>
      </c>
      <c r="M363" s="108" t="s">
        <v>1814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3" t="s">
        <v>2021</v>
      </c>
      <c r="B364" s="108">
        <f t="shared" si="3"/>
        <v>577.48</v>
      </c>
      <c r="C364" s="108">
        <v>20.3</v>
      </c>
      <c r="D364" s="108">
        <v>45.4</v>
      </c>
      <c r="E364" s="108">
        <v>27.5</v>
      </c>
      <c r="F364" s="108">
        <v>10.3</v>
      </c>
      <c r="G364" s="234"/>
      <c r="H364" s="108">
        <f t="shared" ref="H364:L364" si="364">$G364/100*B364</f>
        <v>0</v>
      </c>
      <c r="I364" s="108">
        <f t="shared" si="364"/>
        <v>0</v>
      </c>
      <c r="J364" s="108">
        <f t="shared" si="364"/>
        <v>0</v>
      </c>
      <c r="K364" s="108">
        <f t="shared" si="364"/>
        <v>0</v>
      </c>
      <c r="L364" s="108">
        <f t="shared" si="364"/>
        <v>0</v>
      </c>
      <c r="M364" s="108" t="s">
        <v>1823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3" t="s">
        <v>1610</v>
      </c>
      <c r="B365" s="108">
        <f t="shared" si="3"/>
        <v>113.5</v>
      </c>
      <c r="C365" s="108">
        <v>20.5</v>
      </c>
      <c r="D365" s="108">
        <v>3.5</v>
      </c>
      <c r="E365" s="108">
        <v>0.0</v>
      </c>
      <c r="F365" s="108">
        <v>0.0</v>
      </c>
      <c r="G365" s="234"/>
      <c r="H365" s="108">
        <f t="shared" ref="H365:L365" si="365">$G365/100*B365</f>
        <v>0</v>
      </c>
      <c r="I365" s="108">
        <f t="shared" si="365"/>
        <v>0</v>
      </c>
      <c r="J365" s="108">
        <f t="shared" si="365"/>
        <v>0</v>
      </c>
      <c r="K365" s="108">
        <f t="shared" si="365"/>
        <v>0</v>
      </c>
      <c r="L365" s="108">
        <f t="shared" si="365"/>
        <v>0</v>
      </c>
      <c r="M365" s="108" t="s">
        <v>1832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3" t="s">
        <v>1345</v>
      </c>
      <c r="B366" s="108">
        <f t="shared" si="3"/>
        <v>296.6</v>
      </c>
      <c r="C366" s="108">
        <v>0.0</v>
      </c>
      <c r="D366" s="108">
        <v>0.0</v>
      </c>
      <c r="E366" s="108">
        <v>76.1</v>
      </c>
      <c r="F366" s="108">
        <v>0.1</v>
      </c>
      <c r="G366" s="234"/>
      <c r="H366" s="108">
        <f t="shared" ref="H366:L366" si="366">$G366/100*B366</f>
        <v>0</v>
      </c>
      <c r="I366" s="108">
        <f t="shared" si="366"/>
        <v>0</v>
      </c>
      <c r="J366" s="108">
        <f t="shared" si="366"/>
        <v>0</v>
      </c>
      <c r="K366" s="108">
        <f t="shared" si="366"/>
        <v>0</v>
      </c>
      <c r="L366" s="108">
        <f t="shared" si="366"/>
        <v>0</v>
      </c>
      <c r="M366" s="108" t="s">
        <v>1815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3" t="s">
        <v>2022</v>
      </c>
      <c r="B367" s="108">
        <f t="shared" si="3"/>
        <v>153.83</v>
      </c>
      <c r="C367" s="108">
        <v>12.7</v>
      </c>
      <c r="D367" s="108">
        <v>0.2</v>
      </c>
      <c r="E367" s="108">
        <v>26.2</v>
      </c>
      <c r="F367" s="108">
        <v>0.5</v>
      </c>
      <c r="G367" s="234"/>
      <c r="H367" s="108">
        <f t="shared" ref="H367:L367" si="367">$G367/100*B367</f>
        <v>0</v>
      </c>
      <c r="I367" s="108">
        <f t="shared" si="367"/>
        <v>0</v>
      </c>
      <c r="J367" s="108">
        <f t="shared" si="367"/>
        <v>0</v>
      </c>
      <c r="K367" s="108">
        <f t="shared" si="367"/>
        <v>0</v>
      </c>
      <c r="L367" s="108">
        <f t="shared" si="367"/>
        <v>0</v>
      </c>
      <c r="M367" s="108" t="s">
        <v>1820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3" t="s">
        <v>1527</v>
      </c>
      <c r="B368" s="108">
        <f t="shared" si="3"/>
        <v>653.9</v>
      </c>
      <c r="C368" s="108">
        <v>15.0</v>
      </c>
      <c r="D368" s="108">
        <v>60.8</v>
      </c>
      <c r="E368" s="108">
        <v>16.7</v>
      </c>
      <c r="F368" s="108">
        <v>9.7</v>
      </c>
      <c r="G368" s="234"/>
      <c r="H368" s="108">
        <f t="shared" ref="H368:L368" si="368">$G368/100*B368</f>
        <v>0</v>
      </c>
      <c r="I368" s="108">
        <f t="shared" si="368"/>
        <v>0</v>
      </c>
      <c r="J368" s="108">
        <f t="shared" si="368"/>
        <v>0</v>
      </c>
      <c r="K368" s="108">
        <f t="shared" si="368"/>
        <v>0</v>
      </c>
      <c r="L368" s="108">
        <f t="shared" si="368"/>
        <v>0</v>
      </c>
      <c r="M368" s="108" t="s">
        <v>1823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3" t="s">
        <v>2023</v>
      </c>
      <c r="B369" s="108">
        <f t="shared" si="3"/>
        <v>345.34</v>
      </c>
      <c r="C369" s="108">
        <v>13.3</v>
      </c>
      <c r="D369" s="108">
        <v>1.3</v>
      </c>
      <c r="E369" s="108">
        <v>72.2</v>
      </c>
      <c r="F369" s="108">
        <v>0.6</v>
      </c>
      <c r="G369" s="234"/>
      <c r="H369" s="108">
        <f t="shared" ref="H369:L369" si="369">$G369/100*B369</f>
        <v>0</v>
      </c>
      <c r="I369" s="108">
        <f t="shared" si="369"/>
        <v>0</v>
      </c>
      <c r="J369" s="108">
        <f t="shared" si="369"/>
        <v>0</v>
      </c>
      <c r="K369" s="108">
        <f t="shared" si="369"/>
        <v>0</v>
      </c>
      <c r="L369" s="108">
        <f t="shared" si="369"/>
        <v>0</v>
      </c>
      <c r="M369" s="108" t="s">
        <v>1820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3" t="s">
        <v>1289</v>
      </c>
      <c r="B370" s="108">
        <f t="shared" si="3"/>
        <v>191.01</v>
      </c>
      <c r="C370" s="108">
        <v>10.6</v>
      </c>
      <c r="D370" s="108">
        <v>1.3</v>
      </c>
      <c r="E370" s="108">
        <v>56.2</v>
      </c>
      <c r="F370" s="108">
        <v>43.3</v>
      </c>
      <c r="G370" s="234"/>
      <c r="H370" s="108">
        <f t="shared" ref="H370:L370" si="370">$G370/100*B370</f>
        <v>0</v>
      </c>
      <c r="I370" s="108">
        <f t="shared" si="370"/>
        <v>0</v>
      </c>
      <c r="J370" s="108">
        <f t="shared" si="370"/>
        <v>0</v>
      </c>
      <c r="K370" s="108">
        <f t="shared" si="370"/>
        <v>0</v>
      </c>
      <c r="L370" s="108">
        <f t="shared" si="370"/>
        <v>0</v>
      </c>
      <c r="M370" s="108" t="s">
        <v>1816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3" t="s">
        <v>1733</v>
      </c>
      <c r="B371" s="108">
        <f t="shared" si="3"/>
        <v>298.9</v>
      </c>
      <c r="C371" s="108">
        <v>15.1</v>
      </c>
      <c r="D371" s="108">
        <v>26.5</v>
      </c>
      <c r="E371" s="108">
        <v>0.0</v>
      </c>
      <c r="F371" s="108">
        <v>0.0</v>
      </c>
      <c r="G371" s="234"/>
      <c r="H371" s="108">
        <f t="shared" ref="H371:L371" si="371">$G371/100*B371</f>
        <v>0</v>
      </c>
      <c r="I371" s="108">
        <f t="shared" si="371"/>
        <v>0</v>
      </c>
      <c r="J371" s="108">
        <f t="shared" si="371"/>
        <v>0</v>
      </c>
      <c r="K371" s="108">
        <f t="shared" si="371"/>
        <v>0</v>
      </c>
      <c r="L371" s="108">
        <f t="shared" si="371"/>
        <v>0</v>
      </c>
      <c r="M371" s="108" t="s">
        <v>1829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3" t="s">
        <v>2024</v>
      </c>
      <c r="B372" s="108">
        <f t="shared" si="3"/>
        <v>37.27</v>
      </c>
      <c r="C372" s="108">
        <v>2.1</v>
      </c>
      <c r="D372" s="108">
        <v>0.2</v>
      </c>
      <c r="E372" s="108">
        <v>8.5</v>
      </c>
      <c r="F372" s="108">
        <v>3.2</v>
      </c>
      <c r="G372" s="234"/>
      <c r="H372" s="108">
        <f t="shared" ref="H372:L372" si="372">$G372/100*B372</f>
        <v>0</v>
      </c>
      <c r="I372" s="108">
        <f t="shared" si="372"/>
        <v>0</v>
      </c>
      <c r="J372" s="108">
        <f t="shared" si="372"/>
        <v>0</v>
      </c>
      <c r="K372" s="108">
        <f t="shared" si="372"/>
        <v>0</v>
      </c>
      <c r="L372" s="108">
        <f t="shared" si="372"/>
        <v>0</v>
      </c>
      <c r="M372" s="108" t="s">
        <v>1828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3" t="s">
        <v>1154</v>
      </c>
      <c r="B373" s="108">
        <f t="shared" si="3"/>
        <v>152.19</v>
      </c>
      <c r="C373" s="108">
        <v>4.9</v>
      </c>
      <c r="D373" s="108">
        <v>8.6</v>
      </c>
      <c r="E373" s="108">
        <v>16.1</v>
      </c>
      <c r="F373" s="108">
        <v>4.0</v>
      </c>
      <c r="G373" s="234"/>
      <c r="H373" s="108">
        <f t="shared" ref="H373:L373" si="373">$G373/100*B373</f>
        <v>0</v>
      </c>
      <c r="I373" s="108">
        <f t="shared" si="373"/>
        <v>0</v>
      </c>
      <c r="J373" s="108">
        <f t="shared" si="373"/>
        <v>0</v>
      </c>
      <c r="K373" s="108">
        <f t="shared" si="373"/>
        <v>0</v>
      </c>
      <c r="L373" s="108">
        <f t="shared" si="373"/>
        <v>0</v>
      </c>
      <c r="M373" s="108" t="s">
        <v>1818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3" t="s">
        <v>2025</v>
      </c>
      <c r="B374" s="108">
        <f t="shared" si="3"/>
        <v>137.45</v>
      </c>
      <c r="C374" s="108">
        <v>0.8</v>
      </c>
      <c r="D374" s="108">
        <v>0.4</v>
      </c>
      <c r="E374" s="108">
        <v>33.5</v>
      </c>
      <c r="F374" s="108">
        <v>0.0</v>
      </c>
      <c r="G374" s="234"/>
      <c r="H374" s="108">
        <f t="shared" ref="H374:L374" si="374">$G374/100*B374</f>
        <v>0</v>
      </c>
      <c r="I374" s="108">
        <f t="shared" si="374"/>
        <v>0</v>
      </c>
      <c r="J374" s="108">
        <f t="shared" si="374"/>
        <v>0</v>
      </c>
      <c r="K374" s="108">
        <f t="shared" si="374"/>
        <v>0</v>
      </c>
      <c r="L374" s="108">
        <f t="shared" si="374"/>
        <v>0</v>
      </c>
      <c r="M374" s="108" t="s">
        <v>1814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3" t="s">
        <v>1256</v>
      </c>
      <c r="B375" s="108">
        <f t="shared" si="3"/>
        <v>26</v>
      </c>
      <c r="C375" s="108">
        <v>1.9</v>
      </c>
      <c r="D375" s="108">
        <v>0.3</v>
      </c>
      <c r="E375" s="108">
        <v>5.0</v>
      </c>
      <c r="F375" s="108">
        <v>2.0</v>
      </c>
      <c r="G375" s="234"/>
      <c r="H375" s="108">
        <f t="shared" ref="H375:L375" si="375">$G375/100*B375</f>
        <v>0</v>
      </c>
      <c r="I375" s="108">
        <f t="shared" si="375"/>
        <v>0</v>
      </c>
      <c r="J375" s="108">
        <f t="shared" si="375"/>
        <v>0</v>
      </c>
      <c r="K375" s="108">
        <f t="shared" si="375"/>
        <v>0</v>
      </c>
      <c r="L375" s="108">
        <f t="shared" si="375"/>
        <v>0</v>
      </c>
      <c r="M375" s="108" t="s">
        <v>1828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3" t="s">
        <v>2026</v>
      </c>
      <c r="B376" s="108">
        <f t="shared" si="3"/>
        <v>17.69</v>
      </c>
      <c r="C376" s="108">
        <v>1.2</v>
      </c>
      <c r="D376" s="108">
        <v>0.3</v>
      </c>
      <c r="E376" s="108">
        <v>3.1</v>
      </c>
      <c r="F376" s="108">
        <v>1.0</v>
      </c>
      <c r="G376" s="234"/>
      <c r="H376" s="108">
        <f t="shared" ref="H376:L376" si="376">$G376/100*B376</f>
        <v>0</v>
      </c>
      <c r="I376" s="108">
        <f t="shared" si="376"/>
        <v>0</v>
      </c>
      <c r="J376" s="108">
        <f t="shared" si="376"/>
        <v>0</v>
      </c>
      <c r="K376" s="108">
        <f t="shared" si="376"/>
        <v>0</v>
      </c>
      <c r="L376" s="108">
        <f t="shared" si="376"/>
        <v>0</v>
      </c>
      <c r="M376" s="108" t="s">
        <v>1828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3" t="s">
        <v>1687</v>
      </c>
      <c r="B377" s="108">
        <f t="shared" si="3"/>
        <v>0</v>
      </c>
      <c r="C377" s="108">
        <v>0.0</v>
      </c>
      <c r="D377" s="108">
        <v>0.0</v>
      </c>
      <c r="E377" s="108">
        <v>0.0</v>
      </c>
      <c r="F377" s="108">
        <v>0.0</v>
      </c>
      <c r="G377" s="234"/>
      <c r="H377" s="108">
        <f t="shared" ref="H377:L377" si="377">$G377/100*B377</f>
        <v>0</v>
      </c>
      <c r="I377" s="108">
        <f t="shared" si="377"/>
        <v>0</v>
      </c>
      <c r="J377" s="108">
        <f t="shared" si="377"/>
        <v>0</v>
      </c>
      <c r="K377" s="108">
        <f t="shared" si="377"/>
        <v>0</v>
      </c>
      <c r="L377" s="108">
        <f t="shared" si="377"/>
        <v>0</v>
      </c>
      <c r="M377" s="108" t="s">
        <v>1821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3" t="s">
        <v>2027</v>
      </c>
      <c r="B378" s="108">
        <f t="shared" si="3"/>
        <v>341.1</v>
      </c>
      <c r="C378" s="108">
        <v>31.6</v>
      </c>
      <c r="D378" s="108">
        <v>4.6</v>
      </c>
      <c r="E378" s="108">
        <v>49.6</v>
      </c>
      <c r="F378" s="108">
        <v>10.6</v>
      </c>
      <c r="G378" s="234"/>
      <c r="H378" s="108">
        <f t="shared" ref="H378:L378" si="378">$G378/100*B378</f>
        <v>0</v>
      </c>
      <c r="I378" s="108">
        <f t="shared" si="378"/>
        <v>0</v>
      </c>
      <c r="J378" s="108">
        <f t="shared" si="378"/>
        <v>0</v>
      </c>
      <c r="K378" s="108">
        <f t="shared" si="378"/>
        <v>0</v>
      </c>
      <c r="L378" s="108">
        <f t="shared" si="378"/>
        <v>0</v>
      </c>
      <c r="M378" s="108" t="s">
        <v>1821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3" t="s">
        <v>1690</v>
      </c>
      <c r="B379" s="108">
        <f t="shared" si="3"/>
        <v>321.7</v>
      </c>
      <c r="C379" s="108">
        <v>20.3</v>
      </c>
      <c r="D379" s="108">
        <v>4.3</v>
      </c>
      <c r="E379" s="108">
        <v>61.0</v>
      </c>
      <c r="F379" s="108">
        <v>19.0</v>
      </c>
      <c r="G379" s="234"/>
      <c r="H379" s="108">
        <f t="shared" ref="H379:L379" si="379">$G379/100*B379</f>
        <v>0</v>
      </c>
      <c r="I379" s="108">
        <f t="shared" si="379"/>
        <v>0</v>
      </c>
      <c r="J379" s="108">
        <f t="shared" si="379"/>
        <v>0</v>
      </c>
      <c r="K379" s="108">
        <f t="shared" si="379"/>
        <v>0</v>
      </c>
      <c r="L379" s="108">
        <f t="shared" si="379"/>
        <v>0</v>
      </c>
      <c r="M379" s="108" t="s">
        <v>1821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3" t="s">
        <v>2028</v>
      </c>
      <c r="B380" s="108">
        <f t="shared" si="3"/>
        <v>0.78</v>
      </c>
      <c r="C380" s="108">
        <v>0.0</v>
      </c>
      <c r="D380" s="108">
        <v>0.0</v>
      </c>
      <c r="E380" s="108">
        <v>0.2</v>
      </c>
      <c r="F380" s="108">
        <v>0.0</v>
      </c>
      <c r="G380" s="234"/>
      <c r="H380" s="108">
        <f t="shared" ref="H380:L380" si="380">$G380/100*B380</f>
        <v>0</v>
      </c>
      <c r="I380" s="108">
        <f t="shared" si="380"/>
        <v>0</v>
      </c>
      <c r="J380" s="108">
        <f t="shared" si="380"/>
        <v>0</v>
      </c>
      <c r="K380" s="108">
        <f t="shared" si="380"/>
        <v>0</v>
      </c>
      <c r="L380" s="108">
        <f t="shared" si="380"/>
        <v>0</v>
      </c>
      <c r="M380" s="108" t="s">
        <v>1821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3" t="s">
        <v>2029</v>
      </c>
      <c r="B381" s="108">
        <f t="shared" si="3"/>
        <v>318.65</v>
      </c>
      <c r="C381" s="108">
        <v>22.6</v>
      </c>
      <c r="D381" s="108">
        <v>2.4</v>
      </c>
      <c r="E381" s="108">
        <v>58.2</v>
      </c>
      <c r="F381" s="108">
        <v>10.7</v>
      </c>
      <c r="G381" s="234"/>
      <c r="H381" s="108">
        <f t="shared" ref="H381:L381" si="381">$G381/100*B381</f>
        <v>0</v>
      </c>
      <c r="I381" s="108">
        <f t="shared" si="381"/>
        <v>0</v>
      </c>
      <c r="J381" s="108">
        <f t="shared" si="381"/>
        <v>0</v>
      </c>
      <c r="K381" s="108">
        <f t="shared" si="381"/>
        <v>0</v>
      </c>
      <c r="L381" s="108">
        <f t="shared" si="381"/>
        <v>0</v>
      </c>
      <c r="M381" s="108" t="s">
        <v>1821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3" t="s">
        <v>1457</v>
      </c>
      <c r="B382" s="108">
        <f t="shared" si="3"/>
        <v>57.49</v>
      </c>
      <c r="C382" s="108">
        <v>0.7</v>
      </c>
      <c r="D382" s="108">
        <v>0.3</v>
      </c>
      <c r="E382" s="108">
        <v>14.5</v>
      </c>
      <c r="F382" s="108">
        <v>2.4</v>
      </c>
      <c r="G382" s="234"/>
      <c r="H382" s="108">
        <f t="shared" ref="H382:L382" si="382">$G382/100*B382</f>
        <v>0</v>
      </c>
      <c r="I382" s="108">
        <f t="shared" si="382"/>
        <v>0</v>
      </c>
      <c r="J382" s="108">
        <f t="shared" si="382"/>
        <v>0</v>
      </c>
      <c r="K382" s="108">
        <f t="shared" si="382"/>
        <v>0</v>
      </c>
      <c r="L382" s="108">
        <f t="shared" si="382"/>
        <v>0</v>
      </c>
      <c r="M382" s="108" t="s">
        <v>1814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3" t="s">
        <v>2030</v>
      </c>
      <c r="B383" s="108">
        <f t="shared" si="3"/>
        <v>155.2</v>
      </c>
      <c r="C383" s="108">
        <v>6.4</v>
      </c>
      <c r="D383" s="108">
        <v>0.5</v>
      </c>
      <c r="E383" s="108">
        <v>33.1</v>
      </c>
      <c r="F383" s="108">
        <v>2.1</v>
      </c>
      <c r="G383" s="234"/>
      <c r="H383" s="108">
        <f t="shared" ref="H383:L383" si="383">$G383/100*B383</f>
        <v>0</v>
      </c>
      <c r="I383" s="108">
        <f t="shared" si="383"/>
        <v>0</v>
      </c>
      <c r="J383" s="108">
        <f t="shared" si="383"/>
        <v>0</v>
      </c>
      <c r="K383" s="108">
        <f t="shared" si="383"/>
        <v>0</v>
      </c>
      <c r="L383" s="108">
        <f t="shared" si="383"/>
        <v>0</v>
      </c>
      <c r="M383" s="108" t="s">
        <v>1828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3" t="s">
        <v>2031</v>
      </c>
      <c r="B384" s="108">
        <f t="shared" si="3"/>
        <v>289.54</v>
      </c>
      <c r="C384" s="108">
        <v>25.8</v>
      </c>
      <c r="D384" s="108">
        <v>1.1</v>
      </c>
      <c r="E384" s="108">
        <v>60.1</v>
      </c>
      <c r="F384" s="108">
        <v>30.5</v>
      </c>
      <c r="G384" s="234"/>
      <c r="H384" s="108">
        <f t="shared" ref="H384:L384" si="384">$G384/100*B384</f>
        <v>0</v>
      </c>
      <c r="I384" s="108">
        <f t="shared" si="384"/>
        <v>0</v>
      </c>
      <c r="J384" s="108">
        <f t="shared" si="384"/>
        <v>0</v>
      </c>
      <c r="K384" s="108">
        <f t="shared" si="384"/>
        <v>0</v>
      </c>
      <c r="L384" s="108">
        <f t="shared" si="384"/>
        <v>0</v>
      </c>
      <c r="M384" s="108" t="s">
        <v>1818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3" t="s">
        <v>2032</v>
      </c>
      <c r="B385" s="108">
        <f t="shared" si="3"/>
        <v>330.16</v>
      </c>
      <c r="C385" s="108">
        <v>25.0</v>
      </c>
      <c r="D385" s="108">
        <v>2.2</v>
      </c>
      <c r="E385" s="108">
        <v>59.2</v>
      </c>
      <c r="F385" s="108">
        <v>10.8</v>
      </c>
      <c r="G385" s="234"/>
      <c r="H385" s="108">
        <f t="shared" ref="H385:L385" si="385">$G385/100*B385</f>
        <v>0</v>
      </c>
      <c r="I385" s="108">
        <f t="shared" si="385"/>
        <v>0</v>
      </c>
      <c r="J385" s="108">
        <f t="shared" si="385"/>
        <v>0</v>
      </c>
      <c r="K385" s="108">
        <f t="shared" si="385"/>
        <v>0</v>
      </c>
      <c r="L385" s="108">
        <f t="shared" si="385"/>
        <v>0</v>
      </c>
      <c r="M385" s="108" t="s">
        <v>1818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3" t="s">
        <v>2033</v>
      </c>
      <c r="B386" s="108">
        <f t="shared" si="3"/>
        <v>28.85</v>
      </c>
      <c r="C386" s="108">
        <v>0.6</v>
      </c>
      <c r="D386" s="108">
        <v>0.5</v>
      </c>
      <c r="E386" s="108">
        <v>8.6</v>
      </c>
      <c r="F386" s="108">
        <v>6.1</v>
      </c>
      <c r="G386" s="234"/>
      <c r="H386" s="108">
        <f t="shared" ref="H386:L386" si="386">$G386/100*B386</f>
        <v>0</v>
      </c>
      <c r="I386" s="108">
        <f t="shared" si="386"/>
        <v>0</v>
      </c>
      <c r="J386" s="108">
        <f t="shared" si="386"/>
        <v>0</v>
      </c>
      <c r="K386" s="108">
        <f t="shared" si="386"/>
        <v>0</v>
      </c>
      <c r="L386" s="108">
        <f t="shared" si="386"/>
        <v>0</v>
      </c>
      <c r="M386" s="108" t="s">
        <v>1814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3" t="s">
        <v>2034</v>
      </c>
      <c r="B387" s="108">
        <f t="shared" si="3"/>
        <v>572.9</v>
      </c>
      <c r="C387" s="108">
        <v>7.8</v>
      </c>
      <c r="D387" s="108">
        <v>42.6</v>
      </c>
      <c r="E387" s="108">
        <v>45.9</v>
      </c>
      <c r="F387" s="108">
        <v>10.9</v>
      </c>
      <c r="G387" s="234"/>
      <c r="H387" s="108">
        <f t="shared" ref="H387:L387" si="387">$G387/100*B387</f>
        <v>0</v>
      </c>
      <c r="I387" s="108">
        <f t="shared" si="387"/>
        <v>0</v>
      </c>
      <c r="J387" s="108">
        <f t="shared" si="387"/>
        <v>0</v>
      </c>
      <c r="K387" s="108">
        <f t="shared" si="387"/>
        <v>0</v>
      </c>
      <c r="L387" s="108">
        <f t="shared" si="387"/>
        <v>0</v>
      </c>
      <c r="M387" s="108" t="s">
        <v>1815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3" t="s">
        <v>2035</v>
      </c>
      <c r="B388" s="108">
        <f t="shared" si="3"/>
        <v>25.06</v>
      </c>
      <c r="C388" s="108">
        <v>2.9</v>
      </c>
      <c r="D388" s="108">
        <v>0.4</v>
      </c>
      <c r="E388" s="108">
        <v>3.6</v>
      </c>
      <c r="F388" s="108">
        <v>2.2</v>
      </c>
      <c r="G388" s="234"/>
      <c r="H388" s="108">
        <f t="shared" ref="H388:L388" si="388">$G388/100*B388</f>
        <v>0</v>
      </c>
      <c r="I388" s="108">
        <f t="shared" si="388"/>
        <v>0</v>
      </c>
      <c r="J388" s="108">
        <f t="shared" si="388"/>
        <v>0</v>
      </c>
      <c r="K388" s="108">
        <f t="shared" si="388"/>
        <v>0</v>
      </c>
      <c r="L388" s="108">
        <f t="shared" si="388"/>
        <v>0</v>
      </c>
      <c r="M388" s="108" t="s">
        <v>1828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3" t="s">
        <v>1808</v>
      </c>
      <c r="B389" s="108">
        <f t="shared" si="3"/>
        <v>138.49</v>
      </c>
      <c r="C389" s="108">
        <v>1.1</v>
      </c>
      <c r="D389" s="108">
        <v>2.0</v>
      </c>
      <c r="E389" s="108">
        <v>30.4</v>
      </c>
      <c r="F389" s="108">
        <v>1.3</v>
      </c>
      <c r="G389" s="234"/>
      <c r="H389" s="108">
        <f t="shared" ref="H389:L389" si="389">$G389/100*B389</f>
        <v>0</v>
      </c>
      <c r="I389" s="108">
        <f t="shared" si="389"/>
        <v>0</v>
      </c>
      <c r="J389" s="108">
        <f t="shared" si="389"/>
        <v>0</v>
      </c>
      <c r="K389" s="108">
        <f t="shared" si="389"/>
        <v>0</v>
      </c>
      <c r="L389" s="108">
        <f t="shared" si="389"/>
        <v>0</v>
      </c>
      <c r="M389" s="108" t="s">
        <v>1868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3" t="s">
        <v>1280</v>
      </c>
      <c r="B390" s="108">
        <f t="shared" si="3"/>
        <v>14.37</v>
      </c>
      <c r="C390" s="108">
        <v>1.3</v>
      </c>
      <c r="D390" s="108">
        <v>0.2</v>
      </c>
      <c r="E390" s="108">
        <v>3.4</v>
      </c>
      <c r="F390" s="108">
        <v>3.1</v>
      </c>
      <c r="G390" s="234"/>
      <c r="H390" s="108">
        <f t="shared" ref="H390:L390" si="390">$G390/100*B390</f>
        <v>0</v>
      </c>
      <c r="I390" s="108">
        <f t="shared" si="390"/>
        <v>0</v>
      </c>
      <c r="J390" s="108">
        <f t="shared" si="390"/>
        <v>0</v>
      </c>
      <c r="K390" s="108">
        <f t="shared" si="390"/>
        <v>0</v>
      </c>
      <c r="L390" s="108">
        <f t="shared" si="390"/>
        <v>0</v>
      </c>
      <c r="M390" s="108" t="s">
        <v>1828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3" t="s">
        <v>2036</v>
      </c>
      <c r="B391" s="108">
        <f t="shared" si="3"/>
        <v>222.97</v>
      </c>
      <c r="C391" s="108">
        <v>21.3</v>
      </c>
      <c r="D391" s="108">
        <v>13.7</v>
      </c>
      <c r="E391" s="108">
        <v>4.1</v>
      </c>
      <c r="F391" s="108">
        <v>0.8</v>
      </c>
      <c r="G391" s="234"/>
      <c r="H391" s="108">
        <f t="shared" ref="H391:L391" si="391">$G391/100*B391</f>
        <v>0</v>
      </c>
      <c r="I391" s="108">
        <f t="shared" si="391"/>
        <v>0</v>
      </c>
      <c r="J391" s="108">
        <f t="shared" si="391"/>
        <v>0</v>
      </c>
      <c r="K391" s="108">
        <f t="shared" si="391"/>
        <v>0</v>
      </c>
      <c r="L391" s="108">
        <f t="shared" si="391"/>
        <v>0</v>
      </c>
      <c r="M391" s="108" t="s">
        <v>1818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3" t="s">
        <v>1447</v>
      </c>
      <c r="B392" s="108">
        <f t="shared" si="3"/>
        <v>52.26</v>
      </c>
      <c r="C392" s="108">
        <v>0.3</v>
      </c>
      <c r="D392" s="108">
        <v>0.2</v>
      </c>
      <c r="E392" s="108">
        <v>13.8</v>
      </c>
      <c r="F392" s="108">
        <v>2.4</v>
      </c>
      <c r="G392" s="234"/>
      <c r="H392" s="108">
        <f t="shared" ref="H392:L392" si="392">$G392/100*B392</f>
        <v>0</v>
      </c>
      <c r="I392" s="108">
        <f t="shared" si="392"/>
        <v>0</v>
      </c>
      <c r="J392" s="108">
        <f t="shared" si="392"/>
        <v>0</v>
      </c>
      <c r="K392" s="108">
        <f t="shared" si="392"/>
        <v>0</v>
      </c>
      <c r="L392" s="108">
        <f t="shared" si="392"/>
        <v>0</v>
      </c>
      <c r="M392" s="108" t="s">
        <v>1814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3" t="s">
        <v>1475</v>
      </c>
      <c r="B393" s="108">
        <f t="shared" si="3"/>
        <v>109.67</v>
      </c>
      <c r="C393" s="108">
        <v>10.6</v>
      </c>
      <c r="D393" s="108">
        <v>0.0</v>
      </c>
      <c r="E393" s="108">
        <v>21.0</v>
      </c>
      <c r="F393" s="108">
        <v>7.7</v>
      </c>
      <c r="G393" s="234"/>
      <c r="H393" s="108">
        <f t="shared" ref="H393:L393" si="393">$G393/100*B393</f>
        <v>0</v>
      </c>
      <c r="I393" s="108">
        <f t="shared" si="393"/>
        <v>0</v>
      </c>
      <c r="J393" s="108">
        <f t="shared" si="393"/>
        <v>0</v>
      </c>
      <c r="K393" s="108">
        <f t="shared" si="393"/>
        <v>0</v>
      </c>
      <c r="L393" s="108">
        <f t="shared" si="393"/>
        <v>0</v>
      </c>
      <c r="M393" s="108" t="s">
        <v>1814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3" t="s">
        <v>1751</v>
      </c>
      <c r="B394" s="108">
        <f t="shared" si="3"/>
        <v>48.13</v>
      </c>
      <c r="C394" s="108">
        <v>10.9</v>
      </c>
      <c r="D394" s="108">
        <v>0.2</v>
      </c>
      <c r="E394" s="108">
        <v>0.7</v>
      </c>
      <c r="F394" s="108">
        <v>0.0</v>
      </c>
      <c r="G394" s="234"/>
      <c r="H394" s="108">
        <f t="shared" ref="H394:L394" si="394">$G394/100*B394</f>
        <v>0</v>
      </c>
      <c r="I394" s="108">
        <f t="shared" si="394"/>
        <v>0</v>
      </c>
      <c r="J394" s="108">
        <f t="shared" si="394"/>
        <v>0</v>
      </c>
      <c r="K394" s="108">
        <f t="shared" si="394"/>
        <v>0</v>
      </c>
      <c r="L394" s="108">
        <f t="shared" si="394"/>
        <v>0</v>
      </c>
      <c r="M394" s="108" t="s">
        <v>1859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3" t="s">
        <v>1749</v>
      </c>
      <c r="B395" s="108">
        <f t="shared" si="3"/>
        <v>315.24</v>
      </c>
      <c r="C395" s="108">
        <v>15.9</v>
      </c>
      <c r="D395" s="108">
        <v>26.4</v>
      </c>
      <c r="E395" s="108">
        <v>3.6</v>
      </c>
      <c r="F395" s="108">
        <v>0.0</v>
      </c>
      <c r="G395" s="234"/>
      <c r="H395" s="108">
        <f t="shared" ref="H395:L395" si="395">$G395/100*B395</f>
        <v>0</v>
      </c>
      <c r="I395" s="108">
        <f t="shared" si="395"/>
        <v>0</v>
      </c>
      <c r="J395" s="108">
        <f t="shared" si="395"/>
        <v>0</v>
      </c>
      <c r="K395" s="108">
        <f t="shared" si="395"/>
        <v>0</v>
      </c>
      <c r="L395" s="108">
        <f t="shared" si="395"/>
        <v>0</v>
      </c>
      <c r="M395" s="108" t="s">
        <v>1859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3" t="s">
        <v>2037</v>
      </c>
      <c r="B396" s="108">
        <f t="shared" si="3"/>
        <v>138.63</v>
      </c>
      <c r="C396" s="108">
        <v>12.6</v>
      </c>
      <c r="D396" s="108">
        <v>9.5</v>
      </c>
      <c r="E396" s="108">
        <v>0.7</v>
      </c>
      <c r="F396" s="108">
        <v>0.0</v>
      </c>
      <c r="G396" s="234"/>
      <c r="H396" s="108">
        <f t="shared" ref="H396:L396" si="396">$G396/100*B396</f>
        <v>0</v>
      </c>
      <c r="I396" s="108">
        <f t="shared" si="396"/>
        <v>0</v>
      </c>
      <c r="J396" s="108">
        <f t="shared" si="396"/>
        <v>0</v>
      </c>
      <c r="K396" s="108">
        <f t="shared" si="396"/>
        <v>0</v>
      </c>
      <c r="L396" s="108">
        <f t="shared" si="396"/>
        <v>0</v>
      </c>
      <c r="M396" s="108" t="s">
        <v>1859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3" t="s">
        <v>1332</v>
      </c>
      <c r="B397" s="108">
        <f t="shared" si="3"/>
        <v>108.82</v>
      </c>
      <c r="C397" s="108">
        <v>1.5</v>
      </c>
      <c r="D397" s="108">
        <v>0.2</v>
      </c>
      <c r="E397" s="108">
        <v>27.9</v>
      </c>
      <c r="F397" s="108">
        <v>4.1</v>
      </c>
      <c r="G397" s="234"/>
      <c r="H397" s="108">
        <f t="shared" ref="H397:L397" si="397">$G397/100*B397</f>
        <v>0</v>
      </c>
      <c r="I397" s="108">
        <f t="shared" si="397"/>
        <v>0</v>
      </c>
      <c r="J397" s="108">
        <f t="shared" si="397"/>
        <v>0</v>
      </c>
      <c r="K397" s="108">
        <f t="shared" si="397"/>
        <v>0</v>
      </c>
      <c r="L397" s="108">
        <f t="shared" si="397"/>
        <v>0</v>
      </c>
      <c r="M397" s="108" t="s">
        <v>1826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3" t="s">
        <v>1337</v>
      </c>
      <c r="B398" s="108">
        <f t="shared" si="3"/>
        <v>371.88</v>
      </c>
      <c r="C398" s="108">
        <v>6.0</v>
      </c>
      <c r="D398" s="108">
        <v>0.0</v>
      </c>
      <c r="E398" s="108">
        <v>89.2</v>
      </c>
      <c r="F398" s="108">
        <v>0.0</v>
      </c>
      <c r="G398" s="234"/>
      <c r="H398" s="108">
        <f t="shared" ref="H398:L398" si="398">$G398/100*B398</f>
        <v>0</v>
      </c>
      <c r="I398" s="108">
        <f t="shared" si="398"/>
        <v>0</v>
      </c>
      <c r="J398" s="108">
        <f t="shared" si="398"/>
        <v>0</v>
      </c>
      <c r="K398" s="108">
        <f t="shared" si="398"/>
        <v>0</v>
      </c>
      <c r="L398" s="108">
        <f t="shared" si="398"/>
        <v>0</v>
      </c>
      <c r="M398" s="108" t="s">
        <v>1815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3" t="s">
        <v>2038</v>
      </c>
      <c r="B399" s="108">
        <f t="shared" si="3"/>
        <v>323.79</v>
      </c>
      <c r="C399" s="108">
        <v>9.9</v>
      </c>
      <c r="D399" s="108">
        <v>1.2</v>
      </c>
      <c r="E399" s="108">
        <v>77.7</v>
      </c>
      <c r="F399" s="108">
        <v>15.6</v>
      </c>
      <c r="G399" s="234"/>
      <c r="H399" s="108">
        <f t="shared" ref="H399:L399" si="399">$G399/100*B399</f>
        <v>0</v>
      </c>
      <c r="I399" s="108">
        <f t="shared" si="399"/>
        <v>0</v>
      </c>
      <c r="J399" s="108">
        <f t="shared" si="399"/>
        <v>0</v>
      </c>
      <c r="K399" s="108">
        <f t="shared" si="399"/>
        <v>0</v>
      </c>
      <c r="L399" s="108">
        <f t="shared" si="399"/>
        <v>0</v>
      </c>
      <c r="M399" s="108" t="s">
        <v>1820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3" t="s">
        <v>2039</v>
      </c>
      <c r="B400" s="108">
        <f t="shared" si="3"/>
        <v>326.85</v>
      </c>
      <c r="C400" s="108">
        <v>10.0</v>
      </c>
      <c r="D400" s="108">
        <v>1.9</v>
      </c>
      <c r="E400" s="108">
        <v>71.7</v>
      </c>
      <c r="F400" s="108">
        <v>5.2</v>
      </c>
      <c r="G400" s="234"/>
      <c r="H400" s="108">
        <f t="shared" ref="H400:L400" si="400">$G400/100*B400</f>
        <v>0</v>
      </c>
      <c r="I400" s="108">
        <f t="shared" si="400"/>
        <v>0</v>
      </c>
      <c r="J400" s="108">
        <f t="shared" si="400"/>
        <v>0</v>
      </c>
      <c r="K400" s="108">
        <f t="shared" si="400"/>
        <v>0</v>
      </c>
      <c r="L400" s="108">
        <f t="shared" si="400"/>
        <v>0</v>
      </c>
      <c r="M400" s="108" t="s">
        <v>1820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</row>
    <row r="602" ht="15.75" customHeight="1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</row>
    <row r="603" ht="15.75" customHeight="1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  <c r="U603" s="235"/>
      <c r="V603" s="235"/>
      <c r="W603" s="235"/>
      <c r="X603" s="235"/>
      <c r="Y603" s="235"/>
      <c r="Z603" s="235"/>
    </row>
    <row r="604" ht="15.75" customHeight="1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</row>
    <row r="605" ht="15.75" customHeight="1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</row>
    <row r="606" ht="15.75" customHeight="1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</row>
    <row r="607" ht="15.75" customHeight="1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</row>
    <row r="608" ht="15.75" customHeight="1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</row>
    <row r="609" ht="15.75" customHeight="1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</row>
    <row r="610" ht="15.75" customHeight="1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</row>
    <row r="611" ht="15.75" customHeight="1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</row>
    <row r="612" ht="15.75" customHeight="1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</row>
    <row r="613" ht="15.75" customHeight="1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</row>
    <row r="614" ht="15.75" customHeight="1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</row>
    <row r="615" ht="15.75" customHeight="1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</row>
    <row r="616" ht="15.75" customHeight="1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</row>
    <row r="617" ht="15.75" customHeight="1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</row>
    <row r="618" ht="15.75" customHeight="1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</row>
    <row r="619" ht="15.75" customHeight="1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</row>
    <row r="620" ht="15.75" customHeight="1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</row>
    <row r="621" ht="15.75" customHeight="1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</row>
    <row r="622" ht="15.75" customHeight="1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</row>
    <row r="623" ht="15.75" customHeight="1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</row>
    <row r="624" ht="15.75" customHeight="1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</row>
    <row r="625" ht="15.75" customHeight="1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</row>
    <row r="626" ht="15.75" customHeight="1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</row>
    <row r="627" ht="15.75" customHeight="1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</row>
    <row r="628" ht="15.75" customHeight="1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  <c r="R628" s="235"/>
      <c r="S628" s="235"/>
      <c r="T628" s="235"/>
      <c r="U628" s="235"/>
      <c r="V628" s="235"/>
      <c r="W628" s="235"/>
      <c r="X628" s="235"/>
      <c r="Y628" s="235"/>
      <c r="Z628" s="235"/>
    </row>
    <row r="629" ht="15.75" customHeight="1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  <c r="R629" s="235"/>
      <c r="S629" s="235"/>
      <c r="T629" s="235"/>
      <c r="U629" s="235"/>
      <c r="V629" s="235"/>
      <c r="W629" s="235"/>
      <c r="X629" s="235"/>
      <c r="Y629" s="235"/>
      <c r="Z629" s="235"/>
    </row>
    <row r="630" ht="15.75" customHeight="1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  <c r="R630" s="235"/>
      <c r="S630" s="235"/>
      <c r="T630" s="235"/>
      <c r="U630" s="235"/>
      <c r="V630" s="235"/>
      <c r="W630" s="235"/>
      <c r="X630" s="235"/>
      <c r="Y630" s="235"/>
      <c r="Z630" s="235"/>
    </row>
    <row r="631" ht="15.75" customHeight="1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  <c r="R631" s="235"/>
      <c r="S631" s="235"/>
      <c r="T631" s="235"/>
      <c r="U631" s="235"/>
      <c r="V631" s="235"/>
      <c r="W631" s="235"/>
      <c r="X631" s="235"/>
      <c r="Y631" s="235"/>
      <c r="Z631" s="235"/>
    </row>
    <row r="632" ht="15.75" customHeight="1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  <c r="R632" s="235"/>
      <c r="S632" s="235"/>
      <c r="T632" s="235"/>
      <c r="U632" s="235"/>
      <c r="V632" s="235"/>
      <c r="W632" s="235"/>
      <c r="X632" s="235"/>
      <c r="Y632" s="235"/>
      <c r="Z632" s="235"/>
    </row>
    <row r="633" ht="15.75" customHeight="1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  <c r="R633" s="235"/>
      <c r="S633" s="235"/>
      <c r="T633" s="235"/>
      <c r="U633" s="235"/>
      <c r="V633" s="235"/>
      <c r="W633" s="235"/>
      <c r="X633" s="235"/>
      <c r="Y633" s="235"/>
      <c r="Z633" s="235"/>
    </row>
    <row r="634" ht="15.75" customHeight="1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  <c r="R634" s="235"/>
      <c r="S634" s="235"/>
      <c r="T634" s="235"/>
      <c r="U634" s="235"/>
      <c r="V634" s="235"/>
      <c r="W634" s="235"/>
      <c r="X634" s="235"/>
      <c r="Y634" s="235"/>
      <c r="Z634" s="235"/>
    </row>
    <row r="635" ht="15.75" customHeight="1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  <c r="R635" s="235"/>
      <c r="S635" s="235"/>
      <c r="T635" s="235"/>
      <c r="U635" s="235"/>
      <c r="V635" s="235"/>
      <c r="W635" s="235"/>
      <c r="X635" s="235"/>
      <c r="Y635" s="235"/>
      <c r="Z635" s="235"/>
    </row>
    <row r="636" ht="15.75" customHeight="1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  <c r="R636" s="235"/>
      <c r="S636" s="235"/>
      <c r="T636" s="235"/>
      <c r="U636" s="235"/>
      <c r="V636" s="235"/>
      <c r="W636" s="235"/>
      <c r="X636" s="235"/>
      <c r="Y636" s="235"/>
      <c r="Z636" s="235"/>
    </row>
    <row r="637" ht="15.75" customHeight="1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  <c r="R637" s="235"/>
      <c r="S637" s="235"/>
      <c r="T637" s="235"/>
      <c r="U637" s="235"/>
      <c r="V637" s="235"/>
      <c r="W637" s="235"/>
      <c r="X637" s="235"/>
      <c r="Y637" s="235"/>
      <c r="Z637" s="235"/>
    </row>
    <row r="638" ht="15.75" customHeight="1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</row>
    <row r="639" ht="15.75" customHeight="1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</row>
    <row r="640" ht="15.75" customHeight="1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</row>
    <row r="641" ht="15.75" customHeight="1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</row>
    <row r="642" ht="15.75" customHeight="1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</row>
    <row r="643" ht="15.75" customHeight="1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</row>
    <row r="644" ht="15.75" customHeight="1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  <c r="R644" s="235"/>
      <c r="S644" s="235"/>
      <c r="T644" s="235"/>
      <c r="U644" s="235"/>
      <c r="V644" s="235"/>
      <c r="W644" s="235"/>
      <c r="X644" s="235"/>
      <c r="Y644" s="235"/>
      <c r="Z644" s="235"/>
    </row>
    <row r="645" ht="15.75" customHeight="1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  <c r="R645" s="235"/>
      <c r="S645" s="235"/>
      <c r="T645" s="235"/>
      <c r="U645" s="235"/>
      <c r="V645" s="235"/>
      <c r="W645" s="235"/>
      <c r="X645" s="235"/>
      <c r="Y645" s="235"/>
      <c r="Z645" s="235"/>
    </row>
    <row r="646" ht="15.75" customHeight="1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  <c r="R646" s="235"/>
      <c r="S646" s="235"/>
      <c r="T646" s="235"/>
      <c r="U646" s="235"/>
      <c r="V646" s="235"/>
      <c r="W646" s="235"/>
      <c r="X646" s="235"/>
      <c r="Y646" s="235"/>
      <c r="Z646" s="235"/>
    </row>
    <row r="647" ht="15.75" customHeight="1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  <c r="R647" s="235"/>
      <c r="S647" s="235"/>
      <c r="T647" s="235"/>
      <c r="U647" s="235"/>
      <c r="V647" s="235"/>
      <c r="W647" s="235"/>
      <c r="X647" s="235"/>
      <c r="Y647" s="235"/>
      <c r="Z647" s="235"/>
    </row>
    <row r="648" ht="15.75" customHeight="1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  <c r="R648" s="235"/>
      <c r="S648" s="235"/>
      <c r="T648" s="235"/>
      <c r="U648" s="235"/>
      <c r="V648" s="235"/>
      <c r="W648" s="235"/>
      <c r="X648" s="235"/>
      <c r="Y648" s="235"/>
      <c r="Z648" s="235"/>
    </row>
    <row r="649" ht="15.75" customHeight="1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  <c r="R649" s="235"/>
      <c r="S649" s="235"/>
      <c r="T649" s="235"/>
      <c r="U649" s="235"/>
      <c r="V649" s="235"/>
      <c r="W649" s="235"/>
      <c r="X649" s="235"/>
      <c r="Y649" s="235"/>
      <c r="Z649" s="235"/>
    </row>
    <row r="650" ht="15.75" customHeight="1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5"/>
    </row>
    <row r="651" ht="15.75" customHeight="1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  <c r="R651" s="235"/>
      <c r="S651" s="235"/>
      <c r="T651" s="235"/>
      <c r="U651" s="235"/>
      <c r="V651" s="235"/>
      <c r="W651" s="235"/>
      <c r="X651" s="235"/>
      <c r="Y651" s="235"/>
      <c r="Z651" s="235"/>
    </row>
    <row r="652" ht="15.75" customHeight="1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  <c r="R652" s="235"/>
      <c r="S652" s="235"/>
      <c r="T652" s="235"/>
      <c r="U652" s="235"/>
      <c r="V652" s="235"/>
      <c r="W652" s="235"/>
      <c r="X652" s="235"/>
      <c r="Y652" s="235"/>
      <c r="Z652" s="235"/>
    </row>
    <row r="653" ht="15.75" customHeight="1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  <c r="R653" s="235"/>
      <c r="S653" s="235"/>
      <c r="T653" s="235"/>
      <c r="U653" s="235"/>
      <c r="V653" s="235"/>
      <c r="W653" s="235"/>
      <c r="X653" s="235"/>
      <c r="Y653" s="235"/>
      <c r="Z653" s="235"/>
    </row>
    <row r="654" ht="15.75" customHeight="1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  <c r="R654" s="235"/>
      <c r="S654" s="235"/>
      <c r="T654" s="235"/>
      <c r="U654" s="235"/>
      <c r="V654" s="235"/>
      <c r="W654" s="235"/>
      <c r="X654" s="235"/>
      <c r="Y654" s="235"/>
      <c r="Z654" s="235"/>
    </row>
    <row r="655" ht="15.75" customHeight="1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  <c r="R655" s="235"/>
      <c r="S655" s="235"/>
      <c r="T655" s="235"/>
      <c r="U655" s="235"/>
      <c r="V655" s="235"/>
      <c r="W655" s="235"/>
      <c r="X655" s="235"/>
      <c r="Y655" s="235"/>
      <c r="Z655" s="235"/>
    </row>
    <row r="656" ht="15.75" customHeight="1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  <c r="R656" s="235"/>
      <c r="S656" s="235"/>
      <c r="T656" s="235"/>
      <c r="U656" s="235"/>
      <c r="V656" s="235"/>
      <c r="W656" s="235"/>
      <c r="X656" s="235"/>
      <c r="Y656" s="235"/>
      <c r="Z656" s="235"/>
    </row>
    <row r="657" ht="15.75" customHeight="1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</row>
    <row r="658" ht="15.75" customHeight="1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</row>
    <row r="659" ht="15.75" customHeight="1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  <c r="T659" s="235"/>
      <c r="U659" s="235"/>
      <c r="V659" s="235"/>
      <c r="W659" s="235"/>
      <c r="X659" s="235"/>
      <c r="Y659" s="235"/>
      <c r="Z659" s="235"/>
    </row>
    <row r="660" ht="15.75" customHeight="1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</row>
    <row r="661" ht="15.75" customHeight="1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  <c r="R661" s="235"/>
      <c r="S661" s="235"/>
      <c r="T661" s="235"/>
      <c r="U661" s="235"/>
      <c r="V661" s="235"/>
      <c r="W661" s="235"/>
      <c r="X661" s="235"/>
      <c r="Y661" s="235"/>
      <c r="Z661" s="235"/>
    </row>
    <row r="662" ht="15.75" customHeight="1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</row>
    <row r="663" ht="15.75" customHeight="1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  <c r="U663" s="235"/>
      <c r="V663" s="235"/>
      <c r="W663" s="235"/>
      <c r="X663" s="235"/>
      <c r="Y663" s="235"/>
      <c r="Z663" s="235"/>
    </row>
    <row r="664" ht="15.75" customHeight="1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  <c r="R664" s="235"/>
      <c r="S664" s="235"/>
      <c r="T664" s="235"/>
      <c r="U664" s="235"/>
      <c r="V664" s="235"/>
      <c r="W664" s="235"/>
      <c r="X664" s="235"/>
      <c r="Y664" s="235"/>
      <c r="Z664" s="235"/>
    </row>
    <row r="665" ht="15.75" customHeight="1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  <c r="U665" s="235"/>
      <c r="V665" s="235"/>
      <c r="W665" s="235"/>
      <c r="X665" s="235"/>
      <c r="Y665" s="235"/>
      <c r="Z665" s="235"/>
    </row>
    <row r="666" ht="15.75" customHeight="1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  <c r="U666" s="235"/>
      <c r="V666" s="235"/>
      <c r="W666" s="235"/>
      <c r="X666" s="235"/>
      <c r="Y666" s="235"/>
      <c r="Z666" s="235"/>
    </row>
    <row r="667" ht="15.75" customHeight="1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  <c r="R667" s="235"/>
      <c r="S667" s="235"/>
      <c r="T667" s="235"/>
      <c r="U667" s="235"/>
      <c r="V667" s="235"/>
      <c r="W667" s="235"/>
      <c r="X667" s="235"/>
      <c r="Y667" s="235"/>
      <c r="Z667" s="235"/>
    </row>
    <row r="668" ht="15.75" customHeight="1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  <c r="R668" s="235"/>
      <c r="S668" s="235"/>
      <c r="T668" s="235"/>
      <c r="U668" s="235"/>
      <c r="V668" s="235"/>
      <c r="W668" s="235"/>
      <c r="X668" s="235"/>
      <c r="Y668" s="235"/>
      <c r="Z668" s="235"/>
    </row>
    <row r="669" ht="15.75" customHeight="1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</row>
    <row r="670" ht="15.75" customHeight="1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</row>
    <row r="671" ht="15.75" customHeight="1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</row>
    <row r="672" ht="15.75" customHeight="1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</row>
    <row r="673" ht="15.75" customHeight="1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  <c r="R673" s="235"/>
      <c r="S673" s="235"/>
      <c r="T673" s="235"/>
      <c r="U673" s="235"/>
      <c r="V673" s="235"/>
      <c r="W673" s="235"/>
      <c r="X673" s="235"/>
      <c r="Y673" s="235"/>
      <c r="Z673" s="235"/>
    </row>
    <row r="674" ht="15.75" customHeight="1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  <c r="R674" s="235"/>
      <c r="S674" s="235"/>
      <c r="T674" s="235"/>
      <c r="U674" s="235"/>
      <c r="V674" s="235"/>
      <c r="W674" s="235"/>
      <c r="X674" s="235"/>
      <c r="Y674" s="235"/>
      <c r="Z674" s="235"/>
    </row>
    <row r="675" ht="15.75" customHeight="1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  <c r="R675" s="235"/>
      <c r="S675" s="235"/>
      <c r="T675" s="235"/>
      <c r="U675" s="235"/>
      <c r="V675" s="235"/>
      <c r="W675" s="235"/>
      <c r="X675" s="235"/>
      <c r="Y675" s="235"/>
      <c r="Z675" s="235"/>
    </row>
    <row r="676" ht="15.75" customHeight="1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  <c r="R676" s="235"/>
      <c r="S676" s="235"/>
      <c r="T676" s="235"/>
      <c r="U676" s="235"/>
      <c r="V676" s="235"/>
      <c r="W676" s="235"/>
      <c r="X676" s="235"/>
      <c r="Y676" s="235"/>
      <c r="Z676" s="235"/>
    </row>
    <row r="677" ht="15.75" customHeight="1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  <c r="U677" s="235"/>
      <c r="V677" s="235"/>
      <c r="W677" s="235"/>
      <c r="X677" s="235"/>
      <c r="Y677" s="235"/>
      <c r="Z677" s="235"/>
    </row>
    <row r="678" ht="15.75" customHeight="1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  <c r="R678" s="235"/>
      <c r="S678" s="235"/>
      <c r="T678" s="235"/>
      <c r="U678" s="235"/>
      <c r="V678" s="235"/>
      <c r="W678" s="235"/>
      <c r="X678" s="235"/>
      <c r="Y678" s="235"/>
      <c r="Z678" s="235"/>
    </row>
    <row r="679" ht="15.75" customHeight="1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  <c r="R679" s="235"/>
      <c r="S679" s="235"/>
      <c r="T679" s="235"/>
      <c r="U679" s="235"/>
      <c r="V679" s="235"/>
      <c r="W679" s="235"/>
      <c r="X679" s="235"/>
      <c r="Y679" s="235"/>
      <c r="Z679" s="235"/>
    </row>
    <row r="680" ht="15.75" customHeight="1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  <c r="R680" s="235"/>
      <c r="S680" s="235"/>
      <c r="T680" s="235"/>
      <c r="U680" s="235"/>
      <c r="V680" s="235"/>
      <c r="W680" s="235"/>
      <c r="X680" s="235"/>
      <c r="Y680" s="235"/>
      <c r="Z680" s="235"/>
    </row>
    <row r="681" ht="15.75" customHeight="1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  <c r="R681" s="235"/>
      <c r="S681" s="235"/>
      <c r="T681" s="235"/>
      <c r="U681" s="235"/>
      <c r="V681" s="235"/>
      <c r="W681" s="235"/>
      <c r="X681" s="235"/>
      <c r="Y681" s="235"/>
      <c r="Z681" s="235"/>
    </row>
    <row r="682" ht="15.75" customHeight="1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  <c r="R682" s="235"/>
      <c r="S682" s="235"/>
      <c r="T682" s="235"/>
      <c r="U682" s="235"/>
      <c r="V682" s="235"/>
      <c r="W682" s="235"/>
      <c r="X682" s="235"/>
      <c r="Y682" s="235"/>
      <c r="Z682" s="235"/>
    </row>
    <row r="683" ht="15.75" customHeight="1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  <c r="R683" s="235"/>
      <c r="S683" s="235"/>
      <c r="T683" s="235"/>
      <c r="U683" s="235"/>
      <c r="V683" s="235"/>
      <c r="W683" s="235"/>
      <c r="X683" s="235"/>
      <c r="Y683" s="235"/>
      <c r="Z683" s="235"/>
    </row>
    <row r="684" ht="15.75" customHeight="1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  <c r="R684" s="235"/>
      <c r="S684" s="235"/>
      <c r="T684" s="235"/>
      <c r="U684" s="235"/>
      <c r="V684" s="235"/>
      <c r="W684" s="235"/>
      <c r="X684" s="235"/>
      <c r="Y684" s="235"/>
      <c r="Z684" s="235"/>
    </row>
    <row r="685" ht="15.75" customHeight="1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  <c r="R685" s="235"/>
      <c r="S685" s="235"/>
      <c r="T685" s="235"/>
      <c r="U685" s="235"/>
      <c r="V685" s="235"/>
      <c r="W685" s="235"/>
      <c r="X685" s="235"/>
      <c r="Y685" s="235"/>
      <c r="Z685" s="235"/>
    </row>
    <row r="686" ht="15.75" customHeight="1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  <c r="R686" s="235"/>
      <c r="S686" s="235"/>
      <c r="T686" s="235"/>
      <c r="U686" s="235"/>
      <c r="V686" s="235"/>
      <c r="W686" s="235"/>
      <c r="X686" s="235"/>
      <c r="Y686" s="235"/>
      <c r="Z686" s="235"/>
    </row>
    <row r="687" ht="15.75" customHeight="1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  <c r="R687" s="235"/>
      <c r="S687" s="235"/>
      <c r="T687" s="235"/>
      <c r="U687" s="235"/>
      <c r="V687" s="235"/>
      <c r="W687" s="235"/>
      <c r="X687" s="235"/>
      <c r="Y687" s="235"/>
      <c r="Z687" s="235"/>
    </row>
    <row r="688" ht="15.75" customHeight="1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  <c r="R688" s="235"/>
      <c r="S688" s="235"/>
      <c r="T688" s="235"/>
      <c r="U688" s="235"/>
      <c r="V688" s="235"/>
      <c r="W688" s="235"/>
      <c r="X688" s="235"/>
      <c r="Y688" s="235"/>
      <c r="Z688" s="235"/>
    </row>
    <row r="689" ht="15.75" customHeight="1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  <c r="R689" s="235"/>
      <c r="S689" s="235"/>
      <c r="T689" s="235"/>
      <c r="U689" s="235"/>
      <c r="V689" s="235"/>
      <c r="W689" s="235"/>
      <c r="X689" s="235"/>
      <c r="Y689" s="235"/>
      <c r="Z689" s="235"/>
    </row>
    <row r="690" ht="15.75" customHeight="1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  <c r="R690" s="235"/>
      <c r="S690" s="235"/>
      <c r="T690" s="235"/>
      <c r="U690" s="235"/>
      <c r="V690" s="235"/>
      <c r="W690" s="235"/>
      <c r="X690" s="235"/>
      <c r="Y690" s="235"/>
      <c r="Z690" s="235"/>
    </row>
    <row r="691" ht="15.75" customHeight="1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  <c r="R691" s="235"/>
      <c r="S691" s="235"/>
      <c r="T691" s="235"/>
      <c r="U691" s="235"/>
      <c r="V691" s="235"/>
      <c r="W691" s="235"/>
      <c r="X691" s="235"/>
      <c r="Y691" s="235"/>
      <c r="Z691" s="235"/>
    </row>
    <row r="692" ht="15.75" customHeight="1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  <c r="R692" s="235"/>
      <c r="S692" s="235"/>
      <c r="T692" s="235"/>
      <c r="U692" s="235"/>
      <c r="V692" s="235"/>
      <c r="W692" s="235"/>
      <c r="X692" s="235"/>
      <c r="Y692" s="235"/>
      <c r="Z692" s="235"/>
    </row>
    <row r="693" ht="15.75" customHeight="1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  <c r="R693" s="235"/>
      <c r="S693" s="235"/>
      <c r="T693" s="235"/>
      <c r="U693" s="235"/>
      <c r="V693" s="235"/>
      <c r="W693" s="235"/>
      <c r="X693" s="235"/>
      <c r="Y693" s="235"/>
      <c r="Z693" s="235"/>
    </row>
    <row r="694" ht="15.75" customHeight="1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  <c r="T694" s="235"/>
      <c r="U694" s="235"/>
      <c r="V694" s="235"/>
      <c r="W694" s="235"/>
      <c r="X694" s="235"/>
      <c r="Y694" s="235"/>
      <c r="Z694" s="235"/>
    </row>
    <row r="695" ht="15.75" customHeight="1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  <c r="T695" s="235"/>
      <c r="U695" s="235"/>
      <c r="V695" s="235"/>
      <c r="W695" s="235"/>
      <c r="X695" s="235"/>
      <c r="Y695" s="235"/>
      <c r="Z695" s="235"/>
    </row>
    <row r="696" ht="15.75" customHeight="1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  <c r="R696" s="235"/>
      <c r="S696" s="235"/>
      <c r="T696" s="235"/>
      <c r="U696" s="235"/>
      <c r="V696" s="235"/>
      <c r="W696" s="235"/>
      <c r="X696" s="235"/>
      <c r="Y696" s="235"/>
      <c r="Z696" s="235"/>
    </row>
    <row r="697" ht="15.75" customHeight="1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  <c r="R697" s="235"/>
      <c r="S697" s="235"/>
      <c r="T697" s="235"/>
      <c r="U697" s="235"/>
      <c r="V697" s="235"/>
      <c r="W697" s="235"/>
      <c r="X697" s="235"/>
      <c r="Y697" s="235"/>
      <c r="Z697" s="235"/>
    </row>
    <row r="698" ht="15.75" customHeight="1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  <c r="R698" s="235"/>
      <c r="S698" s="235"/>
      <c r="T698" s="235"/>
      <c r="U698" s="235"/>
      <c r="V698" s="235"/>
      <c r="W698" s="235"/>
      <c r="X698" s="235"/>
      <c r="Y698" s="235"/>
      <c r="Z698" s="235"/>
    </row>
    <row r="699" ht="15.75" customHeight="1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  <c r="U699" s="235"/>
      <c r="V699" s="235"/>
      <c r="W699" s="235"/>
      <c r="X699" s="235"/>
      <c r="Y699" s="235"/>
      <c r="Z699" s="235"/>
    </row>
    <row r="700" ht="15.75" customHeight="1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  <c r="R700" s="235"/>
      <c r="S700" s="235"/>
      <c r="T700" s="235"/>
      <c r="U700" s="235"/>
      <c r="V700" s="235"/>
      <c r="W700" s="235"/>
      <c r="X700" s="235"/>
      <c r="Y700" s="235"/>
      <c r="Z700" s="235"/>
    </row>
    <row r="701" ht="15.75" customHeight="1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  <c r="U701" s="235"/>
      <c r="V701" s="235"/>
      <c r="W701" s="235"/>
      <c r="X701" s="235"/>
      <c r="Y701" s="235"/>
      <c r="Z701" s="235"/>
    </row>
    <row r="702" ht="15.75" customHeight="1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  <c r="U702" s="235"/>
      <c r="V702" s="235"/>
      <c r="W702" s="235"/>
      <c r="X702" s="235"/>
      <c r="Y702" s="235"/>
      <c r="Z702" s="235"/>
    </row>
    <row r="703" ht="15.75" customHeight="1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  <c r="R703" s="235"/>
      <c r="S703" s="235"/>
      <c r="T703" s="235"/>
      <c r="U703" s="235"/>
      <c r="V703" s="235"/>
      <c r="W703" s="235"/>
      <c r="X703" s="235"/>
      <c r="Y703" s="235"/>
      <c r="Z703" s="235"/>
    </row>
    <row r="704" ht="15.75" customHeight="1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  <c r="R704" s="235"/>
      <c r="S704" s="235"/>
      <c r="T704" s="235"/>
      <c r="U704" s="235"/>
      <c r="V704" s="235"/>
      <c r="W704" s="235"/>
      <c r="X704" s="235"/>
      <c r="Y704" s="235"/>
      <c r="Z704" s="235"/>
    </row>
    <row r="705" ht="15.75" customHeight="1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  <c r="R705" s="235"/>
      <c r="S705" s="235"/>
      <c r="T705" s="235"/>
      <c r="U705" s="235"/>
      <c r="V705" s="235"/>
      <c r="W705" s="235"/>
      <c r="X705" s="235"/>
      <c r="Y705" s="235"/>
      <c r="Z705" s="235"/>
    </row>
    <row r="706" ht="15.75" customHeight="1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  <c r="R706" s="235"/>
      <c r="S706" s="235"/>
      <c r="T706" s="235"/>
      <c r="U706" s="235"/>
      <c r="V706" s="235"/>
      <c r="W706" s="235"/>
      <c r="X706" s="235"/>
      <c r="Y706" s="235"/>
      <c r="Z706" s="235"/>
    </row>
    <row r="707" ht="15.75" customHeight="1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  <c r="R707" s="235"/>
      <c r="S707" s="235"/>
      <c r="T707" s="235"/>
      <c r="U707" s="235"/>
      <c r="V707" s="235"/>
      <c r="W707" s="235"/>
      <c r="X707" s="235"/>
      <c r="Y707" s="235"/>
      <c r="Z707" s="235"/>
    </row>
    <row r="708" ht="15.75" customHeight="1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  <c r="R708" s="235"/>
      <c r="S708" s="235"/>
      <c r="T708" s="235"/>
      <c r="U708" s="235"/>
      <c r="V708" s="235"/>
      <c r="W708" s="235"/>
      <c r="X708" s="235"/>
      <c r="Y708" s="235"/>
      <c r="Z708" s="235"/>
    </row>
    <row r="709" ht="15.75" customHeight="1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  <c r="R709" s="235"/>
      <c r="S709" s="235"/>
      <c r="T709" s="235"/>
      <c r="U709" s="235"/>
      <c r="V709" s="235"/>
      <c r="W709" s="235"/>
      <c r="X709" s="235"/>
      <c r="Y709" s="235"/>
      <c r="Z709" s="235"/>
    </row>
    <row r="710" ht="15.75" customHeight="1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  <c r="U710" s="235"/>
      <c r="V710" s="235"/>
      <c r="W710" s="235"/>
      <c r="X710" s="235"/>
      <c r="Y710" s="235"/>
      <c r="Z710" s="235"/>
    </row>
    <row r="711" ht="15.75" customHeight="1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  <c r="R711" s="235"/>
      <c r="S711" s="235"/>
      <c r="T711" s="235"/>
      <c r="U711" s="235"/>
      <c r="V711" s="235"/>
      <c r="W711" s="235"/>
      <c r="X711" s="235"/>
      <c r="Y711" s="235"/>
      <c r="Z711" s="235"/>
    </row>
    <row r="712" ht="15.75" customHeight="1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  <c r="U712" s="235"/>
      <c r="V712" s="235"/>
      <c r="W712" s="235"/>
      <c r="X712" s="235"/>
      <c r="Y712" s="235"/>
      <c r="Z712" s="235"/>
    </row>
    <row r="713" ht="15.75" customHeight="1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  <c r="U713" s="235"/>
      <c r="V713" s="235"/>
      <c r="W713" s="235"/>
      <c r="X713" s="235"/>
      <c r="Y713" s="235"/>
      <c r="Z713" s="235"/>
    </row>
    <row r="714" ht="15.75" customHeight="1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  <c r="R714" s="235"/>
      <c r="S714" s="235"/>
      <c r="T714" s="235"/>
      <c r="U714" s="235"/>
      <c r="V714" s="235"/>
      <c r="W714" s="235"/>
      <c r="X714" s="235"/>
      <c r="Y714" s="235"/>
      <c r="Z714" s="235"/>
    </row>
    <row r="715" ht="15.75" customHeight="1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  <c r="R715" s="235"/>
      <c r="S715" s="235"/>
      <c r="T715" s="235"/>
      <c r="U715" s="235"/>
      <c r="V715" s="235"/>
      <c r="W715" s="235"/>
      <c r="X715" s="235"/>
      <c r="Y715" s="235"/>
      <c r="Z715" s="235"/>
    </row>
    <row r="716" ht="15.75" customHeight="1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  <c r="R716" s="235"/>
      <c r="S716" s="235"/>
      <c r="T716" s="235"/>
      <c r="U716" s="235"/>
      <c r="V716" s="235"/>
      <c r="W716" s="235"/>
      <c r="X716" s="235"/>
      <c r="Y716" s="235"/>
      <c r="Z716" s="235"/>
    </row>
    <row r="717" ht="15.75" customHeight="1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  <c r="R717" s="235"/>
      <c r="S717" s="235"/>
      <c r="T717" s="235"/>
      <c r="U717" s="235"/>
      <c r="V717" s="235"/>
      <c r="W717" s="235"/>
      <c r="X717" s="235"/>
      <c r="Y717" s="235"/>
      <c r="Z717" s="235"/>
    </row>
    <row r="718" ht="15.75" customHeight="1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  <c r="R718" s="235"/>
      <c r="S718" s="235"/>
      <c r="T718" s="235"/>
      <c r="U718" s="235"/>
      <c r="V718" s="235"/>
      <c r="W718" s="235"/>
      <c r="X718" s="235"/>
      <c r="Y718" s="235"/>
      <c r="Z718" s="235"/>
    </row>
    <row r="719" ht="15.75" customHeight="1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  <c r="R719" s="235"/>
      <c r="S719" s="235"/>
      <c r="T719" s="235"/>
      <c r="U719" s="235"/>
      <c r="V719" s="235"/>
      <c r="W719" s="235"/>
      <c r="X719" s="235"/>
      <c r="Y719" s="235"/>
      <c r="Z719" s="235"/>
    </row>
    <row r="720" ht="15.75" customHeight="1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  <c r="R720" s="235"/>
      <c r="S720" s="235"/>
      <c r="T720" s="235"/>
      <c r="U720" s="235"/>
      <c r="V720" s="235"/>
      <c r="W720" s="235"/>
      <c r="X720" s="235"/>
      <c r="Y720" s="235"/>
      <c r="Z720" s="235"/>
    </row>
    <row r="721" ht="15.75" customHeight="1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  <c r="R721" s="235"/>
      <c r="S721" s="235"/>
      <c r="T721" s="235"/>
      <c r="U721" s="235"/>
      <c r="V721" s="235"/>
      <c r="W721" s="235"/>
      <c r="X721" s="235"/>
      <c r="Y721" s="235"/>
      <c r="Z721" s="235"/>
    </row>
    <row r="722" ht="15.75" customHeight="1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  <c r="R722" s="235"/>
      <c r="S722" s="235"/>
      <c r="T722" s="235"/>
      <c r="U722" s="235"/>
      <c r="V722" s="235"/>
      <c r="W722" s="235"/>
      <c r="X722" s="235"/>
      <c r="Y722" s="235"/>
      <c r="Z722" s="235"/>
    </row>
    <row r="723" ht="15.75" customHeight="1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  <c r="U723" s="235"/>
      <c r="V723" s="235"/>
      <c r="W723" s="235"/>
      <c r="X723" s="235"/>
      <c r="Y723" s="235"/>
      <c r="Z723" s="235"/>
    </row>
    <row r="724" ht="15.75" customHeight="1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  <c r="R724" s="235"/>
      <c r="S724" s="235"/>
      <c r="T724" s="235"/>
      <c r="U724" s="235"/>
      <c r="V724" s="235"/>
      <c r="W724" s="235"/>
      <c r="X724" s="235"/>
      <c r="Y724" s="235"/>
      <c r="Z724" s="235"/>
    </row>
    <row r="725" ht="15.75" customHeight="1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  <c r="R725" s="235"/>
      <c r="S725" s="235"/>
      <c r="T725" s="235"/>
      <c r="U725" s="235"/>
      <c r="V725" s="235"/>
      <c r="W725" s="235"/>
      <c r="X725" s="235"/>
      <c r="Y725" s="235"/>
      <c r="Z725" s="235"/>
    </row>
    <row r="726" ht="15.75" customHeight="1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  <c r="R726" s="235"/>
      <c r="S726" s="235"/>
      <c r="T726" s="235"/>
      <c r="U726" s="235"/>
      <c r="V726" s="235"/>
      <c r="W726" s="235"/>
      <c r="X726" s="235"/>
      <c r="Y726" s="235"/>
      <c r="Z726" s="235"/>
    </row>
    <row r="727" ht="15.75" customHeight="1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  <c r="R727" s="235"/>
      <c r="S727" s="235"/>
      <c r="T727" s="235"/>
      <c r="U727" s="235"/>
      <c r="V727" s="235"/>
      <c r="W727" s="235"/>
      <c r="X727" s="235"/>
      <c r="Y727" s="235"/>
      <c r="Z727" s="235"/>
    </row>
    <row r="728" ht="15.75" customHeight="1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  <c r="U728" s="235"/>
      <c r="V728" s="235"/>
      <c r="W728" s="235"/>
      <c r="X728" s="235"/>
      <c r="Y728" s="235"/>
      <c r="Z728" s="235"/>
    </row>
    <row r="729" ht="15.75" customHeight="1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  <c r="R729" s="235"/>
      <c r="S729" s="235"/>
      <c r="T729" s="235"/>
      <c r="U729" s="235"/>
      <c r="V729" s="235"/>
      <c r="W729" s="235"/>
      <c r="X729" s="235"/>
      <c r="Y729" s="235"/>
      <c r="Z729" s="235"/>
    </row>
    <row r="730" ht="15.75" customHeight="1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  <c r="R730" s="235"/>
      <c r="S730" s="235"/>
      <c r="T730" s="235"/>
      <c r="U730" s="235"/>
      <c r="V730" s="235"/>
      <c r="W730" s="235"/>
      <c r="X730" s="235"/>
      <c r="Y730" s="235"/>
      <c r="Z730" s="235"/>
    </row>
    <row r="731" ht="15.75" customHeight="1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  <c r="R731" s="235"/>
      <c r="S731" s="235"/>
      <c r="T731" s="235"/>
      <c r="U731" s="235"/>
      <c r="V731" s="235"/>
      <c r="W731" s="235"/>
      <c r="X731" s="235"/>
      <c r="Y731" s="235"/>
      <c r="Z731" s="235"/>
    </row>
    <row r="732" ht="15.75" customHeight="1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  <c r="R732" s="235"/>
      <c r="S732" s="235"/>
      <c r="T732" s="235"/>
      <c r="U732" s="235"/>
      <c r="V732" s="235"/>
      <c r="W732" s="235"/>
      <c r="X732" s="235"/>
      <c r="Y732" s="235"/>
      <c r="Z732" s="235"/>
    </row>
    <row r="733" ht="15.75" customHeight="1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  <c r="R733" s="235"/>
      <c r="S733" s="235"/>
      <c r="T733" s="235"/>
      <c r="U733" s="235"/>
      <c r="V733" s="235"/>
      <c r="W733" s="235"/>
      <c r="X733" s="235"/>
      <c r="Y733" s="235"/>
      <c r="Z733" s="235"/>
    </row>
    <row r="734" ht="15.75" customHeight="1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  <c r="U734" s="235"/>
      <c r="V734" s="235"/>
      <c r="W734" s="235"/>
      <c r="X734" s="235"/>
      <c r="Y734" s="235"/>
      <c r="Z734" s="235"/>
    </row>
    <row r="735" ht="15.75" customHeight="1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  <c r="R735" s="235"/>
      <c r="S735" s="235"/>
      <c r="T735" s="235"/>
      <c r="U735" s="235"/>
      <c r="V735" s="235"/>
      <c r="W735" s="235"/>
      <c r="X735" s="235"/>
      <c r="Y735" s="235"/>
      <c r="Z735" s="235"/>
    </row>
    <row r="736" ht="15.75" customHeight="1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  <c r="R736" s="235"/>
      <c r="S736" s="235"/>
      <c r="T736" s="235"/>
      <c r="U736" s="235"/>
      <c r="V736" s="235"/>
      <c r="W736" s="235"/>
      <c r="X736" s="235"/>
      <c r="Y736" s="235"/>
      <c r="Z736" s="235"/>
    </row>
    <row r="737" ht="15.75" customHeight="1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  <c r="R737" s="235"/>
      <c r="S737" s="235"/>
      <c r="T737" s="235"/>
      <c r="U737" s="235"/>
      <c r="V737" s="235"/>
      <c r="W737" s="235"/>
      <c r="X737" s="235"/>
      <c r="Y737" s="235"/>
      <c r="Z737" s="235"/>
    </row>
    <row r="738" ht="15.75" customHeight="1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  <c r="R738" s="235"/>
      <c r="S738" s="235"/>
      <c r="T738" s="235"/>
      <c r="U738" s="235"/>
      <c r="V738" s="235"/>
      <c r="W738" s="235"/>
      <c r="X738" s="235"/>
      <c r="Y738" s="235"/>
      <c r="Z738" s="235"/>
    </row>
    <row r="739" ht="15.75" customHeight="1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  <c r="R739" s="235"/>
      <c r="S739" s="235"/>
      <c r="T739" s="235"/>
      <c r="U739" s="235"/>
      <c r="V739" s="235"/>
      <c r="W739" s="235"/>
      <c r="X739" s="235"/>
      <c r="Y739" s="235"/>
      <c r="Z739" s="235"/>
    </row>
    <row r="740" ht="15.75" customHeight="1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  <c r="R740" s="235"/>
      <c r="S740" s="235"/>
      <c r="T740" s="235"/>
      <c r="U740" s="235"/>
      <c r="V740" s="235"/>
      <c r="W740" s="235"/>
      <c r="X740" s="235"/>
      <c r="Y740" s="235"/>
      <c r="Z740" s="235"/>
    </row>
    <row r="741" ht="15.75" customHeight="1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  <c r="R741" s="235"/>
      <c r="S741" s="235"/>
      <c r="T741" s="235"/>
      <c r="U741" s="235"/>
      <c r="V741" s="235"/>
      <c r="W741" s="235"/>
      <c r="X741" s="235"/>
      <c r="Y741" s="235"/>
      <c r="Z741" s="235"/>
    </row>
    <row r="742" ht="15.75" customHeight="1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  <c r="R742" s="235"/>
      <c r="S742" s="235"/>
      <c r="T742" s="235"/>
      <c r="U742" s="235"/>
      <c r="V742" s="235"/>
      <c r="W742" s="235"/>
      <c r="X742" s="235"/>
      <c r="Y742" s="235"/>
      <c r="Z742" s="235"/>
    </row>
    <row r="743" ht="15.75" customHeight="1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  <c r="R743" s="235"/>
      <c r="S743" s="235"/>
      <c r="T743" s="235"/>
      <c r="U743" s="235"/>
      <c r="V743" s="235"/>
      <c r="W743" s="235"/>
      <c r="X743" s="235"/>
      <c r="Y743" s="235"/>
      <c r="Z743" s="235"/>
    </row>
    <row r="744" ht="15.75" customHeight="1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  <c r="R744" s="235"/>
      <c r="S744" s="235"/>
      <c r="T744" s="235"/>
      <c r="U744" s="235"/>
      <c r="V744" s="235"/>
      <c r="W744" s="235"/>
      <c r="X744" s="235"/>
      <c r="Y744" s="235"/>
      <c r="Z744" s="235"/>
    </row>
    <row r="745" ht="15.75" customHeight="1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  <c r="U745" s="235"/>
      <c r="V745" s="235"/>
      <c r="W745" s="235"/>
      <c r="X745" s="235"/>
      <c r="Y745" s="235"/>
      <c r="Z745" s="235"/>
    </row>
    <row r="746" ht="15.75" customHeight="1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  <c r="R746" s="235"/>
      <c r="S746" s="235"/>
      <c r="T746" s="235"/>
      <c r="U746" s="235"/>
      <c r="V746" s="235"/>
      <c r="W746" s="235"/>
      <c r="X746" s="235"/>
      <c r="Y746" s="235"/>
      <c r="Z746" s="235"/>
    </row>
    <row r="747" ht="15.75" customHeight="1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  <c r="R747" s="235"/>
      <c r="S747" s="235"/>
      <c r="T747" s="235"/>
      <c r="U747" s="235"/>
      <c r="V747" s="235"/>
      <c r="W747" s="235"/>
      <c r="X747" s="235"/>
      <c r="Y747" s="235"/>
      <c r="Z747" s="235"/>
    </row>
    <row r="748" ht="15.75" customHeight="1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  <c r="R748" s="235"/>
      <c r="S748" s="235"/>
      <c r="T748" s="235"/>
      <c r="U748" s="235"/>
      <c r="V748" s="235"/>
      <c r="W748" s="235"/>
      <c r="X748" s="235"/>
      <c r="Y748" s="235"/>
      <c r="Z748" s="235"/>
    </row>
    <row r="749" ht="15.75" customHeight="1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  <c r="R749" s="235"/>
      <c r="S749" s="235"/>
      <c r="T749" s="235"/>
      <c r="U749" s="235"/>
      <c r="V749" s="235"/>
      <c r="W749" s="235"/>
      <c r="X749" s="235"/>
      <c r="Y749" s="235"/>
      <c r="Z749" s="235"/>
    </row>
    <row r="750" ht="15.75" customHeight="1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  <c r="R750" s="235"/>
      <c r="S750" s="235"/>
      <c r="T750" s="235"/>
      <c r="U750" s="235"/>
      <c r="V750" s="235"/>
      <c r="W750" s="235"/>
      <c r="X750" s="235"/>
      <c r="Y750" s="235"/>
      <c r="Z750" s="235"/>
    </row>
    <row r="751" ht="15.75" customHeight="1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  <c r="R751" s="235"/>
      <c r="S751" s="235"/>
      <c r="T751" s="235"/>
      <c r="U751" s="235"/>
      <c r="V751" s="235"/>
      <c r="W751" s="235"/>
      <c r="X751" s="235"/>
      <c r="Y751" s="235"/>
      <c r="Z751" s="235"/>
    </row>
    <row r="752" ht="15.75" customHeight="1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  <c r="R752" s="235"/>
      <c r="S752" s="235"/>
      <c r="T752" s="235"/>
      <c r="U752" s="235"/>
      <c r="V752" s="235"/>
      <c r="W752" s="235"/>
      <c r="X752" s="235"/>
      <c r="Y752" s="235"/>
      <c r="Z752" s="235"/>
    </row>
    <row r="753" ht="15.75" customHeight="1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  <c r="R753" s="235"/>
      <c r="S753" s="235"/>
      <c r="T753" s="235"/>
      <c r="U753" s="235"/>
      <c r="V753" s="235"/>
      <c r="W753" s="235"/>
      <c r="X753" s="235"/>
      <c r="Y753" s="235"/>
      <c r="Z753" s="235"/>
    </row>
    <row r="754" ht="15.75" customHeight="1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  <c r="R754" s="235"/>
      <c r="S754" s="235"/>
      <c r="T754" s="235"/>
      <c r="U754" s="235"/>
      <c r="V754" s="235"/>
      <c r="W754" s="235"/>
      <c r="X754" s="235"/>
      <c r="Y754" s="235"/>
      <c r="Z754" s="235"/>
    </row>
    <row r="755" ht="15.75" customHeight="1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  <c r="R755" s="235"/>
      <c r="S755" s="235"/>
      <c r="T755" s="235"/>
      <c r="U755" s="235"/>
      <c r="V755" s="235"/>
      <c r="W755" s="235"/>
      <c r="X755" s="235"/>
      <c r="Y755" s="235"/>
      <c r="Z755" s="235"/>
    </row>
    <row r="756" ht="15.75" customHeight="1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  <c r="U756" s="235"/>
      <c r="V756" s="235"/>
      <c r="W756" s="235"/>
      <c r="X756" s="235"/>
      <c r="Y756" s="235"/>
      <c r="Z756" s="235"/>
    </row>
    <row r="757" ht="15.75" customHeight="1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  <c r="U757" s="235"/>
      <c r="V757" s="235"/>
      <c r="W757" s="235"/>
      <c r="X757" s="235"/>
      <c r="Y757" s="235"/>
      <c r="Z757" s="235"/>
    </row>
    <row r="758" ht="15.75" customHeight="1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  <c r="R758" s="235"/>
      <c r="S758" s="235"/>
      <c r="T758" s="235"/>
      <c r="U758" s="235"/>
      <c r="V758" s="235"/>
      <c r="W758" s="235"/>
      <c r="X758" s="235"/>
      <c r="Y758" s="235"/>
      <c r="Z758" s="235"/>
    </row>
    <row r="759" ht="15.75" customHeight="1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  <c r="U759" s="235"/>
      <c r="V759" s="235"/>
      <c r="W759" s="235"/>
      <c r="X759" s="235"/>
      <c r="Y759" s="235"/>
      <c r="Z759" s="235"/>
    </row>
    <row r="760" ht="15.75" customHeight="1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  <c r="U760" s="235"/>
      <c r="V760" s="235"/>
      <c r="W760" s="235"/>
      <c r="X760" s="235"/>
      <c r="Y760" s="235"/>
      <c r="Z760" s="235"/>
    </row>
    <row r="761" ht="15.75" customHeight="1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  <c r="R761" s="235"/>
      <c r="S761" s="235"/>
      <c r="T761" s="235"/>
      <c r="U761" s="235"/>
      <c r="V761" s="235"/>
      <c r="W761" s="235"/>
      <c r="X761" s="235"/>
      <c r="Y761" s="235"/>
      <c r="Z761" s="235"/>
    </row>
    <row r="762" ht="15.75" customHeight="1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  <c r="R762" s="235"/>
      <c r="S762" s="235"/>
      <c r="T762" s="235"/>
      <c r="U762" s="235"/>
      <c r="V762" s="235"/>
      <c r="W762" s="235"/>
      <c r="X762" s="235"/>
      <c r="Y762" s="235"/>
      <c r="Z762" s="235"/>
    </row>
    <row r="763" ht="15.75" customHeight="1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  <c r="R763" s="235"/>
      <c r="S763" s="235"/>
      <c r="T763" s="235"/>
      <c r="U763" s="235"/>
      <c r="V763" s="235"/>
      <c r="W763" s="235"/>
      <c r="X763" s="235"/>
      <c r="Y763" s="235"/>
      <c r="Z763" s="235"/>
    </row>
    <row r="764" ht="15.75" customHeight="1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  <c r="R764" s="235"/>
      <c r="S764" s="235"/>
      <c r="T764" s="235"/>
      <c r="U764" s="235"/>
      <c r="V764" s="235"/>
      <c r="W764" s="235"/>
      <c r="X764" s="235"/>
      <c r="Y764" s="235"/>
      <c r="Z764" s="235"/>
    </row>
    <row r="765" ht="15.75" customHeight="1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  <c r="R765" s="235"/>
      <c r="S765" s="235"/>
      <c r="T765" s="235"/>
      <c r="U765" s="235"/>
      <c r="V765" s="235"/>
      <c r="W765" s="235"/>
      <c r="X765" s="235"/>
      <c r="Y765" s="235"/>
      <c r="Z765" s="235"/>
    </row>
    <row r="766" ht="15.75" customHeight="1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  <c r="R766" s="235"/>
      <c r="S766" s="235"/>
      <c r="T766" s="235"/>
      <c r="U766" s="235"/>
      <c r="V766" s="235"/>
      <c r="W766" s="235"/>
      <c r="X766" s="235"/>
      <c r="Y766" s="235"/>
      <c r="Z766" s="235"/>
    </row>
    <row r="767" ht="15.75" customHeight="1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  <c r="R767" s="235"/>
      <c r="S767" s="235"/>
      <c r="T767" s="235"/>
      <c r="U767" s="235"/>
      <c r="V767" s="235"/>
      <c r="W767" s="235"/>
      <c r="X767" s="235"/>
      <c r="Y767" s="235"/>
      <c r="Z767" s="235"/>
    </row>
    <row r="768" ht="15.75" customHeight="1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  <c r="R768" s="235"/>
      <c r="S768" s="235"/>
      <c r="T768" s="235"/>
      <c r="U768" s="235"/>
      <c r="V768" s="235"/>
      <c r="W768" s="235"/>
      <c r="X768" s="235"/>
      <c r="Y768" s="235"/>
      <c r="Z768" s="235"/>
    </row>
    <row r="769" ht="15.75" customHeight="1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  <c r="R769" s="235"/>
      <c r="S769" s="235"/>
      <c r="T769" s="235"/>
      <c r="U769" s="235"/>
      <c r="V769" s="235"/>
      <c r="W769" s="235"/>
      <c r="X769" s="235"/>
      <c r="Y769" s="235"/>
      <c r="Z769" s="235"/>
    </row>
    <row r="770" ht="15.75" customHeight="1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  <c r="R770" s="235"/>
      <c r="S770" s="235"/>
      <c r="T770" s="235"/>
      <c r="U770" s="235"/>
      <c r="V770" s="235"/>
      <c r="W770" s="235"/>
      <c r="X770" s="235"/>
      <c r="Y770" s="235"/>
      <c r="Z770" s="235"/>
    </row>
    <row r="771" ht="15.75" customHeight="1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  <c r="R771" s="235"/>
      <c r="S771" s="235"/>
      <c r="T771" s="235"/>
      <c r="U771" s="235"/>
      <c r="V771" s="235"/>
      <c r="W771" s="235"/>
      <c r="X771" s="235"/>
      <c r="Y771" s="235"/>
      <c r="Z771" s="235"/>
    </row>
    <row r="772" ht="15.75" customHeight="1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  <c r="R772" s="235"/>
      <c r="S772" s="235"/>
      <c r="T772" s="235"/>
      <c r="U772" s="235"/>
      <c r="V772" s="235"/>
      <c r="W772" s="235"/>
      <c r="X772" s="235"/>
      <c r="Y772" s="235"/>
      <c r="Z772" s="235"/>
    </row>
    <row r="773" ht="15.75" customHeight="1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  <c r="R773" s="235"/>
      <c r="S773" s="235"/>
      <c r="T773" s="235"/>
      <c r="U773" s="235"/>
      <c r="V773" s="235"/>
      <c r="W773" s="235"/>
      <c r="X773" s="235"/>
      <c r="Y773" s="235"/>
      <c r="Z773" s="235"/>
    </row>
    <row r="774" ht="15.75" customHeight="1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  <c r="R774" s="235"/>
      <c r="S774" s="235"/>
      <c r="T774" s="235"/>
      <c r="U774" s="235"/>
      <c r="V774" s="235"/>
      <c r="W774" s="235"/>
      <c r="X774" s="235"/>
      <c r="Y774" s="235"/>
      <c r="Z774" s="235"/>
    </row>
    <row r="775" ht="15.75" customHeight="1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  <c r="R775" s="235"/>
      <c r="S775" s="235"/>
      <c r="T775" s="235"/>
      <c r="U775" s="235"/>
      <c r="V775" s="235"/>
      <c r="W775" s="235"/>
      <c r="X775" s="235"/>
      <c r="Y775" s="235"/>
      <c r="Z775" s="235"/>
    </row>
    <row r="776" ht="15.75" customHeight="1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  <c r="R776" s="235"/>
      <c r="S776" s="235"/>
      <c r="T776" s="235"/>
      <c r="U776" s="235"/>
      <c r="V776" s="235"/>
      <c r="W776" s="235"/>
      <c r="X776" s="235"/>
      <c r="Y776" s="235"/>
      <c r="Z776" s="235"/>
    </row>
    <row r="777" ht="15.75" customHeight="1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  <c r="R777" s="235"/>
      <c r="S777" s="235"/>
      <c r="T777" s="235"/>
      <c r="U777" s="235"/>
      <c r="V777" s="235"/>
      <c r="W777" s="235"/>
      <c r="X777" s="235"/>
      <c r="Y777" s="235"/>
      <c r="Z777" s="235"/>
    </row>
    <row r="778" ht="15.75" customHeight="1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  <c r="R778" s="235"/>
      <c r="S778" s="235"/>
      <c r="T778" s="235"/>
      <c r="U778" s="235"/>
      <c r="V778" s="235"/>
      <c r="W778" s="235"/>
      <c r="X778" s="235"/>
      <c r="Y778" s="235"/>
      <c r="Z778" s="235"/>
    </row>
    <row r="779" ht="15.75" customHeight="1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  <c r="R779" s="235"/>
      <c r="S779" s="235"/>
      <c r="T779" s="235"/>
      <c r="U779" s="235"/>
      <c r="V779" s="235"/>
      <c r="W779" s="235"/>
      <c r="X779" s="235"/>
      <c r="Y779" s="235"/>
      <c r="Z779" s="235"/>
    </row>
    <row r="780" ht="15.75" customHeight="1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  <c r="R780" s="235"/>
      <c r="S780" s="235"/>
      <c r="T780" s="235"/>
      <c r="U780" s="235"/>
      <c r="V780" s="235"/>
      <c r="W780" s="235"/>
      <c r="X780" s="235"/>
      <c r="Y780" s="235"/>
      <c r="Z780" s="235"/>
    </row>
    <row r="781" ht="15.75" customHeight="1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  <c r="U781" s="235"/>
      <c r="V781" s="235"/>
      <c r="W781" s="235"/>
      <c r="X781" s="235"/>
      <c r="Y781" s="235"/>
      <c r="Z781" s="235"/>
    </row>
    <row r="782" ht="15.75" customHeight="1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  <c r="R782" s="235"/>
      <c r="S782" s="235"/>
      <c r="T782" s="235"/>
      <c r="U782" s="235"/>
      <c r="V782" s="235"/>
      <c r="W782" s="235"/>
      <c r="X782" s="235"/>
      <c r="Y782" s="235"/>
      <c r="Z782" s="235"/>
    </row>
    <row r="783" ht="15.75" customHeight="1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  <c r="R783" s="235"/>
      <c r="S783" s="235"/>
      <c r="T783" s="235"/>
      <c r="U783" s="235"/>
      <c r="V783" s="235"/>
      <c r="W783" s="235"/>
      <c r="X783" s="235"/>
      <c r="Y783" s="235"/>
      <c r="Z783" s="235"/>
    </row>
    <row r="784" ht="15.75" customHeight="1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  <c r="R784" s="235"/>
      <c r="S784" s="235"/>
      <c r="T784" s="235"/>
      <c r="U784" s="235"/>
      <c r="V784" s="235"/>
      <c r="W784" s="235"/>
      <c r="X784" s="235"/>
      <c r="Y784" s="235"/>
      <c r="Z784" s="235"/>
    </row>
    <row r="785" ht="15.75" customHeight="1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  <c r="R785" s="235"/>
      <c r="S785" s="235"/>
      <c r="T785" s="235"/>
      <c r="U785" s="235"/>
      <c r="V785" s="235"/>
      <c r="W785" s="235"/>
      <c r="X785" s="235"/>
      <c r="Y785" s="235"/>
      <c r="Z785" s="235"/>
    </row>
    <row r="786" ht="15.75" customHeight="1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  <c r="U786" s="235"/>
      <c r="V786" s="235"/>
      <c r="W786" s="235"/>
      <c r="X786" s="235"/>
      <c r="Y786" s="235"/>
      <c r="Z786" s="235"/>
    </row>
    <row r="787" ht="15.75" customHeight="1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  <c r="R787" s="235"/>
      <c r="S787" s="235"/>
      <c r="T787" s="235"/>
      <c r="U787" s="235"/>
      <c r="V787" s="235"/>
      <c r="W787" s="235"/>
      <c r="X787" s="235"/>
      <c r="Y787" s="235"/>
      <c r="Z787" s="235"/>
    </row>
    <row r="788" ht="15.75" customHeight="1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  <c r="U788" s="235"/>
      <c r="V788" s="235"/>
      <c r="W788" s="235"/>
      <c r="X788" s="235"/>
      <c r="Y788" s="235"/>
      <c r="Z788" s="235"/>
    </row>
    <row r="789" ht="15.75" customHeight="1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  <c r="U789" s="235"/>
      <c r="V789" s="235"/>
      <c r="W789" s="235"/>
      <c r="X789" s="235"/>
      <c r="Y789" s="235"/>
      <c r="Z789" s="235"/>
    </row>
    <row r="790" ht="15.75" customHeight="1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  <c r="R790" s="235"/>
      <c r="S790" s="235"/>
      <c r="T790" s="235"/>
      <c r="U790" s="235"/>
      <c r="V790" s="235"/>
      <c r="W790" s="235"/>
      <c r="X790" s="235"/>
      <c r="Y790" s="235"/>
      <c r="Z790" s="235"/>
    </row>
    <row r="791" ht="15.75" customHeight="1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  <c r="R791" s="235"/>
      <c r="S791" s="235"/>
      <c r="T791" s="235"/>
      <c r="U791" s="235"/>
      <c r="V791" s="235"/>
      <c r="W791" s="235"/>
      <c r="X791" s="235"/>
      <c r="Y791" s="235"/>
      <c r="Z791" s="235"/>
    </row>
    <row r="792" ht="15.75" customHeight="1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  <c r="R792" s="235"/>
      <c r="S792" s="235"/>
      <c r="T792" s="235"/>
      <c r="U792" s="235"/>
      <c r="V792" s="235"/>
      <c r="W792" s="235"/>
      <c r="X792" s="235"/>
      <c r="Y792" s="235"/>
      <c r="Z792" s="235"/>
    </row>
    <row r="793" ht="15.75" customHeight="1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  <c r="R793" s="235"/>
      <c r="S793" s="235"/>
      <c r="T793" s="235"/>
      <c r="U793" s="235"/>
      <c r="V793" s="235"/>
      <c r="W793" s="235"/>
      <c r="X793" s="235"/>
      <c r="Y793" s="235"/>
      <c r="Z793" s="235"/>
    </row>
    <row r="794" ht="15.75" customHeight="1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  <c r="R794" s="235"/>
      <c r="S794" s="235"/>
      <c r="T794" s="235"/>
      <c r="U794" s="235"/>
      <c r="V794" s="235"/>
      <c r="W794" s="235"/>
      <c r="X794" s="235"/>
      <c r="Y794" s="235"/>
      <c r="Z794" s="235"/>
    </row>
    <row r="795" ht="15.75" customHeight="1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  <c r="U795" s="235"/>
      <c r="V795" s="235"/>
      <c r="W795" s="235"/>
      <c r="X795" s="235"/>
      <c r="Y795" s="235"/>
      <c r="Z795" s="235"/>
    </row>
    <row r="796" ht="15.75" customHeight="1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  <c r="R796" s="235"/>
      <c r="S796" s="235"/>
      <c r="T796" s="235"/>
      <c r="U796" s="235"/>
      <c r="V796" s="235"/>
      <c r="W796" s="235"/>
      <c r="X796" s="235"/>
      <c r="Y796" s="235"/>
      <c r="Z796" s="235"/>
    </row>
    <row r="797" ht="15.75" customHeight="1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  <c r="R797" s="235"/>
      <c r="S797" s="235"/>
      <c r="T797" s="235"/>
      <c r="U797" s="235"/>
      <c r="V797" s="235"/>
      <c r="W797" s="235"/>
      <c r="X797" s="235"/>
      <c r="Y797" s="235"/>
      <c r="Z797" s="235"/>
    </row>
    <row r="798" ht="15.75" customHeight="1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  <c r="U798" s="235"/>
      <c r="V798" s="235"/>
      <c r="W798" s="235"/>
      <c r="X798" s="235"/>
      <c r="Y798" s="235"/>
      <c r="Z798" s="235"/>
    </row>
    <row r="799" ht="15.75" customHeight="1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  <c r="R799" s="235"/>
      <c r="S799" s="235"/>
      <c r="T799" s="235"/>
      <c r="U799" s="235"/>
      <c r="V799" s="235"/>
      <c r="W799" s="235"/>
      <c r="X799" s="235"/>
      <c r="Y799" s="235"/>
      <c r="Z799" s="235"/>
    </row>
    <row r="800" ht="15.75" customHeight="1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  <c r="R800" s="235"/>
      <c r="S800" s="235"/>
      <c r="T800" s="235"/>
      <c r="U800" s="235"/>
      <c r="V800" s="235"/>
      <c r="W800" s="235"/>
      <c r="X800" s="235"/>
      <c r="Y800" s="235"/>
      <c r="Z800" s="235"/>
    </row>
    <row r="801" ht="15.75" customHeight="1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  <c r="R801" s="235"/>
      <c r="S801" s="235"/>
      <c r="T801" s="235"/>
      <c r="U801" s="235"/>
      <c r="V801" s="235"/>
      <c r="W801" s="235"/>
      <c r="X801" s="235"/>
      <c r="Y801" s="235"/>
      <c r="Z801" s="235"/>
    </row>
    <row r="802" ht="15.75" customHeight="1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  <c r="R802" s="235"/>
      <c r="S802" s="235"/>
      <c r="T802" s="235"/>
      <c r="U802" s="235"/>
      <c r="V802" s="235"/>
      <c r="W802" s="235"/>
      <c r="X802" s="235"/>
      <c r="Y802" s="235"/>
      <c r="Z802" s="235"/>
    </row>
    <row r="803" ht="15.75" customHeight="1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  <c r="R803" s="235"/>
      <c r="S803" s="235"/>
      <c r="T803" s="235"/>
      <c r="U803" s="235"/>
      <c r="V803" s="235"/>
      <c r="W803" s="235"/>
      <c r="X803" s="235"/>
      <c r="Y803" s="235"/>
      <c r="Z803" s="235"/>
    </row>
    <row r="804" ht="15.75" customHeight="1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  <c r="U804" s="235"/>
      <c r="V804" s="235"/>
      <c r="W804" s="235"/>
      <c r="X804" s="235"/>
      <c r="Y804" s="235"/>
      <c r="Z804" s="235"/>
    </row>
    <row r="805" ht="15.75" customHeight="1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  <c r="R805" s="235"/>
      <c r="S805" s="235"/>
      <c r="T805" s="235"/>
      <c r="U805" s="235"/>
      <c r="V805" s="235"/>
      <c r="W805" s="235"/>
      <c r="X805" s="235"/>
      <c r="Y805" s="235"/>
      <c r="Z805" s="235"/>
    </row>
    <row r="806" ht="15.75" customHeight="1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  <c r="U806" s="235"/>
      <c r="V806" s="235"/>
      <c r="W806" s="235"/>
      <c r="X806" s="235"/>
      <c r="Y806" s="235"/>
      <c r="Z806" s="235"/>
    </row>
    <row r="807" ht="15.75" customHeight="1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  <c r="U807" s="235"/>
      <c r="V807" s="235"/>
      <c r="W807" s="235"/>
      <c r="X807" s="235"/>
      <c r="Y807" s="235"/>
      <c r="Z807" s="235"/>
    </row>
    <row r="808" ht="15.75" customHeight="1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  <c r="U808" s="235"/>
      <c r="V808" s="235"/>
      <c r="W808" s="235"/>
      <c r="X808" s="235"/>
      <c r="Y808" s="235"/>
      <c r="Z808" s="235"/>
    </row>
    <row r="809" ht="15.75" customHeight="1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  <c r="R809" s="235"/>
      <c r="S809" s="235"/>
      <c r="T809" s="235"/>
      <c r="U809" s="235"/>
      <c r="V809" s="235"/>
      <c r="W809" s="235"/>
      <c r="X809" s="235"/>
      <c r="Y809" s="235"/>
      <c r="Z809" s="235"/>
    </row>
    <row r="810" ht="15.75" customHeight="1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  <c r="R810" s="235"/>
      <c r="S810" s="235"/>
      <c r="T810" s="235"/>
      <c r="U810" s="235"/>
      <c r="V810" s="235"/>
      <c r="W810" s="235"/>
      <c r="X810" s="235"/>
      <c r="Y810" s="235"/>
      <c r="Z810" s="235"/>
    </row>
    <row r="811" ht="15.75" customHeight="1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  <c r="R811" s="235"/>
      <c r="S811" s="235"/>
      <c r="T811" s="235"/>
      <c r="U811" s="235"/>
      <c r="V811" s="235"/>
      <c r="W811" s="235"/>
      <c r="X811" s="235"/>
      <c r="Y811" s="235"/>
      <c r="Z811" s="235"/>
    </row>
    <row r="812" ht="15.75" customHeight="1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  <c r="R812" s="235"/>
      <c r="S812" s="235"/>
      <c r="T812" s="235"/>
      <c r="U812" s="235"/>
      <c r="V812" s="235"/>
      <c r="W812" s="235"/>
      <c r="X812" s="235"/>
      <c r="Y812" s="235"/>
      <c r="Z812" s="235"/>
    </row>
    <row r="813" ht="15.75" customHeight="1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  <c r="R813" s="235"/>
      <c r="S813" s="235"/>
      <c r="T813" s="235"/>
      <c r="U813" s="235"/>
      <c r="V813" s="235"/>
      <c r="W813" s="235"/>
      <c r="X813" s="235"/>
      <c r="Y813" s="235"/>
      <c r="Z813" s="235"/>
    </row>
    <row r="814" ht="15.75" customHeight="1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  <c r="R814" s="235"/>
      <c r="S814" s="235"/>
      <c r="T814" s="235"/>
      <c r="U814" s="235"/>
      <c r="V814" s="235"/>
      <c r="W814" s="235"/>
      <c r="X814" s="235"/>
      <c r="Y814" s="235"/>
      <c r="Z814" s="235"/>
    </row>
    <row r="815" ht="15.75" customHeight="1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  <c r="R815" s="235"/>
      <c r="S815" s="235"/>
      <c r="T815" s="235"/>
      <c r="U815" s="235"/>
      <c r="V815" s="235"/>
      <c r="W815" s="235"/>
      <c r="X815" s="235"/>
      <c r="Y815" s="235"/>
      <c r="Z815" s="235"/>
    </row>
    <row r="816" ht="15.75" customHeight="1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  <c r="R816" s="235"/>
      <c r="S816" s="235"/>
      <c r="T816" s="235"/>
      <c r="U816" s="235"/>
      <c r="V816" s="235"/>
      <c r="W816" s="235"/>
      <c r="X816" s="235"/>
      <c r="Y816" s="235"/>
      <c r="Z816" s="235"/>
    </row>
    <row r="817" ht="15.75" customHeight="1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  <c r="R817" s="235"/>
      <c r="S817" s="235"/>
      <c r="T817" s="235"/>
      <c r="U817" s="235"/>
      <c r="V817" s="235"/>
      <c r="W817" s="235"/>
      <c r="X817" s="235"/>
      <c r="Y817" s="235"/>
      <c r="Z817" s="235"/>
    </row>
    <row r="818" ht="15.75" customHeight="1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  <c r="R818" s="235"/>
      <c r="S818" s="235"/>
      <c r="T818" s="235"/>
      <c r="U818" s="235"/>
      <c r="V818" s="235"/>
      <c r="W818" s="235"/>
      <c r="X818" s="235"/>
      <c r="Y818" s="235"/>
      <c r="Z818" s="235"/>
    </row>
    <row r="819" ht="15.75" customHeight="1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  <c r="R819" s="235"/>
      <c r="S819" s="235"/>
      <c r="T819" s="235"/>
      <c r="U819" s="235"/>
      <c r="V819" s="235"/>
      <c r="W819" s="235"/>
      <c r="X819" s="235"/>
      <c r="Y819" s="235"/>
      <c r="Z819" s="235"/>
    </row>
    <row r="820" ht="15.75" customHeight="1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  <c r="R820" s="235"/>
      <c r="S820" s="235"/>
      <c r="T820" s="235"/>
      <c r="U820" s="235"/>
      <c r="V820" s="235"/>
      <c r="W820" s="235"/>
      <c r="X820" s="235"/>
      <c r="Y820" s="235"/>
      <c r="Z820" s="235"/>
    </row>
    <row r="821" ht="15.75" customHeight="1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  <c r="R821" s="235"/>
      <c r="S821" s="235"/>
      <c r="T821" s="235"/>
      <c r="U821" s="235"/>
      <c r="V821" s="235"/>
      <c r="W821" s="235"/>
      <c r="X821" s="235"/>
      <c r="Y821" s="235"/>
      <c r="Z821" s="235"/>
    </row>
    <row r="822" ht="15.75" customHeight="1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  <c r="U822" s="235"/>
      <c r="V822" s="235"/>
      <c r="W822" s="235"/>
      <c r="X822" s="235"/>
      <c r="Y822" s="235"/>
      <c r="Z822" s="235"/>
    </row>
    <row r="823" ht="15.75" customHeight="1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  <c r="R823" s="235"/>
      <c r="S823" s="235"/>
      <c r="T823" s="235"/>
      <c r="U823" s="235"/>
      <c r="V823" s="235"/>
      <c r="W823" s="235"/>
      <c r="X823" s="235"/>
      <c r="Y823" s="235"/>
      <c r="Z823" s="235"/>
    </row>
    <row r="824" ht="15.75" customHeight="1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  <c r="R824" s="235"/>
      <c r="S824" s="235"/>
      <c r="T824" s="235"/>
      <c r="U824" s="235"/>
      <c r="V824" s="235"/>
      <c r="W824" s="235"/>
      <c r="X824" s="235"/>
      <c r="Y824" s="235"/>
      <c r="Z824" s="235"/>
    </row>
    <row r="825" ht="15.75" customHeight="1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  <c r="R825" s="235"/>
      <c r="S825" s="235"/>
      <c r="T825" s="235"/>
      <c r="U825" s="235"/>
      <c r="V825" s="235"/>
      <c r="W825" s="235"/>
      <c r="X825" s="235"/>
      <c r="Y825" s="235"/>
      <c r="Z825" s="235"/>
    </row>
    <row r="826" ht="15.75" customHeight="1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  <c r="R826" s="235"/>
      <c r="S826" s="235"/>
      <c r="T826" s="235"/>
      <c r="U826" s="235"/>
      <c r="V826" s="235"/>
      <c r="W826" s="235"/>
      <c r="X826" s="235"/>
      <c r="Y826" s="235"/>
      <c r="Z826" s="235"/>
    </row>
    <row r="827" ht="15.75" customHeight="1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  <c r="R827" s="235"/>
      <c r="S827" s="235"/>
      <c r="T827" s="235"/>
      <c r="U827" s="235"/>
      <c r="V827" s="235"/>
      <c r="W827" s="235"/>
      <c r="X827" s="235"/>
      <c r="Y827" s="235"/>
      <c r="Z827" s="235"/>
    </row>
    <row r="828" ht="15.75" customHeight="1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  <c r="R828" s="235"/>
      <c r="S828" s="235"/>
      <c r="T828" s="235"/>
      <c r="U828" s="235"/>
      <c r="V828" s="235"/>
      <c r="W828" s="235"/>
      <c r="X828" s="235"/>
      <c r="Y828" s="235"/>
      <c r="Z828" s="235"/>
    </row>
    <row r="829" ht="15.75" customHeight="1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  <c r="R829" s="235"/>
      <c r="S829" s="235"/>
      <c r="T829" s="235"/>
      <c r="U829" s="235"/>
      <c r="V829" s="235"/>
      <c r="W829" s="235"/>
      <c r="X829" s="235"/>
      <c r="Y829" s="235"/>
      <c r="Z829" s="235"/>
    </row>
    <row r="830" ht="15.75" customHeight="1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  <c r="R830" s="235"/>
      <c r="S830" s="235"/>
      <c r="T830" s="235"/>
      <c r="U830" s="235"/>
      <c r="V830" s="235"/>
      <c r="W830" s="235"/>
      <c r="X830" s="235"/>
      <c r="Y830" s="235"/>
      <c r="Z830" s="235"/>
    </row>
    <row r="831" ht="15.75" customHeight="1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  <c r="R831" s="235"/>
      <c r="S831" s="235"/>
      <c r="T831" s="235"/>
      <c r="U831" s="235"/>
      <c r="V831" s="235"/>
      <c r="W831" s="235"/>
      <c r="X831" s="235"/>
      <c r="Y831" s="235"/>
      <c r="Z831" s="235"/>
    </row>
    <row r="832" ht="15.75" customHeight="1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  <c r="R832" s="235"/>
      <c r="S832" s="235"/>
      <c r="T832" s="235"/>
      <c r="U832" s="235"/>
      <c r="V832" s="235"/>
      <c r="W832" s="235"/>
      <c r="X832" s="235"/>
      <c r="Y832" s="235"/>
      <c r="Z832" s="235"/>
    </row>
    <row r="833" ht="15.75" customHeight="1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  <c r="R833" s="235"/>
      <c r="S833" s="235"/>
      <c r="T833" s="235"/>
      <c r="U833" s="235"/>
      <c r="V833" s="235"/>
      <c r="W833" s="235"/>
      <c r="X833" s="235"/>
      <c r="Y833" s="235"/>
      <c r="Z833" s="235"/>
    </row>
    <row r="834" ht="15.75" customHeight="1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  <c r="R834" s="235"/>
      <c r="S834" s="235"/>
      <c r="T834" s="235"/>
      <c r="U834" s="235"/>
      <c r="V834" s="235"/>
      <c r="W834" s="235"/>
      <c r="X834" s="235"/>
      <c r="Y834" s="235"/>
      <c r="Z834" s="235"/>
    </row>
    <row r="835" ht="15.75" customHeight="1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  <c r="U835" s="235"/>
      <c r="V835" s="235"/>
      <c r="W835" s="235"/>
      <c r="X835" s="235"/>
      <c r="Y835" s="235"/>
      <c r="Z835" s="235"/>
    </row>
    <row r="836" ht="15.75" customHeight="1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  <c r="R836" s="235"/>
      <c r="S836" s="235"/>
      <c r="T836" s="235"/>
      <c r="U836" s="235"/>
      <c r="V836" s="235"/>
      <c r="W836" s="235"/>
      <c r="X836" s="235"/>
      <c r="Y836" s="235"/>
      <c r="Z836" s="235"/>
    </row>
    <row r="837" ht="15.75" customHeight="1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  <c r="R837" s="235"/>
      <c r="S837" s="235"/>
      <c r="T837" s="235"/>
      <c r="U837" s="235"/>
      <c r="V837" s="235"/>
      <c r="W837" s="235"/>
      <c r="X837" s="235"/>
      <c r="Y837" s="235"/>
      <c r="Z837" s="235"/>
    </row>
    <row r="838" ht="15.75" customHeight="1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  <c r="R838" s="235"/>
      <c r="S838" s="235"/>
      <c r="T838" s="235"/>
      <c r="U838" s="235"/>
      <c r="V838" s="235"/>
      <c r="W838" s="235"/>
      <c r="X838" s="235"/>
      <c r="Y838" s="235"/>
      <c r="Z838" s="235"/>
    </row>
    <row r="839" ht="15.75" customHeight="1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  <c r="R839" s="235"/>
      <c r="S839" s="235"/>
      <c r="T839" s="235"/>
      <c r="U839" s="235"/>
      <c r="V839" s="235"/>
      <c r="W839" s="235"/>
      <c r="X839" s="235"/>
      <c r="Y839" s="235"/>
      <c r="Z839" s="235"/>
    </row>
    <row r="840" ht="15.75" customHeight="1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  <c r="R840" s="235"/>
      <c r="S840" s="235"/>
      <c r="T840" s="235"/>
      <c r="U840" s="235"/>
      <c r="V840" s="235"/>
      <c r="W840" s="235"/>
      <c r="X840" s="235"/>
      <c r="Y840" s="235"/>
      <c r="Z840" s="235"/>
    </row>
    <row r="841" ht="15.75" customHeight="1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  <c r="R841" s="235"/>
      <c r="S841" s="235"/>
      <c r="T841" s="235"/>
      <c r="U841" s="235"/>
      <c r="V841" s="235"/>
      <c r="W841" s="235"/>
      <c r="X841" s="235"/>
      <c r="Y841" s="235"/>
      <c r="Z841" s="235"/>
    </row>
    <row r="842" ht="15.75" customHeight="1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  <c r="R842" s="235"/>
      <c r="S842" s="235"/>
      <c r="T842" s="235"/>
      <c r="U842" s="235"/>
      <c r="V842" s="235"/>
      <c r="W842" s="235"/>
      <c r="X842" s="235"/>
      <c r="Y842" s="235"/>
      <c r="Z842" s="235"/>
    </row>
    <row r="843" ht="15.75" customHeight="1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  <c r="R843" s="235"/>
      <c r="S843" s="235"/>
      <c r="T843" s="235"/>
      <c r="U843" s="235"/>
      <c r="V843" s="235"/>
      <c r="W843" s="235"/>
      <c r="X843" s="235"/>
      <c r="Y843" s="235"/>
      <c r="Z843" s="235"/>
    </row>
    <row r="844" ht="15.75" customHeight="1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  <c r="R844" s="235"/>
      <c r="S844" s="235"/>
      <c r="T844" s="235"/>
      <c r="U844" s="235"/>
      <c r="V844" s="235"/>
      <c r="W844" s="235"/>
      <c r="X844" s="235"/>
      <c r="Y844" s="235"/>
      <c r="Z844" s="235"/>
    </row>
    <row r="845" ht="15.75" customHeight="1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  <c r="R845" s="235"/>
      <c r="S845" s="235"/>
      <c r="T845" s="235"/>
      <c r="U845" s="235"/>
      <c r="V845" s="235"/>
      <c r="W845" s="235"/>
      <c r="X845" s="235"/>
      <c r="Y845" s="235"/>
      <c r="Z845" s="235"/>
    </row>
    <row r="846" ht="15.75" customHeight="1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  <c r="R846" s="235"/>
      <c r="S846" s="235"/>
      <c r="T846" s="235"/>
      <c r="U846" s="235"/>
      <c r="V846" s="235"/>
      <c r="W846" s="235"/>
      <c r="X846" s="235"/>
      <c r="Y846" s="235"/>
      <c r="Z846" s="235"/>
    </row>
    <row r="847" ht="15.75" customHeight="1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  <c r="R847" s="235"/>
      <c r="S847" s="235"/>
      <c r="T847" s="235"/>
      <c r="U847" s="235"/>
      <c r="V847" s="235"/>
      <c r="W847" s="235"/>
      <c r="X847" s="235"/>
      <c r="Y847" s="235"/>
      <c r="Z847" s="235"/>
    </row>
    <row r="848" ht="15.75" customHeight="1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  <c r="R848" s="235"/>
      <c r="S848" s="235"/>
      <c r="T848" s="235"/>
      <c r="U848" s="235"/>
      <c r="V848" s="235"/>
      <c r="W848" s="235"/>
      <c r="X848" s="235"/>
      <c r="Y848" s="235"/>
      <c r="Z848" s="235"/>
    </row>
    <row r="849" ht="15.75" customHeight="1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  <c r="R849" s="235"/>
      <c r="S849" s="235"/>
      <c r="T849" s="235"/>
      <c r="U849" s="235"/>
      <c r="V849" s="235"/>
      <c r="W849" s="235"/>
      <c r="X849" s="235"/>
      <c r="Y849" s="235"/>
      <c r="Z849" s="235"/>
    </row>
    <row r="850" ht="15.75" customHeight="1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  <c r="R850" s="235"/>
      <c r="S850" s="235"/>
      <c r="T850" s="235"/>
      <c r="U850" s="235"/>
      <c r="V850" s="235"/>
      <c r="W850" s="235"/>
      <c r="X850" s="235"/>
      <c r="Y850" s="235"/>
      <c r="Z850" s="235"/>
    </row>
    <row r="851" ht="15.75" customHeight="1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  <c r="U851" s="235"/>
      <c r="V851" s="235"/>
      <c r="W851" s="235"/>
      <c r="X851" s="235"/>
      <c r="Y851" s="235"/>
      <c r="Z851" s="235"/>
    </row>
    <row r="852" ht="15.75" customHeight="1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  <c r="R852" s="235"/>
      <c r="S852" s="235"/>
      <c r="T852" s="235"/>
      <c r="U852" s="235"/>
      <c r="V852" s="235"/>
      <c r="W852" s="235"/>
      <c r="X852" s="235"/>
      <c r="Y852" s="235"/>
      <c r="Z852" s="235"/>
    </row>
    <row r="853" ht="15.75" customHeight="1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  <c r="U853" s="235"/>
      <c r="V853" s="235"/>
      <c r="W853" s="235"/>
      <c r="X853" s="235"/>
      <c r="Y853" s="235"/>
      <c r="Z853" s="235"/>
    </row>
    <row r="854" ht="15.75" customHeight="1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  <c r="U854" s="235"/>
      <c r="V854" s="235"/>
      <c r="W854" s="235"/>
      <c r="X854" s="235"/>
      <c r="Y854" s="235"/>
      <c r="Z854" s="235"/>
    </row>
    <row r="855" ht="15.75" customHeight="1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  <c r="R855" s="235"/>
      <c r="S855" s="235"/>
      <c r="T855" s="235"/>
      <c r="U855" s="235"/>
      <c r="V855" s="235"/>
      <c r="W855" s="235"/>
      <c r="X855" s="235"/>
      <c r="Y855" s="235"/>
      <c r="Z855" s="235"/>
    </row>
    <row r="856" ht="15.75" customHeight="1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  <c r="R856" s="235"/>
      <c r="S856" s="235"/>
      <c r="T856" s="235"/>
      <c r="U856" s="235"/>
      <c r="V856" s="235"/>
      <c r="W856" s="235"/>
      <c r="X856" s="235"/>
      <c r="Y856" s="235"/>
      <c r="Z856" s="235"/>
    </row>
    <row r="857" ht="15.75" customHeight="1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  <c r="R857" s="235"/>
      <c r="S857" s="235"/>
      <c r="T857" s="235"/>
      <c r="U857" s="235"/>
      <c r="V857" s="235"/>
      <c r="W857" s="235"/>
      <c r="X857" s="235"/>
      <c r="Y857" s="235"/>
      <c r="Z857" s="235"/>
    </row>
    <row r="858" ht="15.75" customHeight="1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  <c r="R858" s="235"/>
      <c r="S858" s="235"/>
      <c r="T858" s="235"/>
      <c r="U858" s="235"/>
      <c r="V858" s="235"/>
      <c r="W858" s="235"/>
      <c r="X858" s="235"/>
      <c r="Y858" s="235"/>
      <c r="Z858" s="235"/>
    </row>
    <row r="859" ht="15.75" customHeight="1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  <c r="R859" s="235"/>
      <c r="S859" s="235"/>
      <c r="T859" s="235"/>
      <c r="U859" s="235"/>
      <c r="V859" s="235"/>
      <c r="W859" s="235"/>
      <c r="X859" s="235"/>
      <c r="Y859" s="235"/>
      <c r="Z859" s="235"/>
    </row>
    <row r="860" ht="15.75" customHeight="1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  <c r="R860" s="235"/>
      <c r="S860" s="235"/>
      <c r="T860" s="235"/>
      <c r="U860" s="235"/>
      <c r="V860" s="235"/>
      <c r="W860" s="235"/>
      <c r="X860" s="235"/>
      <c r="Y860" s="235"/>
      <c r="Z860" s="235"/>
    </row>
    <row r="861" ht="15.75" customHeight="1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  <c r="U861" s="235"/>
      <c r="V861" s="235"/>
      <c r="W861" s="235"/>
      <c r="X861" s="235"/>
      <c r="Y861" s="235"/>
      <c r="Z861" s="235"/>
    </row>
    <row r="862" ht="15.75" customHeight="1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  <c r="R862" s="235"/>
      <c r="S862" s="235"/>
      <c r="T862" s="235"/>
      <c r="U862" s="235"/>
      <c r="V862" s="235"/>
      <c r="W862" s="235"/>
      <c r="X862" s="235"/>
      <c r="Y862" s="235"/>
      <c r="Z862" s="235"/>
    </row>
    <row r="863" ht="15.75" customHeight="1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  <c r="R863" s="235"/>
      <c r="S863" s="235"/>
      <c r="T863" s="235"/>
      <c r="U863" s="235"/>
      <c r="V863" s="235"/>
      <c r="W863" s="235"/>
      <c r="X863" s="235"/>
      <c r="Y863" s="235"/>
      <c r="Z863" s="235"/>
    </row>
    <row r="864" ht="15.75" customHeight="1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  <c r="R864" s="235"/>
      <c r="S864" s="235"/>
      <c r="T864" s="235"/>
      <c r="U864" s="235"/>
      <c r="V864" s="235"/>
      <c r="W864" s="235"/>
      <c r="X864" s="235"/>
      <c r="Y864" s="235"/>
      <c r="Z864" s="235"/>
    </row>
    <row r="865" ht="15.75" customHeight="1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  <c r="R865" s="235"/>
      <c r="S865" s="235"/>
      <c r="T865" s="235"/>
      <c r="U865" s="235"/>
      <c r="V865" s="235"/>
      <c r="W865" s="235"/>
      <c r="X865" s="235"/>
      <c r="Y865" s="235"/>
      <c r="Z865" s="235"/>
    </row>
    <row r="866" ht="15.75" customHeight="1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  <c r="R866" s="235"/>
      <c r="S866" s="235"/>
      <c r="T866" s="235"/>
      <c r="U866" s="235"/>
      <c r="V866" s="235"/>
      <c r="W866" s="235"/>
      <c r="X866" s="235"/>
      <c r="Y866" s="235"/>
      <c r="Z866" s="235"/>
    </row>
    <row r="867" ht="15.75" customHeight="1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  <c r="R867" s="235"/>
      <c r="S867" s="235"/>
      <c r="T867" s="235"/>
      <c r="U867" s="235"/>
      <c r="V867" s="235"/>
      <c r="W867" s="235"/>
      <c r="X867" s="235"/>
      <c r="Y867" s="235"/>
      <c r="Z867" s="235"/>
    </row>
    <row r="868" ht="15.75" customHeight="1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  <c r="R868" s="235"/>
      <c r="S868" s="235"/>
      <c r="T868" s="235"/>
      <c r="U868" s="235"/>
      <c r="V868" s="235"/>
      <c r="W868" s="235"/>
      <c r="X868" s="235"/>
      <c r="Y868" s="235"/>
      <c r="Z868" s="235"/>
    </row>
    <row r="869" ht="15.75" customHeight="1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  <c r="R869" s="235"/>
      <c r="S869" s="235"/>
      <c r="T869" s="235"/>
      <c r="U869" s="235"/>
      <c r="V869" s="235"/>
      <c r="W869" s="235"/>
      <c r="X869" s="235"/>
      <c r="Y869" s="235"/>
      <c r="Z869" s="235"/>
    </row>
    <row r="870" ht="15.75" customHeight="1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  <c r="U870" s="235"/>
      <c r="V870" s="235"/>
      <c r="W870" s="235"/>
      <c r="X870" s="235"/>
      <c r="Y870" s="235"/>
      <c r="Z870" s="235"/>
    </row>
    <row r="871" ht="15.75" customHeight="1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  <c r="R871" s="235"/>
      <c r="S871" s="235"/>
      <c r="T871" s="235"/>
      <c r="U871" s="235"/>
      <c r="V871" s="235"/>
      <c r="W871" s="235"/>
      <c r="X871" s="235"/>
      <c r="Y871" s="235"/>
      <c r="Z871" s="235"/>
    </row>
    <row r="872" ht="15.75" customHeight="1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  <c r="R872" s="235"/>
      <c r="S872" s="235"/>
      <c r="T872" s="235"/>
      <c r="U872" s="235"/>
      <c r="V872" s="235"/>
      <c r="W872" s="235"/>
      <c r="X872" s="235"/>
      <c r="Y872" s="235"/>
      <c r="Z872" s="235"/>
    </row>
    <row r="873" ht="15.75" customHeight="1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  <c r="U873" s="235"/>
      <c r="V873" s="235"/>
      <c r="W873" s="235"/>
      <c r="X873" s="235"/>
      <c r="Y873" s="235"/>
      <c r="Z873" s="235"/>
    </row>
    <row r="874" ht="15.75" customHeight="1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  <c r="R874" s="235"/>
      <c r="S874" s="235"/>
      <c r="T874" s="235"/>
      <c r="U874" s="235"/>
      <c r="V874" s="235"/>
      <c r="W874" s="235"/>
      <c r="X874" s="235"/>
      <c r="Y874" s="235"/>
      <c r="Z874" s="235"/>
    </row>
    <row r="875" ht="15.75" customHeight="1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  <c r="U875" s="235"/>
      <c r="V875" s="235"/>
      <c r="W875" s="235"/>
      <c r="X875" s="235"/>
      <c r="Y875" s="235"/>
      <c r="Z875" s="235"/>
    </row>
    <row r="876" ht="15.75" customHeight="1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  <c r="U876" s="235"/>
      <c r="V876" s="235"/>
      <c r="W876" s="235"/>
      <c r="X876" s="235"/>
      <c r="Y876" s="235"/>
      <c r="Z876" s="235"/>
    </row>
    <row r="877" ht="15.75" customHeight="1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  <c r="R877" s="235"/>
      <c r="S877" s="235"/>
      <c r="T877" s="235"/>
      <c r="U877" s="235"/>
      <c r="V877" s="235"/>
      <c r="W877" s="235"/>
      <c r="X877" s="235"/>
      <c r="Y877" s="235"/>
      <c r="Z877" s="235"/>
    </row>
    <row r="878" ht="15.75" customHeight="1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  <c r="R878" s="235"/>
      <c r="S878" s="235"/>
      <c r="T878" s="235"/>
      <c r="U878" s="235"/>
      <c r="V878" s="235"/>
      <c r="W878" s="235"/>
      <c r="X878" s="235"/>
      <c r="Y878" s="235"/>
      <c r="Z878" s="235"/>
    </row>
    <row r="879" ht="15.75" customHeight="1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  <c r="R879" s="235"/>
      <c r="S879" s="235"/>
      <c r="T879" s="235"/>
      <c r="U879" s="235"/>
      <c r="V879" s="235"/>
      <c r="W879" s="235"/>
      <c r="X879" s="235"/>
      <c r="Y879" s="235"/>
      <c r="Z879" s="235"/>
    </row>
    <row r="880" ht="15.75" customHeight="1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  <c r="R880" s="235"/>
      <c r="S880" s="235"/>
      <c r="T880" s="235"/>
      <c r="U880" s="235"/>
      <c r="V880" s="235"/>
      <c r="W880" s="235"/>
      <c r="X880" s="235"/>
      <c r="Y880" s="235"/>
      <c r="Z880" s="235"/>
    </row>
    <row r="881" ht="15.75" customHeight="1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  <c r="R881" s="235"/>
      <c r="S881" s="235"/>
      <c r="T881" s="235"/>
      <c r="U881" s="235"/>
      <c r="V881" s="235"/>
      <c r="W881" s="235"/>
      <c r="X881" s="235"/>
      <c r="Y881" s="235"/>
      <c r="Z881" s="235"/>
    </row>
    <row r="882" ht="15.75" customHeight="1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  <c r="R882" s="235"/>
      <c r="S882" s="235"/>
      <c r="T882" s="235"/>
      <c r="U882" s="235"/>
      <c r="V882" s="235"/>
      <c r="W882" s="235"/>
      <c r="X882" s="235"/>
      <c r="Y882" s="235"/>
      <c r="Z882" s="235"/>
    </row>
    <row r="883" ht="15.75" customHeight="1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  <c r="R883" s="235"/>
      <c r="S883" s="235"/>
      <c r="T883" s="235"/>
      <c r="U883" s="235"/>
      <c r="V883" s="235"/>
      <c r="W883" s="235"/>
      <c r="X883" s="235"/>
      <c r="Y883" s="235"/>
      <c r="Z883" s="235"/>
    </row>
    <row r="884" ht="15.75" customHeight="1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  <c r="R884" s="235"/>
      <c r="S884" s="235"/>
      <c r="T884" s="235"/>
      <c r="U884" s="235"/>
      <c r="V884" s="235"/>
      <c r="W884" s="235"/>
      <c r="X884" s="235"/>
      <c r="Y884" s="235"/>
      <c r="Z884" s="235"/>
    </row>
    <row r="885" ht="15.75" customHeight="1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  <c r="R885" s="235"/>
      <c r="S885" s="235"/>
      <c r="T885" s="235"/>
      <c r="U885" s="235"/>
      <c r="V885" s="235"/>
      <c r="W885" s="235"/>
      <c r="X885" s="235"/>
      <c r="Y885" s="235"/>
      <c r="Z885" s="235"/>
    </row>
    <row r="886" ht="15.75" customHeight="1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  <c r="U886" s="235"/>
      <c r="V886" s="235"/>
      <c r="W886" s="235"/>
      <c r="X886" s="235"/>
      <c r="Y886" s="235"/>
      <c r="Z886" s="235"/>
    </row>
    <row r="887" ht="15.75" customHeight="1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  <c r="R887" s="235"/>
      <c r="S887" s="235"/>
      <c r="T887" s="235"/>
      <c r="U887" s="235"/>
      <c r="V887" s="235"/>
      <c r="W887" s="235"/>
      <c r="X887" s="235"/>
      <c r="Y887" s="235"/>
      <c r="Z887" s="235"/>
    </row>
    <row r="888" ht="15.75" customHeight="1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  <c r="R888" s="235"/>
      <c r="S888" s="235"/>
      <c r="T888" s="235"/>
      <c r="U888" s="235"/>
      <c r="V888" s="235"/>
      <c r="W888" s="235"/>
      <c r="X888" s="235"/>
      <c r="Y888" s="235"/>
      <c r="Z888" s="235"/>
    </row>
    <row r="889" ht="15.75" customHeight="1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  <c r="R889" s="235"/>
      <c r="S889" s="235"/>
      <c r="T889" s="235"/>
      <c r="U889" s="235"/>
      <c r="V889" s="235"/>
      <c r="W889" s="235"/>
      <c r="X889" s="235"/>
      <c r="Y889" s="235"/>
      <c r="Z889" s="235"/>
    </row>
    <row r="890" ht="15.75" customHeight="1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  <c r="R890" s="235"/>
      <c r="S890" s="235"/>
      <c r="T890" s="235"/>
      <c r="U890" s="235"/>
      <c r="V890" s="235"/>
      <c r="W890" s="235"/>
      <c r="X890" s="235"/>
      <c r="Y890" s="235"/>
      <c r="Z890" s="235"/>
    </row>
    <row r="891" ht="15.75" customHeight="1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  <c r="R891" s="235"/>
      <c r="S891" s="235"/>
      <c r="T891" s="235"/>
      <c r="U891" s="235"/>
      <c r="V891" s="235"/>
      <c r="W891" s="235"/>
      <c r="X891" s="235"/>
      <c r="Y891" s="235"/>
      <c r="Z891" s="235"/>
    </row>
    <row r="892" ht="15.75" customHeight="1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  <c r="R892" s="235"/>
      <c r="S892" s="235"/>
      <c r="T892" s="235"/>
      <c r="U892" s="235"/>
      <c r="V892" s="235"/>
      <c r="W892" s="235"/>
      <c r="X892" s="235"/>
      <c r="Y892" s="235"/>
      <c r="Z892" s="235"/>
    </row>
    <row r="893" ht="15.75" customHeight="1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  <c r="R893" s="235"/>
      <c r="S893" s="235"/>
      <c r="T893" s="235"/>
      <c r="U893" s="235"/>
      <c r="V893" s="235"/>
      <c r="W893" s="235"/>
      <c r="X893" s="235"/>
      <c r="Y893" s="235"/>
      <c r="Z893" s="235"/>
    </row>
    <row r="894" ht="15.75" customHeight="1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  <c r="R894" s="235"/>
      <c r="S894" s="235"/>
      <c r="T894" s="235"/>
      <c r="U894" s="235"/>
      <c r="V894" s="235"/>
      <c r="W894" s="235"/>
      <c r="X894" s="235"/>
      <c r="Y894" s="235"/>
      <c r="Z894" s="235"/>
    </row>
    <row r="895" ht="15.75" customHeight="1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  <c r="R895" s="235"/>
      <c r="S895" s="235"/>
      <c r="T895" s="235"/>
      <c r="U895" s="235"/>
      <c r="V895" s="235"/>
      <c r="W895" s="235"/>
      <c r="X895" s="235"/>
      <c r="Y895" s="235"/>
      <c r="Z895" s="235"/>
    </row>
    <row r="896" ht="15.75" customHeight="1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  <c r="R896" s="235"/>
      <c r="S896" s="235"/>
      <c r="T896" s="235"/>
      <c r="U896" s="235"/>
      <c r="V896" s="235"/>
      <c r="W896" s="235"/>
      <c r="X896" s="235"/>
      <c r="Y896" s="235"/>
      <c r="Z896" s="235"/>
    </row>
    <row r="897" ht="15.75" customHeight="1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  <c r="R897" s="235"/>
      <c r="S897" s="235"/>
      <c r="T897" s="235"/>
      <c r="U897" s="235"/>
      <c r="V897" s="235"/>
      <c r="W897" s="235"/>
      <c r="X897" s="235"/>
      <c r="Y897" s="235"/>
      <c r="Z897" s="235"/>
    </row>
    <row r="898" ht="15.75" customHeight="1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  <c r="U898" s="235"/>
      <c r="V898" s="235"/>
      <c r="W898" s="235"/>
      <c r="X898" s="235"/>
      <c r="Y898" s="235"/>
      <c r="Z898" s="235"/>
    </row>
    <row r="899" ht="15.75" customHeight="1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  <c r="U899" s="235"/>
      <c r="V899" s="235"/>
      <c r="W899" s="235"/>
      <c r="X899" s="235"/>
      <c r="Y899" s="235"/>
      <c r="Z899" s="235"/>
    </row>
    <row r="900" ht="15.75" customHeight="1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  <c r="U900" s="235"/>
      <c r="V900" s="235"/>
      <c r="W900" s="235"/>
      <c r="X900" s="235"/>
      <c r="Y900" s="235"/>
      <c r="Z900" s="235"/>
    </row>
    <row r="901" ht="15.75" customHeight="1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  <c r="U901" s="235"/>
      <c r="V901" s="235"/>
      <c r="W901" s="235"/>
      <c r="X901" s="235"/>
      <c r="Y901" s="235"/>
      <c r="Z901" s="235"/>
    </row>
    <row r="902" ht="15.75" customHeight="1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  <c r="R902" s="235"/>
      <c r="S902" s="235"/>
      <c r="T902" s="235"/>
      <c r="U902" s="235"/>
      <c r="V902" s="235"/>
      <c r="W902" s="235"/>
      <c r="X902" s="235"/>
      <c r="Y902" s="235"/>
      <c r="Z902" s="235"/>
    </row>
    <row r="903" ht="15.75" customHeight="1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  <c r="R903" s="235"/>
      <c r="S903" s="235"/>
      <c r="T903" s="235"/>
      <c r="U903" s="235"/>
      <c r="V903" s="235"/>
      <c r="W903" s="235"/>
      <c r="X903" s="235"/>
      <c r="Y903" s="235"/>
      <c r="Z903" s="235"/>
    </row>
    <row r="904" ht="15.75" customHeight="1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  <c r="R904" s="235"/>
      <c r="S904" s="235"/>
      <c r="T904" s="235"/>
      <c r="U904" s="235"/>
      <c r="V904" s="235"/>
      <c r="W904" s="235"/>
      <c r="X904" s="235"/>
      <c r="Y904" s="235"/>
      <c r="Z904" s="235"/>
    </row>
    <row r="905" ht="15.75" customHeight="1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  <c r="R905" s="235"/>
      <c r="S905" s="235"/>
      <c r="T905" s="235"/>
      <c r="U905" s="235"/>
      <c r="V905" s="235"/>
      <c r="W905" s="235"/>
      <c r="X905" s="235"/>
      <c r="Y905" s="235"/>
      <c r="Z905" s="235"/>
    </row>
    <row r="906" ht="15.75" customHeight="1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  <c r="U906" s="235"/>
      <c r="V906" s="235"/>
      <c r="W906" s="235"/>
      <c r="X906" s="235"/>
      <c r="Y906" s="235"/>
      <c r="Z906" s="235"/>
    </row>
    <row r="907" ht="15.75" customHeight="1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  <c r="R907" s="235"/>
      <c r="S907" s="235"/>
      <c r="T907" s="235"/>
      <c r="U907" s="235"/>
      <c r="V907" s="235"/>
      <c r="W907" s="235"/>
      <c r="X907" s="235"/>
      <c r="Y907" s="235"/>
      <c r="Z907" s="235"/>
    </row>
    <row r="908" ht="15.75" customHeight="1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  <c r="R908" s="235"/>
      <c r="S908" s="235"/>
      <c r="T908" s="235"/>
      <c r="U908" s="235"/>
      <c r="V908" s="235"/>
      <c r="W908" s="235"/>
      <c r="X908" s="235"/>
      <c r="Y908" s="235"/>
      <c r="Z908" s="235"/>
    </row>
    <row r="909" ht="15.75" customHeight="1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  <c r="R909" s="235"/>
      <c r="S909" s="235"/>
      <c r="T909" s="235"/>
      <c r="U909" s="235"/>
      <c r="V909" s="235"/>
      <c r="W909" s="235"/>
      <c r="X909" s="235"/>
      <c r="Y909" s="235"/>
      <c r="Z909" s="235"/>
    </row>
    <row r="910" ht="15.75" customHeight="1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  <c r="U910" s="235"/>
      <c r="V910" s="235"/>
      <c r="W910" s="235"/>
      <c r="X910" s="235"/>
      <c r="Y910" s="235"/>
      <c r="Z910" s="235"/>
    </row>
    <row r="911" ht="15.75" customHeight="1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  <c r="R911" s="235"/>
      <c r="S911" s="235"/>
      <c r="T911" s="235"/>
      <c r="U911" s="235"/>
      <c r="V911" s="235"/>
      <c r="W911" s="235"/>
      <c r="X911" s="235"/>
      <c r="Y911" s="235"/>
      <c r="Z911" s="235"/>
    </row>
    <row r="912" ht="15.75" customHeight="1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  <c r="R912" s="235"/>
      <c r="S912" s="235"/>
      <c r="T912" s="235"/>
      <c r="U912" s="235"/>
      <c r="V912" s="235"/>
      <c r="W912" s="235"/>
      <c r="X912" s="235"/>
      <c r="Y912" s="235"/>
      <c r="Z912" s="235"/>
    </row>
    <row r="913" ht="15.75" customHeight="1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  <c r="R913" s="235"/>
      <c r="S913" s="235"/>
      <c r="T913" s="235"/>
      <c r="U913" s="235"/>
      <c r="V913" s="235"/>
      <c r="W913" s="235"/>
      <c r="X913" s="235"/>
      <c r="Y913" s="235"/>
      <c r="Z913" s="235"/>
    </row>
    <row r="914" ht="15.75" customHeight="1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  <c r="R914" s="235"/>
      <c r="S914" s="235"/>
      <c r="T914" s="235"/>
      <c r="U914" s="235"/>
      <c r="V914" s="235"/>
      <c r="W914" s="235"/>
      <c r="X914" s="235"/>
      <c r="Y914" s="235"/>
      <c r="Z914" s="235"/>
    </row>
    <row r="915" ht="15.75" customHeight="1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  <c r="R915" s="235"/>
      <c r="S915" s="235"/>
      <c r="T915" s="235"/>
      <c r="U915" s="235"/>
      <c r="V915" s="235"/>
      <c r="W915" s="235"/>
      <c r="X915" s="235"/>
      <c r="Y915" s="235"/>
      <c r="Z915" s="235"/>
    </row>
    <row r="916" ht="15.75" customHeight="1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  <c r="R916" s="235"/>
      <c r="S916" s="235"/>
      <c r="T916" s="235"/>
      <c r="U916" s="235"/>
      <c r="V916" s="235"/>
      <c r="W916" s="235"/>
      <c r="X916" s="235"/>
      <c r="Y916" s="235"/>
      <c r="Z916" s="235"/>
    </row>
    <row r="917" ht="15.75" customHeight="1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  <c r="R917" s="235"/>
      <c r="S917" s="235"/>
      <c r="T917" s="235"/>
      <c r="U917" s="235"/>
      <c r="V917" s="235"/>
      <c r="W917" s="235"/>
      <c r="X917" s="235"/>
      <c r="Y917" s="235"/>
      <c r="Z917" s="235"/>
    </row>
    <row r="918" ht="15.75" customHeight="1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  <c r="R918" s="235"/>
      <c r="S918" s="235"/>
      <c r="T918" s="235"/>
      <c r="U918" s="235"/>
      <c r="V918" s="235"/>
      <c r="W918" s="235"/>
      <c r="X918" s="235"/>
      <c r="Y918" s="235"/>
      <c r="Z918" s="235"/>
    </row>
    <row r="919" ht="15.75" customHeight="1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  <c r="R919" s="235"/>
      <c r="S919" s="235"/>
      <c r="T919" s="235"/>
      <c r="U919" s="235"/>
      <c r="V919" s="235"/>
      <c r="W919" s="235"/>
      <c r="X919" s="235"/>
      <c r="Y919" s="235"/>
      <c r="Z919" s="235"/>
    </row>
    <row r="920" ht="15.75" customHeight="1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  <c r="R920" s="235"/>
      <c r="S920" s="235"/>
      <c r="T920" s="235"/>
      <c r="U920" s="235"/>
      <c r="V920" s="235"/>
      <c r="W920" s="235"/>
      <c r="X920" s="235"/>
      <c r="Y920" s="235"/>
      <c r="Z920" s="235"/>
    </row>
    <row r="921" ht="15.75" customHeight="1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  <c r="R921" s="235"/>
      <c r="S921" s="235"/>
      <c r="T921" s="235"/>
      <c r="U921" s="235"/>
      <c r="V921" s="235"/>
      <c r="W921" s="235"/>
      <c r="X921" s="235"/>
      <c r="Y921" s="235"/>
      <c r="Z921" s="235"/>
    </row>
    <row r="922" ht="15.75" customHeight="1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  <c r="R922" s="235"/>
      <c r="S922" s="235"/>
      <c r="T922" s="235"/>
      <c r="U922" s="235"/>
      <c r="V922" s="235"/>
      <c r="W922" s="235"/>
      <c r="X922" s="235"/>
      <c r="Y922" s="235"/>
      <c r="Z922" s="235"/>
    </row>
    <row r="923" ht="15.75" customHeight="1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  <c r="R923" s="235"/>
      <c r="S923" s="235"/>
      <c r="T923" s="235"/>
      <c r="U923" s="235"/>
      <c r="V923" s="235"/>
      <c r="W923" s="235"/>
      <c r="X923" s="235"/>
      <c r="Y923" s="235"/>
      <c r="Z923" s="235"/>
    </row>
    <row r="924" ht="15.75" customHeight="1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  <c r="R924" s="235"/>
      <c r="S924" s="235"/>
      <c r="T924" s="235"/>
      <c r="U924" s="235"/>
      <c r="V924" s="235"/>
      <c r="W924" s="235"/>
      <c r="X924" s="235"/>
      <c r="Y924" s="235"/>
      <c r="Z924" s="235"/>
    </row>
    <row r="925" ht="15.75" customHeight="1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  <c r="R925" s="235"/>
      <c r="S925" s="235"/>
      <c r="T925" s="235"/>
      <c r="U925" s="235"/>
      <c r="V925" s="235"/>
      <c r="W925" s="235"/>
      <c r="X925" s="235"/>
      <c r="Y925" s="235"/>
      <c r="Z925" s="235"/>
    </row>
    <row r="926" ht="15.75" customHeight="1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  <c r="R926" s="235"/>
      <c r="S926" s="235"/>
      <c r="T926" s="235"/>
      <c r="U926" s="235"/>
      <c r="V926" s="235"/>
      <c r="W926" s="235"/>
      <c r="X926" s="235"/>
      <c r="Y926" s="235"/>
      <c r="Z926" s="235"/>
    </row>
    <row r="927" ht="15.75" customHeight="1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  <c r="R927" s="235"/>
      <c r="S927" s="235"/>
      <c r="T927" s="235"/>
      <c r="U927" s="235"/>
      <c r="V927" s="235"/>
      <c r="W927" s="235"/>
      <c r="X927" s="235"/>
      <c r="Y927" s="235"/>
      <c r="Z927" s="235"/>
    </row>
    <row r="928" ht="15.75" customHeight="1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  <c r="R928" s="235"/>
      <c r="S928" s="235"/>
      <c r="T928" s="235"/>
      <c r="U928" s="235"/>
      <c r="V928" s="235"/>
      <c r="W928" s="235"/>
      <c r="X928" s="235"/>
      <c r="Y928" s="235"/>
      <c r="Z928" s="235"/>
    </row>
    <row r="929" ht="15.75" customHeight="1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  <c r="R929" s="235"/>
      <c r="S929" s="235"/>
      <c r="T929" s="235"/>
      <c r="U929" s="235"/>
      <c r="V929" s="235"/>
      <c r="W929" s="235"/>
      <c r="X929" s="235"/>
      <c r="Y929" s="235"/>
      <c r="Z929" s="235"/>
    </row>
    <row r="930" ht="15.75" customHeight="1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  <c r="R930" s="235"/>
      <c r="S930" s="235"/>
      <c r="T930" s="235"/>
      <c r="U930" s="235"/>
      <c r="V930" s="235"/>
      <c r="W930" s="235"/>
      <c r="X930" s="235"/>
      <c r="Y930" s="235"/>
      <c r="Z930" s="235"/>
    </row>
    <row r="931" ht="15.75" customHeight="1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  <c r="R931" s="235"/>
      <c r="S931" s="235"/>
      <c r="T931" s="235"/>
      <c r="U931" s="235"/>
      <c r="V931" s="235"/>
      <c r="W931" s="235"/>
      <c r="X931" s="235"/>
      <c r="Y931" s="235"/>
      <c r="Z931" s="235"/>
    </row>
    <row r="932" ht="15.75" customHeight="1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  <c r="R932" s="235"/>
      <c r="S932" s="235"/>
      <c r="T932" s="235"/>
      <c r="U932" s="235"/>
      <c r="V932" s="235"/>
      <c r="W932" s="235"/>
      <c r="X932" s="235"/>
      <c r="Y932" s="235"/>
      <c r="Z932" s="235"/>
    </row>
    <row r="933" ht="15.75" customHeight="1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  <c r="R933" s="235"/>
      <c r="S933" s="235"/>
      <c r="T933" s="235"/>
      <c r="U933" s="235"/>
      <c r="V933" s="235"/>
      <c r="W933" s="235"/>
      <c r="X933" s="235"/>
      <c r="Y933" s="235"/>
      <c r="Z933" s="235"/>
    </row>
    <row r="934" ht="15.75" customHeight="1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  <c r="R934" s="235"/>
      <c r="S934" s="235"/>
      <c r="T934" s="235"/>
      <c r="U934" s="235"/>
      <c r="V934" s="235"/>
      <c r="W934" s="235"/>
      <c r="X934" s="235"/>
      <c r="Y934" s="235"/>
      <c r="Z934" s="235"/>
    </row>
    <row r="935" ht="15.75" customHeight="1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  <c r="R935" s="235"/>
      <c r="S935" s="235"/>
      <c r="T935" s="235"/>
      <c r="U935" s="235"/>
      <c r="V935" s="235"/>
      <c r="W935" s="235"/>
      <c r="X935" s="235"/>
      <c r="Y935" s="235"/>
      <c r="Z935" s="235"/>
    </row>
    <row r="936" ht="15.75" customHeight="1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  <c r="R936" s="235"/>
      <c r="S936" s="235"/>
      <c r="T936" s="235"/>
      <c r="U936" s="235"/>
      <c r="V936" s="235"/>
      <c r="W936" s="235"/>
      <c r="X936" s="235"/>
      <c r="Y936" s="235"/>
      <c r="Z936" s="235"/>
    </row>
    <row r="937" ht="15.75" customHeight="1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  <c r="R937" s="235"/>
      <c r="S937" s="235"/>
      <c r="T937" s="235"/>
      <c r="U937" s="235"/>
      <c r="V937" s="235"/>
      <c r="W937" s="235"/>
      <c r="X937" s="235"/>
      <c r="Y937" s="235"/>
      <c r="Z937" s="235"/>
    </row>
    <row r="938" ht="15.75" customHeight="1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  <c r="R938" s="235"/>
      <c r="S938" s="235"/>
      <c r="T938" s="235"/>
      <c r="U938" s="235"/>
      <c r="V938" s="235"/>
      <c r="W938" s="235"/>
      <c r="X938" s="235"/>
      <c r="Y938" s="235"/>
      <c r="Z938" s="235"/>
    </row>
    <row r="939" ht="15.75" customHeight="1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  <c r="R939" s="235"/>
      <c r="S939" s="235"/>
      <c r="T939" s="235"/>
      <c r="U939" s="235"/>
      <c r="V939" s="235"/>
      <c r="W939" s="235"/>
      <c r="X939" s="235"/>
      <c r="Y939" s="235"/>
      <c r="Z939" s="235"/>
    </row>
    <row r="940" ht="15.75" customHeight="1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  <c r="R940" s="235"/>
      <c r="S940" s="235"/>
      <c r="T940" s="235"/>
      <c r="U940" s="235"/>
      <c r="V940" s="235"/>
      <c r="W940" s="235"/>
      <c r="X940" s="235"/>
      <c r="Y940" s="235"/>
      <c r="Z940" s="235"/>
    </row>
    <row r="941" ht="15.75" customHeight="1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  <c r="R941" s="235"/>
      <c r="S941" s="235"/>
      <c r="T941" s="235"/>
      <c r="U941" s="235"/>
      <c r="V941" s="235"/>
      <c r="W941" s="235"/>
      <c r="X941" s="235"/>
      <c r="Y941" s="235"/>
      <c r="Z941" s="235"/>
    </row>
    <row r="942" ht="15.75" customHeight="1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  <c r="R942" s="235"/>
      <c r="S942" s="235"/>
      <c r="T942" s="235"/>
      <c r="U942" s="235"/>
      <c r="V942" s="235"/>
      <c r="W942" s="235"/>
      <c r="X942" s="235"/>
      <c r="Y942" s="235"/>
      <c r="Z942" s="235"/>
    </row>
    <row r="943" ht="15.75" customHeight="1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  <c r="R943" s="235"/>
      <c r="S943" s="235"/>
      <c r="T943" s="235"/>
      <c r="U943" s="235"/>
      <c r="V943" s="235"/>
      <c r="W943" s="235"/>
      <c r="X943" s="235"/>
      <c r="Y943" s="235"/>
      <c r="Z943" s="235"/>
    </row>
    <row r="944" ht="15.75" customHeight="1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  <c r="R944" s="235"/>
      <c r="S944" s="235"/>
      <c r="T944" s="235"/>
      <c r="U944" s="235"/>
      <c r="V944" s="235"/>
      <c r="W944" s="235"/>
      <c r="X944" s="235"/>
      <c r="Y944" s="235"/>
      <c r="Z944" s="235"/>
    </row>
    <row r="945" ht="15.75" customHeight="1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  <c r="U945" s="235"/>
      <c r="V945" s="235"/>
      <c r="W945" s="235"/>
      <c r="X945" s="235"/>
      <c r="Y945" s="235"/>
      <c r="Z945" s="235"/>
    </row>
    <row r="946" ht="15.75" customHeight="1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  <c r="R946" s="235"/>
      <c r="S946" s="235"/>
      <c r="T946" s="235"/>
      <c r="U946" s="235"/>
      <c r="V946" s="235"/>
      <c r="W946" s="235"/>
      <c r="X946" s="235"/>
      <c r="Y946" s="235"/>
      <c r="Z946" s="235"/>
    </row>
    <row r="947" ht="15.75" customHeight="1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  <c r="U947" s="235"/>
      <c r="V947" s="235"/>
      <c r="W947" s="235"/>
      <c r="X947" s="235"/>
      <c r="Y947" s="235"/>
      <c r="Z947" s="235"/>
    </row>
    <row r="948" ht="15.75" customHeight="1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  <c r="U948" s="235"/>
      <c r="V948" s="235"/>
      <c r="W948" s="235"/>
      <c r="X948" s="235"/>
      <c r="Y948" s="235"/>
      <c r="Z948" s="235"/>
    </row>
    <row r="949" ht="15.75" customHeight="1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  <c r="R949" s="235"/>
      <c r="S949" s="235"/>
      <c r="T949" s="235"/>
      <c r="U949" s="235"/>
      <c r="V949" s="235"/>
      <c r="W949" s="235"/>
      <c r="X949" s="235"/>
      <c r="Y949" s="235"/>
      <c r="Z949" s="235"/>
    </row>
    <row r="950" ht="15.75" customHeight="1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  <c r="R950" s="235"/>
      <c r="S950" s="235"/>
      <c r="T950" s="235"/>
      <c r="U950" s="235"/>
      <c r="V950" s="235"/>
      <c r="W950" s="235"/>
      <c r="X950" s="235"/>
      <c r="Y950" s="235"/>
      <c r="Z950" s="235"/>
    </row>
    <row r="951" ht="15.75" customHeight="1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  <c r="R951" s="235"/>
      <c r="S951" s="235"/>
      <c r="T951" s="235"/>
      <c r="U951" s="235"/>
      <c r="V951" s="235"/>
      <c r="W951" s="235"/>
      <c r="X951" s="235"/>
      <c r="Y951" s="235"/>
      <c r="Z951" s="235"/>
    </row>
    <row r="952" ht="15.75" customHeight="1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  <c r="R952" s="235"/>
      <c r="S952" s="235"/>
      <c r="T952" s="235"/>
      <c r="U952" s="235"/>
      <c r="V952" s="235"/>
      <c r="W952" s="235"/>
      <c r="X952" s="235"/>
      <c r="Y952" s="235"/>
      <c r="Z952" s="235"/>
    </row>
    <row r="953" ht="15.75" customHeight="1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  <c r="R953" s="235"/>
      <c r="S953" s="235"/>
      <c r="T953" s="235"/>
      <c r="U953" s="235"/>
      <c r="V953" s="235"/>
      <c r="W953" s="235"/>
      <c r="X953" s="235"/>
      <c r="Y953" s="235"/>
      <c r="Z953" s="235"/>
    </row>
    <row r="954" ht="15.75" customHeight="1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  <c r="R954" s="235"/>
      <c r="S954" s="235"/>
      <c r="T954" s="235"/>
      <c r="U954" s="235"/>
      <c r="V954" s="235"/>
      <c r="W954" s="235"/>
      <c r="X954" s="235"/>
      <c r="Y954" s="235"/>
      <c r="Z954" s="235"/>
    </row>
    <row r="955" ht="15.75" customHeight="1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  <c r="R955" s="235"/>
      <c r="S955" s="235"/>
      <c r="T955" s="235"/>
      <c r="U955" s="235"/>
      <c r="V955" s="235"/>
      <c r="W955" s="235"/>
      <c r="X955" s="235"/>
      <c r="Y955" s="235"/>
      <c r="Z955" s="235"/>
    </row>
    <row r="956" ht="15.75" customHeight="1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  <c r="R956" s="235"/>
      <c r="S956" s="235"/>
      <c r="T956" s="235"/>
      <c r="U956" s="235"/>
      <c r="V956" s="235"/>
      <c r="W956" s="235"/>
      <c r="X956" s="235"/>
      <c r="Y956" s="235"/>
      <c r="Z956" s="235"/>
    </row>
    <row r="957" ht="15.75" customHeight="1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  <c r="R957" s="235"/>
      <c r="S957" s="235"/>
      <c r="T957" s="235"/>
      <c r="U957" s="235"/>
      <c r="V957" s="235"/>
      <c r="W957" s="235"/>
      <c r="X957" s="235"/>
      <c r="Y957" s="235"/>
      <c r="Z957" s="235"/>
    </row>
    <row r="958" ht="15.75" customHeight="1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  <c r="R958" s="235"/>
      <c r="S958" s="235"/>
      <c r="T958" s="235"/>
      <c r="U958" s="235"/>
      <c r="V958" s="235"/>
      <c r="W958" s="235"/>
      <c r="X958" s="235"/>
      <c r="Y958" s="235"/>
      <c r="Z958" s="235"/>
    </row>
    <row r="959" ht="15.75" customHeight="1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  <c r="R959" s="235"/>
      <c r="S959" s="235"/>
      <c r="T959" s="235"/>
      <c r="U959" s="235"/>
      <c r="V959" s="235"/>
      <c r="W959" s="235"/>
      <c r="X959" s="235"/>
      <c r="Y959" s="235"/>
      <c r="Z959" s="235"/>
    </row>
    <row r="960" ht="15.75" customHeight="1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  <c r="R960" s="235"/>
      <c r="S960" s="235"/>
      <c r="T960" s="235"/>
      <c r="U960" s="235"/>
      <c r="V960" s="235"/>
      <c r="W960" s="235"/>
      <c r="X960" s="235"/>
      <c r="Y960" s="235"/>
      <c r="Z960" s="235"/>
    </row>
    <row r="961" ht="15.75" customHeight="1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  <c r="R961" s="235"/>
      <c r="S961" s="235"/>
      <c r="T961" s="235"/>
      <c r="U961" s="235"/>
      <c r="V961" s="235"/>
      <c r="W961" s="235"/>
      <c r="X961" s="235"/>
      <c r="Y961" s="235"/>
      <c r="Z961" s="235"/>
    </row>
    <row r="962" ht="15.75" customHeight="1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  <c r="R962" s="235"/>
      <c r="S962" s="235"/>
      <c r="T962" s="235"/>
      <c r="U962" s="235"/>
      <c r="V962" s="235"/>
      <c r="W962" s="235"/>
      <c r="X962" s="235"/>
      <c r="Y962" s="235"/>
      <c r="Z962" s="235"/>
    </row>
    <row r="963" ht="15.75" customHeight="1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  <c r="R963" s="235"/>
      <c r="S963" s="235"/>
      <c r="T963" s="235"/>
      <c r="U963" s="235"/>
      <c r="V963" s="235"/>
      <c r="W963" s="235"/>
      <c r="X963" s="235"/>
      <c r="Y963" s="235"/>
      <c r="Z963" s="235"/>
    </row>
    <row r="964" ht="15.75" customHeight="1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  <c r="R964" s="235"/>
      <c r="S964" s="235"/>
      <c r="T964" s="235"/>
      <c r="U964" s="235"/>
      <c r="V964" s="235"/>
      <c r="W964" s="235"/>
      <c r="X964" s="235"/>
      <c r="Y964" s="235"/>
      <c r="Z964" s="235"/>
    </row>
    <row r="965" ht="15.75" customHeight="1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  <c r="R965" s="235"/>
      <c r="S965" s="235"/>
      <c r="T965" s="235"/>
      <c r="U965" s="235"/>
      <c r="V965" s="235"/>
      <c r="W965" s="235"/>
      <c r="X965" s="235"/>
      <c r="Y965" s="235"/>
      <c r="Z965" s="235"/>
    </row>
    <row r="966" ht="15.75" customHeight="1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  <c r="R966" s="235"/>
      <c r="S966" s="235"/>
      <c r="T966" s="235"/>
      <c r="U966" s="235"/>
      <c r="V966" s="235"/>
      <c r="W966" s="235"/>
      <c r="X966" s="235"/>
      <c r="Y966" s="235"/>
      <c r="Z966" s="235"/>
    </row>
    <row r="967" ht="15.75" customHeight="1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  <c r="R967" s="235"/>
      <c r="S967" s="235"/>
      <c r="T967" s="235"/>
      <c r="U967" s="235"/>
      <c r="V967" s="235"/>
      <c r="W967" s="235"/>
      <c r="X967" s="235"/>
      <c r="Y967" s="235"/>
      <c r="Z967" s="235"/>
    </row>
    <row r="968" ht="15.75" customHeight="1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  <c r="R968" s="235"/>
      <c r="S968" s="235"/>
      <c r="T968" s="235"/>
      <c r="U968" s="235"/>
      <c r="V968" s="235"/>
      <c r="W968" s="235"/>
      <c r="X968" s="235"/>
      <c r="Y968" s="235"/>
      <c r="Z968" s="235"/>
    </row>
    <row r="969" ht="15.75" customHeight="1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  <c r="R969" s="235"/>
      <c r="S969" s="235"/>
      <c r="T969" s="235"/>
      <c r="U969" s="235"/>
      <c r="V969" s="235"/>
      <c r="W969" s="235"/>
      <c r="X969" s="235"/>
      <c r="Y969" s="235"/>
      <c r="Z969" s="235"/>
    </row>
    <row r="970" ht="15.75" customHeight="1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  <c r="R970" s="235"/>
      <c r="S970" s="235"/>
      <c r="T970" s="235"/>
      <c r="U970" s="235"/>
      <c r="V970" s="235"/>
      <c r="W970" s="235"/>
      <c r="X970" s="235"/>
      <c r="Y970" s="235"/>
      <c r="Z970" s="235"/>
    </row>
    <row r="971" ht="15.75" customHeight="1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  <c r="R971" s="235"/>
      <c r="S971" s="235"/>
      <c r="T971" s="235"/>
      <c r="U971" s="235"/>
      <c r="V971" s="235"/>
      <c r="W971" s="235"/>
      <c r="X971" s="235"/>
      <c r="Y971" s="235"/>
      <c r="Z971" s="235"/>
    </row>
    <row r="972" ht="15.75" customHeight="1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  <c r="R972" s="235"/>
      <c r="S972" s="235"/>
      <c r="T972" s="235"/>
      <c r="U972" s="235"/>
      <c r="V972" s="235"/>
      <c r="W972" s="235"/>
      <c r="X972" s="235"/>
      <c r="Y972" s="235"/>
      <c r="Z972" s="235"/>
    </row>
    <row r="973" ht="15.75" customHeight="1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  <c r="R973" s="235"/>
      <c r="S973" s="235"/>
      <c r="T973" s="235"/>
      <c r="U973" s="235"/>
      <c r="V973" s="235"/>
      <c r="W973" s="235"/>
      <c r="X973" s="235"/>
      <c r="Y973" s="235"/>
      <c r="Z973" s="235"/>
    </row>
    <row r="974" ht="15.75" customHeight="1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  <c r="R974" s="235"/>
      <c r="S974" s="235"/>
      <c r="T974" s="235"/>
      <c r="U974" s="235"/>
      <c r="V974" s="235"/>
      <c r="W974" s="235"/>
      <c r="X974" s="235"/>
      <c r="Y974" s="235"/>
      <c r="Z974" s="235"/>
    </row>
    <row r="975" ht="15.75" customHeight="1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  <c r="R975" s="235"/>
      <c r="S975" s="235"/>
      <c r="T975" s="235"/>
      <c r="U975" s="235"/>
      <c r="V975" s="235"/>
      <c r="W975" s="235"/>
      <c r="X975" s="235"/>
      <c r="Y975" s="235"/>
      <c r="Z975" s="235"/>
    </row>
    <row r="976" ht="15.75" customHeight="1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  <c r="R976" s="235"/>
      <c r="S976" s="235"/>
      <c r="T976" s="235"/>
      <c r="U976" s="235"/>
      <c r="V976" s="235"/>
      <c r="W976" s="235"/>
      <c r="X976" s="235"/>
      <c r="Y976" s="235"/>
      <c r="Z976" s="235"/>
    </row>
    <row r="977" ht="15.75" customHeight="1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  <c r="R977" s="235"/>
      <c r="S977" s="235"/>
      <c r="T977" s="235"/>
      <c r="U977" s="235"/>
      <c r="V977" s="235"/>
      <c r="W977" s="235"/>
      <c r="X977" s="235"/>
      <c r="Y977" s="235"/>
      <c r="Z977" s="235"/>
    </row>
    <row r="978" ht="15.75" customHeight="1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  <c r="R978" s="235"/>
      <c r="S978" s="235"/>
      <c r="T978" s="235"/>
      <c r="U978" s="235"/>
      <c r="V978" s="235"/>
      <c r="W978" s="235"/>
      <c r="X978" s="235"/>
      <c r="Y978" s="235"/>
      <c r="Z978" s="235"/>
    </row>
    <row r="979" ht="15.75" customHeight="1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  <c r="R979" s="235"/>
      <c r="S979" s="235"/>
      <c r="T979" s="235"/>
      <c r="U979" s="235"/>
      <c r="V979" s="235"/>
      <c r="W979" s="235"/>
      <c r="X979" s="235"/>
      <c r="Y979" s="235"/>
      <c r="Z979" s="235"/>
    </row>
    <row r="980" ht="15.75" customHeight="1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  <c r="R980" s="235"/>
      <c r="S980" s="235"/>
      <c r="T980" s="235"/>
      <c r="U980" s="235"/>
      <c r="V980" s="235"/>
      <c r="W980" s="235"/>
      <c r="X980" s="235"/>
      <c r="Y980" s="235"/>
      <c r="Z980" s="235"/>
    </row>
    <row r="981" ht="15.75" customHeight="1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  <c r="R981" s="235"/>
      <c r="S981" s="235"/>
      <c r="T981" s="235"/>
      <c r="U981" s="235"/>
      <c r="V981" s="235"/>
      <c r="W981" s="235"/>
      <c r="X981" s="235"/>
      <c r="Y981" s="235"/>
      <c r="Z981" s="235"/>
    </row>
    <row r="982" ht="15.75" customHeight="1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  <c r="R982" s="235"/>
      <c r="S982" s="235"/>
      <c r="T982" s="235"/>
      <c r="U982" s="235"/>
      <c r="V982" s="235"/>
      <c r="W982" s="235"/>
      <c r="X982" s="235"/>
      <c r="Y982" s="235"/>
      <c r="Z982" s="235"/>
    </row>
    <row r="983" ht="15.75" customHeight="1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  <c r="R983" s="235"/>
      <c r="S983" s="235"/>
      <c r="T983" s="235"/>
      <c r="U983" s="235"/>
      <c r="V983" s="235"/>
      <c r="W983" s="235"/>
      <c r="X983" s="235"/>
      <c r="Y983" s="235"/>
      <c r="Z983" s="235"/>
    </row>
    <row r="984" ht="15.75" customHeight="1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  <c r="R984" s="235"/>
      <c r="S984" s="235"/>
      <c r="T984" s="235"/>
      <c r="U984" s="235"/>
      <c r="V984" s="235"/>
      <c r="W984" s="235"/>
      <c r="X984" s="235"/>
      <c r="Y984" s="235"/>
      <c r="Z984" s="235"/>
    </row>
    <row r="985" ht="15.75" customHeight="1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  <c r="R985" s="235"/>
      <c r="S985" s="235"/>
      <c r="T985" s="235"/>
      <c r="U985" s="235"/>
      <c r="V985" s="235"/>
      <c r="W985" s="235"/>
      <c r="X985" s="235"/>
      <c r="Y985" s="235"/>
      <c r="Z985" s="235"/>
    </row>
    <row r="986" ht="15.75" customHeight="1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  <c r="R986" s="235"/>
      <c r="S986" s="235"/>
      <c r="T986" s="235"/>
      <c r="U986" s="235"/>
      <c r="V986" s="235"/>
      <c r="W986" s="235"/>
      <c r="X986" s="235"/>
      <c r="Y986" s="235"/>
      <c r="Z986" s="235"/>
    </row>
    <row r="987" ht="15.75" customHeight="1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  <c r="R987" s="235"/>
      <c r="S987" s="235"/>
      <c r="T987" s="235"/>
      <c r="U987" s="235"/>
      <c r="V987" s="235"/>
      <c r="W987" s="235"/>
      <c r="X987" s="235"/>
      <c r="Y987" s="235"/>
      <c r="Z987" s="235"/>
    </row>
    <row r="988" ht="15.75" customHeight="1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  <c r="R988" s="235"/>
      <c r="S988" s="235"/>
      <c r="T988" s="235"/>
      <c r="U988" s="235"/>
      <c r="V988" s="235"/>
      <c r="W988" s="235"/>
      <c r="X988" s="235"/>
      <c r="Y988" s="235"/>
      <c r="Z988" s="235"/>
    </row>
    <row r="989" ht="15.75" customHeight="1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  <c r="R989" s="235"/>
      <c r="S989" s="235"/>
      <c r="T989" s="235"/>
      <c r="U989" s="235"/>
      <c r="V989" s="235"/>
      <c r="W989" s="235"/>
      <c r="X989" s="235"/>
      <c r="Y989" s="235"/>
      <c r="Z989" s="235"/>
    </row>
    <row r="990" ht="15.75" customHeight="1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  <c r="R990" s="235"/>
      <c r="S990" s="235"/>
      <c r="T990" s="235"/>
      <c r="U990" s="235"/>
      <c r="V990" s="235"/>
      <c r="W990" s="235"/>
      <c r="X990" s="235"/>
      <c r="Y990" s="235"/>
      <c r="Z990" s="235"/>
    </row>
    <row r="991" ht="15.75" customHeight="1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  <c r="R991" s="235"/>
      <c r="S991" s="235"/>
      <c r="T991" s="235"/>
      <c r="U991" s="235"/>
      <c r="V991" s="235"/>
      <c r="W991" s="235"/>
      <c r="X991" s="235"/>
      <c r="Y991" s="235"/>
      <c r="Z991" s="235"/>
    </row>
    <row r="992" ht="15.75" customHeight="1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  <c r="U992" s="235"/>
      <c r="V992" s="235"/>
      <c r="W992" s="235"/>
      <c r="X992" s="235"/>
      <c r="Y992" s="235"/>
      <c r="Z992" s="235"/>
    </row>
    <row r="993" ht="15.75" customHeight="1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  <c r="U993" s="235"/>
      <c r="V993" s="235"/>
      <c r="W993" s="235"/>
      <c r="X993" s="235"/>
      <c r="Y993" s="235"/>
      <c r="Z993" s="235"/>
    </row>
    <row r="994" ht="15.75" customHeight="1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  <c r="U994" s="235"/>
      <c r="V994" s="235"/>
      <c r="W994" s="235"/>
      <c r="X994" s="235"/>
      <c r="Y994" s="235"/>
      <c r="Z994" s="235"/>
    </row>
    <row r="995" ht="15.75" customHeight="1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  <c r="U995" s="235"/>
      <c r="V995" s="235"/>
      <c r="W995" s="235"/>
      <c r="X995" s="235"/>
      <c r="Y995" s="235"/>
      <c r="Z995" s="235"/>
    </row>
    <row r="996" ht="15.75" customHeight="1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  <c r="R996" s="235"/>
      <c r="S996" s="235"/>
      <c r="T996" s="235"/>
      <c r="U996" s="235"/>
      <c r="V996" s="235"/>
      <c r="W996" s="235"/>
      <c r="X996" s="235"/>
      <c r="Y996" s="235"/>
      <c r="Z996" s="235"/>
    </row>
    <row r="997" ht="15.75" customHeight="1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  <c r="R997" s="235"/>
      <c r="S997" s="235"/>
      <c r="T997" s="235"/>
      <c r="U997" s="235"/>
      <c r="V997" s="235"/>
      <c r="W997" s="235"/>
      <c r="X997" s="235"/>
      <c r="Y997" s="235"/>
      <c r="Z997" s="235"/>
    </row>
    <row r="998" ht="15.75" customHeight="1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  <c r="R998" s="235"/>
      <c r="S998" s="235"/>
      <c r="T998" s="235"/>
      <c r="U998" s="235"/>
      <c r="V998" s="235"/>
      <c r="W998" s="235"/>
      <c r="X998" s="235"/>
      <c r="Y998" s="235"/>
      <c r="Z998" s="235"/>
    </row>
    <row r="999" ht="15.75" customHeight="1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  <c r="R999" s="235"/>
      <c r="S999" s="235"/>
      <c r="T999" s="235"/>
      <c r="U999" s="235"/>
      <c r="V999" s="235"/>
      <c r="W999" s="235"/>
      <c r="X999" s="235"/>
      <c r="Y999" s="235"/>
      <c r="Z999" s="235"/>
    </row>
    <row r="1000" ht="15.75" customHeight="1">
      <c r="A1000" s="235"/>
      <c r="B1000" s="235"/>
      <c r="C1000" s="235"/>
      <c r="D1000" s="235"/>
      <c r="E1000" s="235"/>
      <c r="F1000" s="235"/>
      <c r="G1000" s="235"/>
      <c r="H1000" s="235"/>
      <c r="I1000" s="235"/>
      <c r="J1000" s="235"/>
      <c r="K1000" s="235"/>
      <c r="L1000" s="235"/>
      <c r="M1000" s="235"/>
      <c r="N1000" s="235"/>
      <c r="O1000" s="235"/>
      <c r="P1000" s="235"/>
      <c r="Q1000" s="235"/>
      <c r="R1000" s="235"/>
      <c r="S1000" s="235"/>
      <c r="T1000" s="235"/>
      <c r="U1000" s="235"/>
      <c r="V1000" s="235"/>
      <c r="W1000" s="235"/>
      <c r="X1000" s="235"/>
      <c r="Y1000" s="235"/>
      <c r="Z1000" s="235"/>
    </row>
  </sheetData>
  <autoFilter ref="$A$2:$M$5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26"/>
      <c r="B1" s="226"/>
      <c r="C1" s="227">
        <v>4.0</v>
      </c>
      <c r="D1" s="227">
        <v>9.0</v>
      </c>
      <c r="E1" s="227">
        <v>3.9</v>
      </c>
      <c r="F1" s="227">
        <v>2.0</v>
      </c>
      <c r="G1" s="226"/>
      <c r="H1" s="228">
        <f t="shared" ref="H1:L1" si="1">SUM(H$3:H$490)</f>
        <v>48</v>
      </c>
      <c r="I1" s="228">
        <f t="shared" si="1"/>
        <v>1.4</v>
      </c>
      <c r="J1" s="228">
        <f t="shared" si="1"/>
        <v>0.4</v>
      </c>
      <c r="K1" s="228">
        <f t="shared" si="1"/>
        <v>11.1</v>
      </c>
      <c r="L1" s="229">
        <f t="shared" si="1"/>
        <v>2</v>
      </c>
      <c r="M1" s="230"/>
      <c r="N1" s="186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31" t="s">
        <v>1809</v>
      </c>
      <c r="B2" s="231" t="s">
        <v>573</v>
      </c>
      <c r="C2" s="231" t="s">
        <v>1810</v>
      </c>
      <c r="D2" s="231" t="s">
        <v>1019</v>
      </c>
      <c r="E2" s="231" t="s">
        <v>1022</v>
      </c>
      <c r="F2" s="231" t="s">
        <v>1811</v>
      </c>
      <c r="G2" s="231" t="s">
        <v>1812</v>
      </c>
      <c r="H2" s="231" t="s">
        <v>573</v>
      </c>
      <c r="I2" s="210" t="str">
        <f>TEXT(I1*C1/$H$1," 0.00%") &amp; " белка"</f>
        <v> 11,67% белка</v>
      </c>
      <c r="J2" s="210" t="str">
        <f>TEXT(J1*D1 /$H$1,"0.00%") &amp; " жира"</f>
        <v>7,50% жира</v>
      </c>
      <c r="K2" s="210" t="str">
        <f>TEXT((K1-L1)*E1 /$H$1,"0.00%") &amp; " углеводов"</f>
        <v>73,94% углеводов</v>
      </c>
      <c r="L2" s="210" t="str">
        <f>TEXT(L1*F1/$H$1 ,"0.00%") &amp; " клетчатки"</f>
        <v>8,33% клетчатки</v>
      </c>
      <c r="M2" s="232" t="s">
        <v>1813</v>
      </c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3" t="s">
        <v>1449</v>
      </c>
      <c r="B3" s="108">
        <v>48.0</v>
      </c>
      <c r="C3" s="108">
        <v>1.4</v>
      </c>
      <c r="D3" s="108">
        <v>0.4</v>
      </c>
      <c r="E3" s="108">
        <v>11.1</v>
      </c>
      <c r="F3" s="108">
        <v>2.0</v>
      </c>
      <c r="G3" s="233">
        <v>100.0</v>
      </c>
      <c r="H3" s="108">
        <f t="shared" ref="H3:L3" si="2">$G3/100*B3</f>
        <v>48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1814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3" t="s">
        <v>1451</v>
      </c>
      <c r="B4" s="108">
        <v>167.0</v>
      </c>
      <c r="C4" s="108">
        <v>2.0</v>
      </c>
      <c r="D4" s="108">
        <v>15.4</v>
      </c>
      <c r="E4" s="108">
        <v>8.6</v>
      </c>
      <c r="F4" s="108">
        <v>6.8</v>
      </c>
      <c r="G4" s="234"/>
      <c r="H4" s="108">
        <f t="shared" ref="H4:L4" si="3">$G4/100*B4</f>
        <v>0</v>
      </c>
      <c r="I4" s="108">
        <f t="shared" si="3"/>
        <v>0</v>
      </c>
      <c r="J4" s="108">
        <f t="shared" si="3"/>
        <v>0</v>
      </c>
      <c r="K4" s="108">
        <f t="shared" si="3"/>
        <v>0</v>
      </c>
      <c r="L4" s="108">
        <f t="shared" si="3"/>
        <v>0</v>
      </c>
      <c r="M4" s="108" t="s">
        <v>1814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3" t="s">
        <v>1335</v>
      </c>
      <c r="B5" s="108">
        <v>68.0</v>
      </c>
      <c r="C5" s="108">
        <v>0.5</v>
      </c>
      <c r="D5" s="108">
        <v>0.2</v>
      </c>
      <c r="E5" s="108">
        <v>16.2</v>
      </c>
      <c r="F5" s="108">
        <v>6.6</v>
      </c>
      <c r="G5" s="234"/>
      <c r="H5" s="108">
        <f t="shared" ref="H5:L5" si="4">$G5/100*B5</f>
        <v>0</v>
      </c>
      <c r="I5" s="108">
        <f t="shared" si="4"/>
        <v>0</v>
      </c>
      <c r="J5" s="108">
        <f t="shared" si="4"/>
        <v>0</v>
      </c>
      <c r="K5" s="108">
        <f t="shared" si="4"/>
        <v>0</v>
      </c>
      <c r="L5" s="108">
        <f t="shared" si="4"/>
        <v>0</v>
      </c>
      <c r="M5" s="108" t="s">
        <v>1815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3" t="s">
        <v>1283</v>
      </c>
      <c r="B6" s="108">
        <v>26.0</v>
      </c>
      <c r="C6" s="108">
        <v>0.5</v>
      </c>
      <c r="D6" s="108">
        <v>0.0</v>
      </c>
      <c r="E6" s="108">
        <v>6.8</v>
      </c>
      <c r="F6" s="108">
        <v>0.5</v>
      </c>
      <c r="G6" s="234"/>
      <c r="H6" s="108">
        <f t="shared" ref="H6:L6" si="5">$G6/100*B6</f>
        <v>0</v>
      </c>
      <c r="I6" s="108">
        <f t="shared" si="5"/>
        <v>0</v>
      </c>
      <c r="J6" s="108">
        <f t="shared" si="5"/>
        <v>0</v>
      </c>
      <c r="K6" s="108">
        <f t="shared" si="5"/>
        <v>0</v>
      </c>
      <c r="L6" s="108">
        <f t="shared" si="5"/>
        <v>0</v>
      </c>
      <c r="M6" s="108" t="s">
        <v>1816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3" t="s">
        <v>1817</v>
      </c>
      <c r="B7" s="108">
        <v>329.0</v>
      </c>
      <c r="C7" s="108">
        <v>19.9</v>
      </c>
      <c r="D7" s="108">
        <v>0.5</v>
      </c>
      <c r="E7" s="108">
        <v>62.9</v>
      </c>
      <c r="F7" s="108">
        <v>12.7</v>
      </c>
      <c r="G7" s="234"/>
      <c r="H7" s="108">
        <f t="shared" ref="H7:L7" si="6">$G7/100*B7</f>
        <v>0</v>
      </c>
      <c r="I7" s="108">
        <f t="shared" si="6"/>
        <v>0</v>
      </c>
      <c r="J7" s="108">
        <f t="shared" si="6"/>
        <v>0</v>
      </c>
      <c r="K7" s="108">
        <f t="shared" si="6"/>
        <v>0</v>
      </c>
      <c r="L7" s="108">
        <f t="shared" si="6"/>
        <v>0</v>
      </c>
      <c r="M7" s="108" t="s">
        <v>1818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3" t="s">
        <v>1819</v>
      </c>
      <c r="B8" s="108">
        <v>57.0</v>
      </c>
      <c r="C8" s="108">
        <v>0.4</v>
      </c>
      <c r="D8" s="108">
        <v>0.1</v>
      </c>
      <c r="E8" s="108">
        <v>15.3</v>
      </c>
      <c r="F8" s="108">
        <v>1.9</v>
      </c>
      <c r="G8" s="234"/>
      <c r="H8" s="108">
        <f t="shared" ref="H8:L8" si="7">$G8/100*B8</f>
        <v>0</v>
      </c>
      <c r="I8" s="108">
        <f t="shared" si="7"/>
        <v>0</v>
      </c>
      <c r="J8" s="108">
        <f t="shared" si="7"/>
        <v>0</v>
      </c>
      <c r="K8" s="108">
        <f t="shared" si="7"/>
        <v>0</v>
      </c>
      <c r="L8" s="108">
        <f t="shared" si="7"/>
        <v>0</v>
      </c>
      <c r="M8" s="108" t="s">
        <v>1814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3" t="s">
        <v>1061</v>
      </c>
      <c r="B9" s="108">
        <v>371.0</v>
      </c>
      <c r="C9" s="108">
        <v>13.6</v>
      </c>
      <c r="D9" s="108">
        <v>7.0</v>
      </c>
      <c r="E9" s="108">
        <v>65.3</v>
      </c>
      <c r="F9" s="108">
        <v>6.7</v>
      </c>
      <c r="G9" s="234"/>
      <c r="H9" s="108">
        <f t="shared" ref="H9:L9" si="8">$G9/100*B9</f>
        <v>0</v>
      </c>
      <c r="I9" s="108">
        <f t="shared" si="8"/>
        <v>0</v>
      </c>
      <c r="J9" s="108">
        <f t="shared" si="8"/>
        <v>0</v>
      </c>
      <c r="K9" s="108">
        <f t="shared" si="8"/>
        <v>0</v>
      </c>
      <c r="L9" s="108">
        <f t="shared" si="8"/>
        <v>0</v>
      </c>
      <c r="M9" s="108" t="s">
        <v>1820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3" t="s">
        <v>1636</v>
      </c>
      <c r="B10" s="108">
        <v>50.0</v>
      </c>
      <c r="C10" s="108">
        <v>1.1</v>
      </c>
      <c r="D10" s="108">
        <v>0.3</v>
      </c>
      <c r="E10" s="108">
        <v>10.4</v>
      </c>
      <c r="F10" s="108">
        <v>0.3</v>
      </c>
      <c r="G10" s="234"/>
      <c r="H10" s="108">
        <f t="shared" ref="H10:L10" si="9">$G10/100*B10</f>
        <v>0</v>
      </c>
      <c r="I10" s="108">
        <f t="shared" si="9"/>
        <v>0</v>
      </c>
      <c r="J10" s="108">
        <f t="shared" si="9"/>
        <v>0</v>
      </c>
      <c r="K10" s="108">
        <f t="shared" si="9"/>
        <v>0</v>
      </c>
      <c r="L10" s="108">
        <f t="shared" si="9"/>
        <v>0</v>
      </c>
      <c r="M10" s="108" t="s">
        <v>1821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3" t="s">
        <v>1822</v>
      </c>
      <c r="B11" s="108">
        <v>50.0</v>
      </c>
      <c r="C11" s="108">
        <v>0.5</v>
      </c>
      <c r="D11" s="108">
        <v>0.4</v>
      </c>
      <c r="E11" s="108">
        <v>11.6</v>
      </c>
      <c r="F11" s="108">
        <v>1.4</v>
      </c>
      <c r="G11" s="234"/>
      <c r="H11" s="108">
        <f t="shared" ref="H11:L11" si="10">$G11/100*B11</f>
        <v>0</v>
      </c>
      <c r="I11" s="108">
        <f t="shared" si="10"/>
        <v>0</v>
      </c>
      <c r="J11" s="108">
        <f t="shared" si="10"/>
        <v>0</v>
      </c>
      <c r="K11" s="108">
        <f t="shared" si="10"/>
        <v>0</v>
      </c>
      <c r="L11" s="108">
        <f t="shared" si="10"/>
        <v>0</v>
      </c>
      <c r="M11" s="108" t="s">
        <v>1814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3" t="s">
        <v>1505</v>
      </c>
      <c r="B12" s="108">
        <v>46.0</v>
      </c>
      <c r="C12" s="108">
        <v>0.7</v>
      </c>
      <c r="D12" s="108">
        <v>0.2</v>
      </c>
      <c r="E12" s="108">
        <v>11.5</v>
      </c>
      <c r="F12" s="108">
        <v>2.4</v>
      </c>
      <c r="G12" s="234"/>
      <c r="H12" s="108">
        <f t="shared" ref="H12:L12" si="11">$G12/100*B12</f>
        <v>0</v>
      </c>
      <c r="I12" s="108">
        <f t="shared" si="11"/>
        <v>0</v>
      </c>
      <c r="J12" s="108">
        <f t="shared" si="11"/>
        <v>0</v>
      </c>
      <c r="K12" s="108">
        <f t="shared" si="11"/>
        <v>0</v>
      </c>
      <c r="L12" s="108">
        <f t="shared" si="11"/>
        <v>0</v>
      </c>
      <c r="M12" s="108" t="s">
        <v>1814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3" t="s">
        <v>1285</v>
      </c>
      <c r="B13" s="108">
        <v>140.0</v>
      </c>
      <c r="C13" s="108">
        <v>12.4</v>
      </c>
      <c r="D13" s="108">
        <v>0.7</v>
      </c>
      <c r="E13" s="108">
        <v>56.2</v>
      </c>
      <c r="F13" s="108">
        <v>48.0</v>
      </c>
      <c r="G13" s="234"/>
      <c r="H13" s="108">
        <f t="shared" ref="H13:L13" si="12">$G13/100*B13</f>
        <v>0</v>
      </c>
      <c r="I13" s="108">
        <f t="shared" si="12"/>
        <v>0</v>
      </c>
      <c r="J13" s="108">
        <f t="shared" si="12"/>
        <v>0</v>
      </c>
      <c r="K13" s="108">
        <f t="shared" si="12"/>
        <v>0</v>
      </c>
      <c r="L13" s="108">
        <f t="shared" si="12"/>
        <v>0</v>
      </c>
      <c r="M13" s="108" t="s">
        <v>1816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3" t="s">
        <v>1531</v>
      </c>
      <c r="B14" s="108">
        <v>567.0</v>
      </c>
      <c r="C14" s="108">
        <v>25.8</v>
      </c>
      <c r="D14" s="108">
        <v>49.2</v>
      </c>
      <c r="E14" s="108">
        <v>16.1</v>
      </c>
      <c r="F14" s="108">
        <v>8.5</v>
      </c>
      <c r="G14" s="234"/>
      <c r="H14" s="108">
        <f t="shared" ref="H14:L14" si="13">$G14/100*B14</f>
        <v>0</v>
      </c>
      <c r="I14" s="108">
        <f t="shared" si="13"/>
        <v>0</v>
      </c>
      <c r="J14" s="108">
        <f t="shared" si="13"/>
        <v>0</v>
      </c>
      <c r="K14" s="108">
        <f t="shared" si="13"/>
        <v>0</v>
      </c>
      <c r="L14" s="108">
        <f t="shared" si="13"/>
        <v>0</v>
      </c>
      <c r="M14" s="108" t="s">
        <v>1823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3" t="s">
        <v>1532</v>
      </c>
      <c r="B15" s="108">
        <v>589.0</v>
      </c>
      <c r="C15" s="108">
        <v>24.1</v>
      </c>
      <c r="D15" s="108">
        <v>50.0</v>
      </c>
      <c r="E15" s="108">
        <v>21.6</v>
      </c>
      <c r="F15" s="108">
        <v>8.0</v>
      </c>
      <c r="G15" s="233"/>
      <c r="H15" s="108">
        <f t="shared" ref="H15:L15" si="14">$G15/100*B15</f>
        <v>0</v>
      </c>
      <c r="I15" s="108">
        <f t="shared" si="14"/>
        <v>0</v>
      </c>
      <c r="J15" s="108">
        <f t="shared" si="14"/>
        <v>0</v>
      </c>
      <c r="K15" s="108">
        <f t="shared" si="14"/>
        <v>0</v>
      </c>
      <c r="L15" s="108">
        <f t="shared" si="14"/>
        <v>0</v>
      </c>
      <c r="M15" s="108" t="s">
        <v>1823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3" t="s">
        <v>1824</v>
      </c>
      <c r="B16" s="108">
        <v>30.0</v>
      </c>
      <c r="C16" s="108">
        <v>0.6</v>
      </c>
      <c r="D16" s="108">
        <v>0.2</v>
      </c>
      <c r="E16" s="108">
        <v>7.6</v>
      </c>
      <c r="F16" s="108">
        <v>0.4</v>
      </c>
      <c r="G16" s="234"/>
      <c r="H16" s="108">
        <f t="shared" ref="H16:L16" si="15">$G16/100*B16</f>
        <v>0</v>
      </c>
      <c r="I16" s="108">
        <f t="shared" si="15"/>
        <v>0</v>
      </c>
      <c r="J16" s="108">
        <f t="shared" si="15"/>
        <v>0</v>
      </c>
      <c r="K16" s="108">
        <f t="shared" si="15"/>
        <v>0</v>
      </c>
      <c r="L16" s="108">
        <f t="shared" si="15"/>
        <v>0</v>
      </c>
      <c r="M16" s="108" t="s">
        <v>1814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3" t="s">
        <v>1562</v>
      </c>
      <c r="B17" s="108">
        <v>557.0</v>
      </c>
      <c r="C17" s="108">
        <v>28.3</v>
      </c>
      <c r="D17" s="108">
        <v>47.4</v>
      </c>
      <c r="E17" s="108">
        <v>15.3</v>
      </c>
      <c r="F17" s="108">
        <v>0.0</v>
      </c>
      <c r="G17" s="234"/>
      <c r="H17" s="108">
        <f t="shared" ref="H17:L17" si="16">$G17/100*B17</f>
        <v>0</v>
      </c>
      <c r="I17" s="108">
        <f t="shared" si="16"/>
        <v>0</v>
      </c>
      <c r="J17" s="108">
        <f t="shared" si="16"/>
        <v>0</v>
      </c>
      <c r="K17" s="108">
        <f t="shared" si="16"/>
        <v>0</v>
      </c>
      <c r="L17" s="108">
        <f t="shared" si="16"/>
        <v>0</v>
      </c>
      <c r="M17" s="108" t="s">
        <v>1825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3" t="s">
        <v>1306</v>
      </c>
      <c r="B18" s="108">
        <v>357.0</v>
      </c>
      <c r="C18" s="108">
        <v>0.3</v>
      </c>
      <c r="D18" s="108">
        <v>0.1</v>
      </c>
      <c r="E18" s="108">
        <v>88.2</v>
      </c>
      <c r="F18" s="108">
        <v>3.4</v>
      </c>
      <c r="G18" s="233"/>
      <c r="H18" s="108">
        <f t="shared" ref="H18:L18" si="17">$G18/100*B18</f>
        <v>0</v>
      </c>
      <c r="I18" s="108">
        <f t="shared" si="17"/>
        <v>0</v>
      </c>
      <c r="J18" s="108">
        <f t="shared" si="17"/>
        <v>0</v>
      </c>
      <c r="K18" s="108">
        <f t="shared" si="17"/>
        <v>0</v>
      </c>
      <c r="L18" s="108">
        <f t="shared" si="17"/>
        <v>0</v>
      </c>
      <c r="M18" s="108" t="s">
        <v>1826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3" t="s">
        <v>1827</v>
      </c>
      <c r="B19" s="108">
        <v>534.0</v>
      </c>
      <c r="C19" s="108">
        <v>8.1</v>
      </c>
      <c r="D19" s="108">
        <v>32.5</v>
      </c>
      <c r="E19" s="108">
        <v>52.2</v>
      </c>
      <c r="F19" s="108">
        <v>44.2</v>
      </c>
      <c r="G19" s="234"/>
      <c r="H19" s="108">
        <f t="shared" ref="H19:L19" si="18">$G19/100*B19</f>
        <v>0</v>
      </c>
      <c r="I19" s="108">
        <f t="shared" si="18"/>
        <v>0</v>
      </c>
      <c r="J19" s="108">
        <f t="shared" si="18"/>
        <v>0</v>
      </c>
      <c r="K19" s="108">
        <f t="shared" si="18"/>
        <v>0</v>
      </c>
      <c r="L19" s="108">
        <f t="shared" si="18"/>
        <v>0</v>
      </c>
      <c r="M19" s="108" t="s">
        <v>1814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3" t="s">
        <v>1278</v>
      </c>
      <c r="B20" s="108">
        <v>24.0</v>
      </c>
      <c r="C20" s="108">
        <v>1.0</v>
      </c>
      <c r="D20" s="108">
        <v>0.2</v>
      </c>
      <c r="E20" s="108">
        <v>5.7</v>
      </c>
      <c r="F20" s="108">
        <v>3.4</v>
      </c>
      <c r="G20" s="234"/>
      <c r="H20" s="108">
        <f t="shared" ref="H20:L20" si="19">$G20/100*B20</f>
        <v>0</v>
      </c>
      <c r="I20" s="108">
        <f t="shared" si="19"/>
        <v>0</v>
      </c>
      <c r="J20" s="108">
        <f t="shared" si="19"/>
        <v>0</v>
      </c>
      <c r="K20" s="108">
        <f t="shared" si="19"/>
        <v>0</v>
      </c>
      <c r="L20" s="108">
        <f t="shared" si="19"/>
        <v>0</v>
      </c>
      <c r="M20" s="108" t="s">
        <v>1828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3" t="s">
        <v>1223</v>
      </c>
      <c r="B21" s="108">
        <v>27.0</v>
      </c>
      <c r="C21" s="108">
        <v>2.6</v>
      </c>
      <c r="D21" s="108">
        <v>0.3</v>
      </c>
      <c r="E21" s="108">
        <v>5.2</v>
      </c>
      <c r="F21" s="108">
        <v>2.2</v>
      </c>
      <c r="G21" s="234"/>
      <c r="H21" s="108">
        <f t="shared" ref="H21:L21" si="20">$G21/100*B21</f>
        <v>0</v>
      </c>
      <c r="I21" s="108">
        <f t="shared" si="20"/>
        <v>0</v>
      </c>
      <c r="J21" s="108">
        <f t="shared" si="20"/>
        <v>0</v>
      </c>
      <c r="K21" s="108">
        <f t="shared" si="20"/>
        <v>0</v>
      </c>
      <c r="L21" s="108">
        <f t="shared" si="20"/>
        <v>0</v>
      </c>
      <c r="M21" s="108" t="s">
        <v>1828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3" t="s">
        <v>1453</v>
      </c>
      <c r="B22" s="108">
        <v>89.0</v>
      </c>
      <c r="C22" s="108">
        <v>1.1</v>
      </c>
      <c r="D22" s="108">
        <v>0.3</v>
      </c>
      <c r="E22" s="108">
        <v>22.8</v>
      </c>
      <c r="F22" s="108">
        <v>2.6</v>
      </c>
      <c r="G22" s="234"/>
      <c r="H22" s="108">
        <f t="shared" ref="H22:L22" si="21">$G22/100*B22</f>
        <v>0</v>
      </c>
      <c r="I22" s="108">
        <f t="shared" si="21"/>
        <v>0</v>
      </c>
      <c r="J22" s="108">
        <f t="shared" si="21"/>
        <v>0</v>
      </c>
      <c r="K22" s="108">
        <f t="shared" si="21"/>
        <v>0</v>
      </c>
      <c r="L22" s="108">
        <f t="shared" si="21"/>
        <v>0</v>
      </c>
      <c r="M22" s="108" t="s">
        <v>1814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3" t="s">
        <v>1722</v>
      </c>
      <c r="B23" s="108">
        <v>665.0</v>
      </c>
      <c r="C23" s="108">
        <v>6.7</v>
      </c>
      <c r="D23" s="108">
        <v>70.7</v>
      </c>
      <c r="E23" s="108">
        <v>0.0</v>
      </c>
      <c r="F23" s="108">
        <v>0.0</v>
      </c>
      <c r="G23" s="234"/>
      <c r="H23" s="108">
        <f t="shared" ref="H23:L23" si="22">$G23/100*B23</f>
        <v>0</v>
      </c>
      <c r="I23" s="108">
        <f t="shared" si="22"/>
        <v>0</v>
      </c>
      <c r="J23" s="108">
        <f t="shared" si="22"/>
        <v>0</v>
      </c>
      <c r="K23" s="108">
        <f t="shared" si="22"/>
        <v>0</v>
      </c>
      <c r="L23" s="108">
        <f t="shared" si="22"/>
        <v>0</v>
      </c>
      <c r="M23" s="108" t="s">
        <v>1829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3" t="s">
        <v>1830</v>
      </c>
      <c r="B24" s="108">
        <v>109.0</v>
      </c>
      <c r="C24" s="108">
        <v>20.6</v>
      </c>
      <c r="D24" s="108">
        <v>2.3</v>
      </c>
      <c r="E24" s="108">
        <v>0.0</v>
      </c>
      <c r="F24" s="108">
        <v>0.0</v>
      </c>
      <c r="G24" s="234"/>
      <c r="H24" s="108">
        <f t="shared" ref="H24:L24" si="23">$G24/100*B24</f>
        <v>0</v>
      </c>
      <c r="I24" s="108">
        <f t="shared" si="23"/>
        <v>0</v>
      </c>
      <c r="J24" s="108">
        <f t="shared" si="23"/>
        <v>0</v>
      </c>
      <c r="K24" s="108">
        <f t="shared" si="23"/>
        <v>0</v>
      </c>
      <c r="L24" s="108">
        <f t="shared" si="23"/>
        <v>0</v>
      </c>
      <c r="M24" s="108" t="s">
        <v>1829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81" t="s">
        <v>1831</v>
      </c>
      <c r="B25" s="108">
        <v>347.0</v>
      </c>
      <c r="C25" s="108">
        <v>23.9</v>
      </c>
      <c r="D25" s="108">
        <v>1.2</v>
      </c>
      <c r="E25" s="108">
        <v>62.6</v>
      </c>
      <c r="F25" s="108">
        <v>16.3</v>
      </c>
      <c r="G25" s="234"/>
      <c r="H25" s="108">
        <f t="shared" ref="H25:L25" si="24">$G25/100*B25</f>
        <v>0</v>
      </c>
      <c r="I25" s="108">
        <f t="shared" si="24"/>
        <v>0</v>
      </c>
      <c r="J25" s="108">
        <f t="shared" si="24"/>
        <v>0</v>
      </c>
      <c r="K25" s="108">
        <f t="shared" si="24"/>
        <v>0</v>
      </c>
      <c r="L25" s="108">
        <f t="shared" si="24"/>
        <v>0</v>
      </c>
      <c r="M25" s="108" t="s">
        <v>1818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3" t="s">
        <v>1570</v>
      </c>
      <c r="B26" s="108">
        <v>188.0</v>
      </c>
      <c r="C26" s="108">
        <v>24.0</v>
      </c>
      <c r="D26" s="108">
        <v>7.3</v>
      </c>
      <c r="E26" s="108">
        <v>0.0</v>
      </c>
      <c r="F26" s="108">
        <v>0.0</v>
      </c>
      <c r="G26" s="234"/>
      <c r="H26" s="108">
        <f t="shared" ref="H26:L26" si="25">$G26/100*B26</f>
        <v>0</v>
      </c>
      <c r="I26" s="108">
        <f t="shared" si="25"/>
        <v>0</v>
      </c>
      <c r="J26" s="108">
        <f t="shared" si="25"/>
        <v>0</v>
      </c>
      <c r="K26" s="108">
        <f t="shared" si="25"/>
        <v>0</v>
      </c>
      <c r="L26" s="108">
        <f t="shared" si="25"/>
        <v>0</v>
      </c>
      <c r="M26" s="108" t="s">
        <v>1832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3" t="s">
        <v>1833</v>
      </c>
      <c r="B27" s="108">
        <v>32.0</v>
      </c>
      <c r="C27" s="108">
        <v>1.5</v>
      </c>
      <c r="D27" s="108">
        <v>0.3</v>
      </c>
      <c r="E27" s="108">
        <v>7.1</v>
      </c>
      <c r="F27" s="108">
        <v>3.2</v>
      </c>
      <c r="G27" s="234"/>
      <c r="H27" s="108">
        <f t="shared" ref="H27:L27" si="26">$G27/100*B27</f>
        <v>0</v>
      </c>
      <c r="I27" s="108">
        <f t="shared" si="26"/>
        <v>0</v>
      </c>
      <c r="J27" s="108">
        <f t="shared" si="26"/>
        <v>0</v>
      </c>
      <c r="K27" s="108">
        <f t="shared" si="26"/>
        <v>0</v>
      </c>
      <c r="L27" s="108">
        <f t="shared" si="26"/>
        <v>0</v>
      </c>
      <c r="M27" s="108" t="s">
        <v>1828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3" t="s">
        <v>1516</v>
      </c>
      <c r="B28" s="108">
        <v>656.0</v>
      </c>
      <c r="C28" s="108">
        <v>14.3</v>
      </c>
      <c r="D28" s="108">
        <v>66.4</v>
      </c>
      <c r="E28" s="108">
        <v>12.3</v>
      </c>
      <c r="F28" s="108">
        <v>7.5</v>
      </c>
      <c r="G28" s="234"/>
      <c r="H28" s="108">
        <f t="shared" ref="H28:L28" si="27">$G28/100*B28</f>
        <v>0</v>
      </c>
      <c r="I28" s="108">
        <f t="shared" si="27"/>
        <v>0</v>
      </c>
      <c r="J28" s="108">
        <f t="shared" si="27"/>
        <v>0</v>
      </c>
      <c r="K28" s="108">
        <f t="shared" si="27"/>
        <v>0</v>
      </c>
      <c r="L28" s="108">
        <f t="shared" si="27"/>
        <v>0</v>
      </c>
      <c r="M28" s="108" t="s">
        <v>1823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3" t="s">
        <v>1233</v>
      </c>
      <c r="B29" s="108">
        <v>34.0</v>
      </c>
      <c r="C29" s="108">
        <v>2.8</v>
      </c>
      <c r="D29" s="108">
        <v>0.4</v>
      </c>
      <c r="E29" s="108">
        <v>6.6</v>
      </c>
      <c r="F29" s="108">
        <v>2.6</v>
      </c>
      <c r="G29" s="234"/>
      <c r="H29" s="108">
        <f t="shared" ref="H29:L29" si="28">$G29/100*B29</f>
        <v>0</v>
      </c>
      <c r="I29" s="108">
        <f t="shared" si="28"/>
        <v>0</v>
      </c>
      <c r="J29" s="108">
        <f t="shared" si="28"/>
        <v>0</v>
      </c>
      <c r="K29" s="108">
        <f t="shared" si="28"/>
        <v>0</v>
      </c>
      <c r="L29" s="108">
        <f t="shared" si="28"/>
        <v>0</v>
      </c>
      <c r="M29" s="108" t="s">
        <v>1828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3" t="s">
        <v>1834</v>
      </c>
      <c r="B30" s="108">
        <v>22.0</v>
      </c>
      <c r="C30" s="108">
        <v>3.2</v>
      </c>
      <c r="D30" s="108">
        <v>0.5</v>
      </c>
      <c r="E30" s="108">
        <v>2.9</v>
      </c>
      <c r="F30" s="108">
        <v>2.7</v>
      </c>
      <c r="G30" s="234"/>
      <c r="H30" s="108">
        <f t="shared" ref="H30:L30" si="29">$G30/100*B30</f>
        <v>0</v>
      </c>
      <c r="I30" s="108">
        <f t="shared" si="29"/>
        <v>0</v>
      </c>
      <c r="J30" s="108">
        <f t="shared" si="29"/>
        <v>0</v>
      </c>
      <c r="K30" s="108">
        <f t="shared" si="29"/>
        <v>0</v>
      </c>
      <c r="L30" s="108">
        <f t="shared" si="29"/>
        <v>0</v>
      </c>
      <c r="M30" s="108" t="s">
        <v>1828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3" t="s">
        <v>1495</v>
      </c>
      <c r="B31" s="108">
        <v>0.0</v>
      </c>
      <c r="C31" s="108">
        <v>0.8</v>
      </c>
      <c r="D31" s="108">
        <v>1.2</v>
      </c>
      <c r="E31" s="108">
        <v>7.2</v>
      </c>
      <c r="F31" s="108">
        <v>3.7</v>
      </c>
      <c r="G31" s="234"/>
      <c r="H31" s="108">
        <f t="shared" ref="H31:L31" si="30">$G31/100*B31</f>
        <v>0</v>
      </c>
      <c r="I31" s="108">
        <f t="shared" si="30"/>
        <v>0</v>
      </c>
      <c r="J31" s="108">
        <f t="shared" si="30"/>
        <v>0</v>
      </c>
      <c r="K31" s="108">
        <f t="shared" si="30"/>
        <v>0</v>
      </c>
      <c r="L31" s="108">
        <f t="shared" si="30"/>
        <v>0</v>
      </c>
      <c r="M31" s="108" t="s">
        <v>1814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3" t="s">
        <v>1835</v>
      </c>
      <c r="B32" s="108">
        <v>36.0</v>
      </c>
      <c r="C32" s="108">
        <v>1.2</v>
      </c>
      <c r="D32" s="108">
        <v>0.2</v>
      </c>
      <c r="E32" s="108">
        <v>8.1</v>
      </c>
      <c r="F32" s="108">
        <v>2.5</v>
      </c>
      <c r="G32" s="234"/>
      <c r="H32" s="108">
        <f t="shared" ref="H32:L32" si="31">$G32/100*B32</f>
        <v>0</v>
      </c>
      <c r="I32" s="108">
        <f t="shared" si="31"/>
        <v>0</v>
      </c>
      <c r="J32" s="108">
        <f t="shared" si="31"/>
        <v>0</v>
      </c>
      <c r="K32" s="108">
        <f t="shared" si="31"/>
        <v>0</v>
      </c>
      <c r="L32" s="108">
        <f t="shared" si="31"/>
        <v>0</v>
      </c>
      <c r="M32" s="108" t="s">
        <v>1828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3" t="s">
        <v>1237</v>
      </c>
      <c r="B33" s="108">
        <v>43.0</v>
      </c>
      <c r="C33" s="108">
        <v>3.9</v>
      </c>
      <c r="D33" s="108">
        <v>0.3</v>
      </c>
      <c r="E33" s="108">
        <v>9.0</v>
      </c>
      <c r="F33" s="108">
        <v>3.8</v>
      </c>
      <c r="G33" s="234"/>
      <c r="H33" s="108">
        <f t="shared" ref="H33:L33" si="32">$G33/100*B33</f>
        <v>0</v>
      </c>
      <c r="I33" s="108">
        <f t="shared" si="32"/>
        <v>0</v>
      </c>
      <c r="J33" s="108">
        <f t="shared" si="32"/>
        <v>0</v>
      </c>
      <c r="K33" s="108">
        <f t="shared" si="32"/>
        <v>0</v>
      </c>
      <c r="L33" s="108">
        <f t="shared" si="32"/>
        <v>0</v>
      </c>
      <c r="M33" s="108" t="s">
        <v>1828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3" t="s">
        <v>1471</v>
      </c>
      <c r="B34" s="108">
        <v>0.0</v>
      </c>
      <c r="C34" s="108">
        <v>0.7</v>
      </c>
      <c r="D34" s="108">
        <v>0.5</v>
      </c>
      <c r="E34" s="108">
        <v>11.4</v>
      </c>
      <c r="F34" s="108">
        <v>7.0</v>
      </c>
      <c r="G34" s="234"/>
      <c r="H34" s="108">
        <f t="shared" ref="H34:L34" si="33">$G34/100*B34</f>
        <v>0</v>
      </c>
      <c r="I34" s="108">
        <f t="shared" si="33"/>
        <v>0</v>
      </c>
      <c r="J34" s="108">
        <f t="shared" si="33"/>
        <v>0</v>
      </c>
      <c r="K34" s="108">
        <f t="shared" si="33"/>
        <v>0</v>
      </c>
      <c r="L34" s="108">
        <f t="shared" si="33"/>
        <v>0</v>
      </c>
      <c r="M34" s="108" t="s">
        <v>1814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3" t="s">
        <v>1079</v>
      </c>
      <c r="B35" s="108">
        <v>342.0</v>
      </c>
      <c r="C35" s="108">
        <v>12.3</v>
      </c>
      <c r="D35" s="108">
        <v>1.3</v>
      </c>
      <c r="E35" s="108">
        <v>75.9</v>
      </c>
      <c r="F35" s="108">
        <v>18.3</v>
      </c>
      <c r="G35" s="234"/>
      <c r="H35" s="108">
        <f t="shared" ref="H35:L35" si="34">$G35/100*B35</f>
        <v>0</v>
      </c>
      <c r="I35" s="108">
        <f t="shared" si="34"/>
        <v>0</v>
      </c>
      <c r="J35" s="108">
        <f t="shared" si="34"/>
        <v>0</v>
      </c>
      <c r="K35" s="108">
        <f t="shared" si="34"/>
        <v>0</v>
      </c>
      <c r="L35" s="108">
        <f t="shared" si="34"/>
        <v>0</v>
      </c>
      <c r="M35" s="108" t="s">
        <v>1820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3" t="s">
        <v>1303</v>
      </c>
      <c r="B36" s="108">
        <v>45.0</v>
      </c>
      <c r="C36" s="108">
        <v>3.0</v>
      </c>
      <c r="D36" s="108">
        <v>0.6</v>
      </c>
      <c r="E36" s="108">
        <v>9.1</v>
      </c>
      <c r="F36" s="108">
        <v>0.5</v>
      </c>
      <c r="G36" s="234"/>
      <c r="H36" s="108">
        <f t="shared" ref="H36:L36" si="35">$G36/100*B36</f>
        <v>0</v>
      </c>
      <c r="I36" s="108">
        <f t="shared" si="35"/>
        <v>0</v>
      </c>
      <c r="J36" s="108">
        <f t="shared" si="35"/>
        <v>0</v>
      </c>
      <c r="K36" s="108">
        <f t="shared" si="35"/>
        <v>0</v>
      </c>
      <c r="L36" s="108">
        <f t="shared" si="35"/>
        <v>0</v>
      </c>
      <c r="M36" s="108" t="s">
        <v>1816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3" t="s">
        <v>1441</v>
      </c>
      <c r="B37" s="108">
        <v>109.0</v>
      </c>
      <c r="C37" s="108">
        <v>4.8</v>
      </c>
      <c r="D37" s="108">
        <v>0.6</v>
      </c>
      <c r="E37" s="108">
        <v>23.5</v>
      </c>
      <c r="F37" s="108">
        <v>7.8</v>
      </c>
      <c r="G37" s="234"/>
      <c r="H37" s="108">
        <f t="shared" ref="H37:L37" si="36">$G37/100*B37</f>
        <v>0</v>
      </c>
      <c r="I37" s="108">
        <f t="shared" si="36"/>
        <v>0</v>
      </c>
      <c r="J37" s="108">
        <f t="shared" si="36"/>
        <v>0</v>
      </c>
      <c r="K37" s="108">
        <f t="shared" si="36"/>
        <v>0</v>
      </c>
      <c r="L37" s="108">
        <f t="shared" si="36"/>
        <v>0</v>
      </c>
      <c r="M37" s="108" t="s">
        <v>1836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3" t="s">
        <v>1730</v>
      </c>
      <c r="B38" s="108">
        <v>245.0</v>
      </c>
      <c r="C38" s="108">
        <v>17.4</v>
      </c>
      <c r="D38" s="108">
        <v>18.9</v>
      </c>
      <c r="E38" s="108">
        <v>0.0</v>
      </c>
      <c r="F38" s="108">
        <v>0.0</v>
      </c>
      <c r="G38" s="234"/>
      <c r="H38" s="108">
        <f t="shared" ref="H38:L38" si="37">$G38/100*B38</f>
        <v>0</v>
      </c>
      <c r="I38" s="108">
        <f t="shared" si="37"/>
        <v>0</v>
      </c>
      <c r="J38" s="108">
        <f t="shared" si="37"/>
        <v>0</v>
      </c>
      <c r="K38" s="108">
        <f t="shared" si="37"/>
        <v>0</v>
      </c>
      <c r="L38" s="108">
        <f t="shared" si="37"/>
        <v>0</v>
      </c>
      <c r="M38" s="108" t="s">
        <v>1829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3" t="s">
        <v>1837</v>
      </c>
      <c r="B39" s="108">
        <v>6.0</v>
      </c>
      <c r="C39" s="108">
        <v>0.5</v>
      </c>
      <c r="D39" s="108">
        <v>0.0</v>
      </c>
      <c r="E39" s="108">
        <v>1.1</v>
      </c>
      <c r="F39" s="108">
        <v>0.0</v>
      </c>
      <c r="G39" s="234"/>
      <c r="H39" s="108">
        <f t="shared" ref="H39:L39" si="38">$G39/100*B39</f>
        <v>0</v>
      </c>
      <c r="I39" s="108">
        <f t="shared" si="38"/>
        <v>0</v>
      </c>
      <c r="J39" s="108">
        <f t="shared" si="38"/>
        <v>0</v>
      </c>
      <c r="K39" s="108">
        <f t="shared" si="38"/>
        <v>0</v>
      </c>
      <c r="L39" s="108">
        <f t="shared" si="38"/>
        <v>0</v>
      </c>
      <c r="M39" s="108" t="s">
        <v>1821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3" t="s">
        <v>1838</v>
      </c>
      <c r="B40" s="108">
        <v>82.0</v>
      </c>
      <c r="C40" s="108">
        <v>0.1</v>
      </c>
      <c r="D40" s="108">
        <v>0.0</v>
      </c>
      <c r="E40" s="108">
        <v>2.6</v>
      </c>
      <c r="F40" s="108">
        <v>0.0</v>
      </c>
      <c r="G40" s="234"/>
      <c r="H40" s="108">
        <f t="shared" ref="H40:L40" si="39">$G40/100*B40</f>
        <v>0</v>
      </c>
      <c r="I40" s="108">
        <f t="shared" si="39"/>
        <v>0</v>
      </c>
      <c r="J40" s="108">
        <f t="shared" si="39"/>
        <v>0</v>
      </c>
      <c r="K40" s="108">
        <f t="shared" si="39"/>
        <v>0</v>
      </c>
      <c r="L40" s="108">
        <f t="shared" si="39"/>
        <v>0</v>
      </c>
      <c r="M40" s="108" t="s">
        <v>1821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3" t="s">
        <v>1839</v>
      </c>
      <c r="B41" s="108">
        <v>85.0</v>
      </c>
      <c r="C41" s="108">
        <v>0.1</v>
      </c>
      <c r="D41" s="108">
        <v>0.0</v>
      </c>
      <c r="E41" s="108">
        <v>2.6</v>
      </c>
      <c r="F41" s="108">
        <v>0.0</v>
      </c>
      <c r="G41" s="234"/>
      <c r="H41" s="108">
        <f t="shared" ref="H41:L41" si="40">$G41/100*B41</f>
        <v>0</v>
      </c>
      <c r="I41" s="108">
        <f t="shared" si="40"/>
        <v>0</v>
      </c>
      <c r="J41" s="108">
        <f t="shared" si="40"/>
        <v>0</v>
      </c>
      <c r="K41" s="108">
        <f t="shared" si="40"/>
        <v>0</v>
      </c>
      <c r="L41" s="108">
        <f t="shared" si="40"/>
        <v>0</v>
      </c>
      <c r="M41" s="108" t="s">
        <v>1821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3" t="s">
        <v>1481</v>
      </c>
      <c r="B42" s="108">
        <v>57.0</v>
      </c>
      <c r="C42" s="108">
        <v>0.8</v>
      </c>
      <c r="D42" s="108">
        <v>0.5</v>
      </c>
      <c r="E42" s="108">
        <v>13.9</v>
      </c>
      <c r="F42" s="108">
        <v>3.9</v>
      </c>
      <c r="G42" s="234"/>
      <c r="H42" s="108">
        <f t="shared" ref="H42:L42" si="41">$G42/100*B42</f>
        <v>0</v>
      </c>
      <c r="I42" s="108">
        <f t="shared" si="41"/>
        <v>0</v>
      </c>
      <c r="J42" s="108">
        <f t="shared" si="41"/>
        <v>0</v>
      </c>
      <c r="K42" s="108">
        <f t="shared" si="41"/>
        <v>0</v>
      </c>
      <c r="L42" s="108">
        <f t="shared" si="41"/>
        <v>0</v>
      </c>
      <c r="M42" s="108" t="s">
        <v>1814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3" t="s">
        <v>1840</v>
      </c>
      <c r="B43" s="108">
        <v>93.0</v>
      </c>
      <c r="C43" s="108">
        <v>5.6</v>
      </c>
      <c r="D43" s="108">
        <v>2.1</v>
      </c>
      <c r="E43" s="108">
        <v>17.3</v>
      </c>
      <c r="F43" s="108">
        <v>11.0</v>
      </c>
      <c r="G43" s="234"/>
      <c r="H43" s="108">
        <f t="shared" ref="H43:L43" si="42">$G43/100*B43</f>
        <v>0</v>
      </c>
      <c r="I43" s="108">
        <f t="shared" si="42"/>
        <v>0</v>
      </c>
      <c r="J43" s="108">
        <f t="shared" si="42"/>
        <v>0</v>
      </c>
      <c r="K43" s="108">
        <f t="shared" si="42"/>
        <v>0</v>
      </c>
      <c r="L43" s="108">
        <f t="shared" si="42"/>
        <v>0</v>
      </c>
      <c r="M43" s="108" t="s">
        <v>1828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3" t="s">
        <v>1463</v>
      </c>
      <c r="B44" s="108">
        <v>32.0</v>
      </c>
      <c r="C44" s="108">
        <v>0.4</v>
      </c>
      <c r="D44" s="108">
        <v>0.3</v>
      </c>
      <c r="E44" s="108">
        <v>7.7</v>
      </c>
      <c r="F44" s="108">
        <v>1.1</v>
      </c>
      <c r="G44" s="234"/>
      <c r="H44" s="108">
        <f t="shared" ref="H44:L44" si="43">$G44/100*B44</f>
        <v>0</v>
      </c>
      <c r="I44" s="108">
        <f t="shared" si="43"/>
        <v>0</v>
      </c>
      <c r="J44" s="108">
        <f t="shared" si="43"/>
        <v>0</v>
      </c>
      <c r="K44" s="108">
        <f t="shared" si="43"/>
        <v>0</v>
      </c>
      <c r="L44" s="108">
        <f t="shared" si="43"/>
        <v>0</v>
      </c>
      <c r="M44" s="108" t="s">
        <v>1814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3" t="s">
        <v>1717</v>
      </c>
      <c r="B45" s="108">
        <v>293.0</v>
      </c>
      <c r="C45" s="108">
        <v>15.8</v>
      </c>
      <c r="D45" s="108">
        <v>25.0</v>
      </c>
      <c r="E45" s="108">
        <v>0.0</v>
      </c>
      <c r="F45" s="108">
        <v>0.0</v>
      </c>
      <c r="G45" s="234"/>
      <c r="H45" s="108">
        <f t="shared" ref="H45:L45" si="44">$G45/100*B45</f>
        <v>0</v>
      </c>
      <c r="I45" s="108">
        <f t="shared" si="44"/>
        <v>0</v>
      </c>
      <c r="J45" s="108">
        <f t="shared" si="44"/>
        <v>0</v>
      </c>
      <c r="K45" s="108">
        <f t="shared" si="44"/>
        <v>0</v>
      </c>
      <c r="L45" s="108">
        <f t="shared" si="44"/>
        <v>0</v>
      </c>
      <c r="M45" s="108" t="s">
        <v>1829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3" t="s">
        <v>1720</v>
      </c>
      <c r="B46" s="108">
        <v>214.0</v>
      </c>
      <c r="C46" s="108">
        <v>19.9</v>
      </c>
      <c r="D46" s="108">
        <v>14.3</v>
      </c>
      <c r="E46" s="108">
        <v>0.0</v>
      </c>
      <c r="F46" s="108">
        <v>0.0</v>
      </c>
      <c r="G46" s="234"/>
      <c r="H46" s="108">
        <f t="shared" ref="H46:L46" si="45">$G46/100*B46</f>
        <v>0</v>
      </c>
      <c r="I46" s="108">
        <f t="shared" si="45"/>
        <v>0</v>
      </c>
      <c r="J46" s="108">
        <f t="shared" si="45"/>
        <v>0</v>
      </c>
      <c r="K46" s="108">
        <f t="shared" si="45"/>
        <v>0</v>
      </c>
      <c r="L46" s="108">
        <f t="shared" si="45"/>
        <v>0</v>
      </c>
      <c r="M46" s="108" t="s">
        <v>1829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3" t="s">
        <v>1841</v>
      </c>
      <c r="B47" s="108">
        <v>364.0</v>
      </c>
      <c r="C47" s="108">
        <v>8.8</v>
      </c>
      <c r="D47" s="108">
        <v>5.1</v>
      </c>
      <c r="E47" s="108">
        <v>73.9</v>
      </c>
      <c r="F47" s="108">
        <v>8.4</v>
      </c>
      <c r="G47" s="234"/>
      <c r="H47" s="108">
        <f t="shared" ref="H47:L47" si="46">$G47/100*B47</f>
        <v>0</v>
      </c>
      <c r="I47" s="108">
        <f t="shared" si="46"/>
        <v>0</v>
      </c>
      <c r="J47" s="108">
        <f t="shared" si="46"/>
        <v>0</v>
      </c>
      <c r="K47" s="108">
        <f t="shared" si="46"/>
        <v>0</v>
      </c>
      <c r="L47" s="108">
        <f t="shared" si="46"/>
        <v>0</v>
      </c>
      <c r="M47" s="108" t="s">
        <v>1820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3" t="s">
        <v>1842</v>
      </c>
      <c r="B48" s="108">
        <v>81.0</v>
      </c>
      <c r="C48" s="108">
        <v>5.4</v>
      </c>
      <c r="D48" s="108">
        <v>0.4</v>
      </c>
      <c r="E48" s="108">
        <v>14.5</v>
      </c>
      <c r="F48" s="108">
        <v>5.1</v>
      </c>
      <c r="G48" s="234"/>
      <c r="H48" s="108">
        <f t="shared" ref="H48:L48" si="47">$G48/100*B48</f>
        <v>0</v>
      </c>
      <c r="I48" s="108">
        <f t="shared" si="47"/>
        <v>0</v>
      </c>
      <c r="J48" s="108">
        <f t="shared" si="47"/>
        <v>0</v>
      </c>
      <c r="K48" s="108">
        <f t="shared" si="47"/>
        <v>0</v>
      </c>
      <c r="L48" s="108">
        <f t="shared" si="47"/>
        <v>0</v>
      </c>
      <c r="M48" s="108" t="s">
        <v>1828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3" t="s">
        <v>1843</v>
      </c>
      <c r="B49" s="108">
        <v>341.0</v>
      </c>
      <c r="C49" s="108">
        <v>24.6</v>
      </c>
      <c r="D49" s="108">
        <v>1.2</v>
      </c>
      <c r="E49" s="108">
        <v>60.4</v>
      </c>
      <c r="F49" s="108">
        <v>25.5</v>
      </c>
      <c r="G49" s="234"/>
      <c r="H49" s="108">
        <f t="shared" ref="H49:L49" si="48">$G49/100*B49</f>
        <v>0</v>
      </c>
      <c r="I49" s="108">
        <f t="shared" si="48"/>
        <v>0</v>
      </c>
      <c r="J49" s="108">
        <f t="shared" si="48"/>
        <v>0</v>
      </c>
      <c r="K49" s="108">
        <f t="shared" si="48"/>
        <v>0</v>
      </c>
      <c r="L49" s="108">
        <f t="shared" si="48"/>
        <v>0</v>
      </c>
      <c r="M49" s="108" t="s">
        <v>1818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3" t="s">
        <v>1844</v>
      </c>
      <c r="B50" s="108">
        <v>42.0</v>
      </c>
      <c r="C50" s="108">
        <v>2.8</v>
      </c>
      <c r="D50" s="108">
        <v>0.2</v>
      </c>
      <c r="E50" s="108">
        <v>7.6</v>
      </c>
      <c r="F50" s="108">
        <v>2.6</v>
      </c>
      <c r="G50" s="234"/>
      <c r="H50" s="108">
        <f t="shared" ref="H50:L50" si="49">$G50/100*B50</f>
        <v>0</v>
      </c>
      <c r="I50" s="108">
        <f t="shared" si="49"/>
        <v>0</v>
      </c>
      <c r="J50" s="108">
        <f t="shared" si="49"/>
        <v>0</v>
      </c>
      <c r="K50" s="108">
        <f t="shared" si="49"/>
        <v>0</v>
      </c>
      <c r="L50" s="108">
        <f t="shared" si="49"/>
        <v>0</v>
      </c>
      <c r="M50" s="108" t="s">
        <v>1828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3" t="s">
        <v>1845</v>
      </c>
      <c r="B51" s="108">
        <v>336.0</v>
      </c>
      <c r="C51" s="108">
        <v>23.5</v>
      </c>
      <c r="D51" s="108">
        <v>1.3</v>
      </c>
      <c r="E51" s="108">
        <v>60.0</v>
      </c>
      <c r="F51" s="108">
        <v>10.6</v>
      </c>
      <c r="G51" s="234"/>
      <c r="H51" s="108">
        <f t="shared" ref="H51:L51" si="50">$G51/100*B51</f>
        <v>0</v>
      </c>
      <c r="I51" s="108">
        <f t="shared" si="50"/>
        <v>0</v>
      </c>
      <c r="J51" s="108">
        <f t="shared" si="50"/>
        <v>0</v>
      </c>
      <c r="K51" s="108">
        <f t="shared" si="50"/>
        <v>0</v>
      </c>
      <c r="L51" s="108">
        <f t="shared" si="50"/>
        <v>0</v>
      </c>
      <c r="M51" s="108" t="s">
        <v>1818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3" t="s">
        <v>1402</v>
      </c>
      <c r="B52" s="108">
        <v>67.0</v>
      </c>
      <c r="C52" s="108">
        <v>4.4</v>
      </c>
      <c r="D52" s="108">
        <v>4.0</v>
      </c>
      <c r="E52" s="108">
        <v>3.6</v>
      </c>
      <c r="F52" s="108">
        <v>3.3</v>
      </c>
      <c r="G52" s="234"/>
      <c r="H52" s="108">
        <f t="shared" ref="H52:L52" si="51">$G52/100*B52</f>
        <v>0</v>
      </c>
      <c r="I52" s="108">
        <f t="shared" si="51"/>
        <v>0</v>
      </c>
      <c r="J52" s="108">
        <f t="shared" si="51"/>
        <v>0</v>
      </c>
      <c r="K52" s="108">
        <f t="shared" si="51"/>
        <v>0</v>
      </c>
      <c r="L52" s="108">
        <f t="shared" si="51"/>
        <v>0</v>
      </c>
      <c r="M52" s="108" t="s">
        <v>1836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3" t="s">
        <v>1846</v>
      </c>
      <c r="B53" s="108">
        <v>26.0</v>
      </c>
      <c r="C53" s="108">
        <v>2.7</v>
      </c>
      <c r="D53" s="108">
        <v>0.2</v>
      </c>
      <c r="E53" s="108">
        <v>4.9</v>
      </c>
      <c r="F53" s="108">
        <v>3.3</v>
      </c>
      <c r="G53" s="234"/>
      <c r="H53" s="108">
        <f t="shared" ref="H53:L53" si="52">$G53/100*B53</f>
        <v>0</v>
      </c>
      <c r="I53" s="108">
        <f t="shared" si="52"/>
        <v>0</v>
      </c>
      <c r="J53" s="108">
        <f t="shared" si="52"/>
        <v>0</v>
      </c>
      <c r="K53" s="108">
        <f t="shared" si="52"/>
        <v>0</v>
      </c>
      <c r="L53" s="108">
        <f t="shared" si="52"/>
        <v>0</v>
      </c>
      <c r="M53" s="108" t="s">
        <v>1828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3" t="s">
        <v>1229</v>
      </c>
      <c r="B54" s="108">
        <v>71.0</v>
      </c>
      <c r="C54" s="108">
        <v>1.0</v>
      </c>
      <c r="D54" s="108">
        <v>0.1</v>
      </c>
      <c r="E54" s="108">
        <v>3.0</v>
      </c>
      <c r="F54" s="108">
        <v>2.6</v>
      </c>
      <c r="G54" s="234"/>
      <c r="H54" s="108">
        <f t="shared" ref="H54:L54" si="53">$G54/100*B54</f>
        <v>0</v>
      </c>
      <c r="I54" s="108">
        <f t="shared" si="53"/>
        <v>0</v>
      </c>
      <c r="J54" s="108">
        <f t="shared" si="53"/>
        <v>0</v>
      </c>
      <c r="K54" s="108">
        <f t="shared" si="53"/>
        <v>0</v>
      </c>
      <c r="L54" s="108">
        <f t="shared" si="53"/>
        <v>0</v>
      </c>
      <c r="M54" s="108" t="s">
        <v>1828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3" t="s">
        <v>1629</v>
      </c>
      <c r="B55" s="108">
        <v>69.0</v>
      </c>
      <c r="C55" s="108">
        <v>12.1</v>
      </c>
      <c r="D55" s="108">
        <v>0.5</v>
      </c>
      <c r="E55" s="108">
        <v>3.2</v>
      </c>
      <c r="F55" s="108">
        <v>0.0</v>
      </c>
      <c r="G55" s="234"/>
      <c r="H55" s="108">
        <f t="shared" ref="H55:L55" si="54">$G55/100*B55</f>
        <v>0</v>
      </c>
      <c r="I55" s="108">
        <f t="shared" si="54"/>
        <v>0</v>
      </c>
      <c r="J55" s="108">
        <f t="shared" si="54"/>
        <v>0</v>
      </c>
      <c r="K55" s="108">
        <f t="shared" si="54"/>
        <v>0</v>
      </c>
      <c r="L55" s="108">
        <f t="shared" si="54"/>
        <v>0</v>
      </c>
      <c r="M55" s="108" t="s">
        <v>1847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3" t="s">
        <v>1479</v>
      </c>
      <c r="B56" s="108">
        <v>32.0</v>
      </c>
      <c r="C56" s="108">
        <v>0.6</v>
      </c>
      <c r="D56" s="108">
        <v>0.1</v>
      </c>
      <c r="E56" s="108">
        <v>8.1</v>
      </c>
      <c r="F56" s="108">
        <v>1.1</v>
      </c>
      <c r="G56" s="234"/>
      <c r="H56" s="108">
        <f t="shared" ref="H56:L56" si="55">$G56/100*B56</f>
        <v>0</v>
      </c>
      <c r="I56" s="108">
        <f t="shared" si="55"/>
        <v>0</v>
      </c>
      <c r="J56" s="108">
        <f t="shared" si="55"/>
        <v>0</v>
      </c>
      <c r="K56" s="108">
        <f t="shared" si="55"/>
        <v>0</v>
      </c>
      <c r="L56" s="108">
        <f t="shared" si="55"/>
        <v>0</v>
      </c>
      <c r="M56" s="108" t="s">
        <v>1814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3" t="s">
        <v>1540</v>
      </c>
      <c r="B57" s="108">
        <v>654.0</v>
      </c>
      <c r="C57" s="108">
        <v>15.2</v>
      </c>
      <c r="D57" s="108">
        <v>65.2</v>
      </c>
      <c r="E57" s="108">
        <v>13.7</v>
      </c>
      <c r="F57" s="108">
        <v>6.7</v>
      </c>
      <c r="G57" s="234"/>
      <c r="H57" s="108">
        <f t="shared" ref="H57:L57" si="56">$G57/100*B57</f>
        <v>0</v>
      </c>
      <c r="I57" s="108">
        <f t="shared" si="56"/>
        <v>0</v>
      </c>
      <c r="J57" s="108">
        <f t="shared" si="56"/>
        <v>0</v>
      </c>
      <c r="K57" s="108">
        <f t="shared" si="56"/>
        <v>0</v>
      </c>
      <c r="L57" s="108">
        <f t="shared" si="56"/>
        <v>0</v>
      </c>
      <c r="M57" s="108" t="s">
        <v>1823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3" t="s">
        <v>1075</v>
      </c>
      <c r="B58" s="108">
        <v>343.0</v>
      </c>
      <c r="C58" s="108">
        <v>13.3</v>
      </c>
      <c r="D58" s="108">
        <v>3.4</v>
      </c>
      <c r="E58" s="108">
        <v>71.5</v>
      </c>
      <c r="F58" s="108">
        <v>10.0</v>
      </c>
      <c r="G58" s="234"/>
      <c r="H58" s="108">
        <f t="shared" ref="H58:L58" si="57">$G58/100*B58</f>
        <v>0</v>
      </c>
      <c r="I58" s="108">
        <f t="shared" si="57"/>
        <v>0</v>
      </c>
      <c r="J58" s="108">
        <f t="shared" si="57"/>
        <v>0</v>
      </c>
      <c r="K58" s="108">
        <f t="shared" si="57"/>
        <v>0</v>
      </c>
      <c r="L58" s="108">
        <f t="shared" si="57"/>
        <v>0</v>
      </c>
      <c r="M58" s="108" t="s">
        <v>1820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3" t="s">
        <v>1077</v>
      </c>
      <c r="B59" s="108">
        <v>335.0</v>
      </c>
      <c r="C59" s="108">
        <v>6.6</v>
      </c>
      <c r="D59" s="108">
        <v>2.0</v>
      </c>
      <c r="E59" s="108">
        <v>76.1</v>
      </c>
      <c r="F59" s="108">
        <v>1.9</v>
      </c>
      <c r="G59" s="234"/>
      <c r="H59" s="108">
        <f t="shared" ref="H59:L59" si="58">$G59/100*B59</f>
        <v>0</v>
      </c>
      <c r="I59" s="108">
        <f t="shared" si="58"/>
        <v>0</v>
      </c>
      <c r="J59" s="108">
        <f t="shared" si="58"/>
        <v>0</v>
      </c>
      <c r="K59" s="108">
        <f t="shared" si="58"/>
        <v>0</v>
      </c>
      <c r="L59" s="108">
        <f t="shared" si="58"/>
        <v>0</v>
      </c>
      <c r="M59" s="108" t="s">
        <v>1820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3" t="s">
        <v>1848</v>
      </c>
      <c r="B60" s="108">
        <v>22.0</v>
      </c>
      <c r="C60" s="108">
        <v>3.1</v>
      </c>
      <c r="D60" s="108">
        <v>0.3</v>
      </c>
      <c r="E60" s="108">
        <v>3.3</v>
      </c>
      <c r="F60" s="108">
        <v>1.0</v>
      </c>
      <c r="G60" s="234"/>
      <c r="H60" s="108">
        <f t="shared" ref="H60:L60" si="59">$G60/100*B60</f>
        <v>0</v>
      </c>
      <c r="I60" s="108">
        <f t="shared" si="59"/>
        <v>0</v>
      </c>
      <c r="J60" s="108">
        <f t="shared" si="59"/>
        <v>0</v>
      </c>
      <c r="K60" s="108">
        <f t="shared" si="59"/>
        <v>0</v>
      </c>
      <c r="L60" s="108">
        <f t="shared" si="59"/>
        <v>0</v>
      </c>
      <c r="M60" s="108" t="s">
        <v>1828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3" t="s">
        <v>1849</v>
      </c>
      <c r="B61" s="108">
        <v>33.0</v>
      </c>
      <c r="C61" s="108">
        <v>3.3</v>
      </c>
      <c r="D61" s="108">
        <v>0.4</v>
      </c>
      <c r="E61" s="108">
        <v>6.1</v>
      </c>
      <c r="F61" s="108">
        <v>2.3</v>
      </c>
      <c r="G61" s="234"/>
      <c r="H61" s="108">
        <f t="shared" ref="H61:L61" si="60">$G61/100*B61</f>
        <v>0</v>
      </c>
      <c r="I61" s="108">
        <f t="shared" si="60"/>
        <v>0</v>
      </c>
      <c r="J61" s="108">
        <f t="shared" si="60"/>
        <v>0</v>
      </c>
      <c r="K61" s="108">
        <f t="shared" si="60"/>
        <v>0</v>
      </c>
      <c r="L61" s="108">
        <f t="shared" si="60"/>
        <v>0</v>
      </c>
      <c r="M61" s="108" t="s">
        <v>1828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3" t="s">
        <v>1850</v>
      </c>
      <c r="B62" s="108">
        <v>22.0</v>
      </c>
      <c r="C62" s="108">
        <v>2.5</v>
      </c>
      <c r="D62" s="108">
        <v>0.1</v>
      </c>
      <c r="E62" s="108">
        <v>4.3</v>
      </c>
      <c r="F62" s="108">
        <v>0.6</v>
      </c>
      <c r="G62" s="234"/>
      <c r="H62" s="108">
        <f t="shared" ref="H62:L62" si="61">$G62/100*B62</f>
        <v>0</v>
      </c>
      <c r="I62" s="108">
        <f t="shared" si="61"/>
        <v>0</v>
      </c>
      <c r="J62" s="108">
        <f t="shared" si="61"/>
        <v>0</v>
      </c>
      <c r="K62" s="108">
        <f t="shared" si="61"/>
        <v>0</v>
      </c>
      <c r="L62" s="108">
        <f t="shared" si="61"/>
        <v>0</v>
      </c>
      <c r="M62" s="108" t="s">
        <v>1828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3" t="s">
        <v>1851</v>
      </c>
      <c r="B63" s="108">
        <v>38.0</v>
      </c>
      <c r="C63" s="108">
        <v>1.5</v>
      </c>
      <c r="D63" s="108">
        <v>0.5</v>
      </c>
      <c r="E63" s="108">
        <v>6.9</v>
      </c>
      <c r="F63" s="108">
        <v>3.8</v>
      </c>
      <c r="G63" s="234"/>
      <c r="H63" s="108">
        <f t="shared" ref="H63:L63" si="62">$G63/100*B63</f>
        <v>0</v>
      </c>
      <c r="I63" s="108">
        <f t="shared" si="62"/>
        <v>0</v>
      </c>
      <c r="J63" s="108">
        <f t="shared" si="62"/>
        <v>0</v>
      </c>
      <c r="K63" s="108">
        <f t="shared" si="62"/>
        <v>0</v>
      </c>
      <c r="L63" s="108">
        <f t="shared" si="62"/>
        <v>0</v>
      </c>
      <c r="M63" s="108" t="s">
        <v>1828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3" t="s">
        <v>1852</v>
      </c>
      <c r="B64" s="108">
        <v>31.0</v>
      </c>
      <c r="C64" s="108">
        <v>1.9</v>
      </c>
      <c r="D64" s="108">
        <v>0.2</v>
      </c>
      <c r="E64" s="108">
        <v>7.0</v>
      </c>
      <c r="F64" s="108">
        <v>2.7</v>
      </c>
      <c r="G64" s="234"/>
      <c r="H64" s="108">
        <f t="shared" ref="H64:L64" si="63">$G64/100*B64</f>
        <v>0</v>
      </c>
      <c r="I64" s="108">
        <f t="shared" si="63"/>
        <v>0</v>
      </c>
      <c r="J64" s="108">
        <f t="shared" si="63"/>
        <v>0</v>
      </c>
      <c r="K64" s="108">
        <f t="shared" si="63"/>
        <v>0</v>
      </c>
      <c r="L64" s="108">
        <f t="shared" si="63"/>
        <v>0</v>
      </c>
      <c r="M64" s="108" t="s">
        <v>1828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3" t="s">
        <v>1853</v>
      </c>
      <c r="B65" s="108">
        <v>22.0</v>
      </c>
      <c r="C65" s="108">
        <v>2.1</v>
      </c>
      <c r="D65" s="108">
        <v>0.4</v>
      </c>
      <c r="E65" s="108">
        <v>3.9</v>
      </c>
      <c r="F65" s="108">
        <v>1.3</v>
      </c>
      <c r="G65" s="234"/>
      <c r="H65" s="108">
        <f t="shared" ref="H65:L65" si="64">$G65/100*B65</f>
        <v>0</v>
      </c>
      <c r="I65" s="108">
        <f t="shared" si="64"/>
        <v>0</v>
      </c>
      <c r="J65" s="108">
        <f t="shared" si="64"/>
        <v>0</v>
      </c>
      <c r="K65" s="108">
        <f t="shared" si="64"/>
        <v>0</v>
      </c>
      <c r="L65" s="108">
        <f t="shared" si="64"/>
        <v>0</v>
      </c>
      <c r="M65" s="108" t="s">
        <v>1828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3" t="s">
        <v>1854</v>
      </c>
      <c r="B66" s="108">
        <v>31.0</v>
      </c>
      <c r="C66" s="108">
        <v>3.1</v>
      </c>
      <c r="D66" s="108">
        <v>0.6</v>
      </c>
      <c r="E66" s="108">
        <v>5.1</v>
      </c>
      <c r="F66" s="108">
        <v>2.8</v>
      </c>
      <c r="G66" s="234"/>
      <c r="H66" s="108">
        <f t="shared" ref="H66:L66" si="65">$G66/100*B66</f>
        <v>0</v>
      </c>
      <c r="I66" s="108">
        <f t="shared" si="65"/>
        <v>0</v>
      </c>
      <c r="J66" s="108">
        <f t="shared" si="65"/>
        <v>0</v>
      </c>
      <c r="K66" s="108">
        <f t="shared" si="65"/>
        <v>0</v>
      </c>
      <c r="L66" s="108">
        <f t="shared" si="65"/>
        <v>0</v>
      </c>
      <c r="M66" s="108" t="s">
        <v>1828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3" t="s">
        <v>1855</v>
      </c>
      <c r="B67" s="108">
        <v>34.0</v>
      </c>
      <c r="C67" s="108">
        <v>2.2</v>
      </c>
      <c r="D67" s="108">
        <v>0.5</v>
      </c>
      <c r="E67" s="108">
        <v>6.8</v>
      </c>
      <c r="F67" s="108">
        <v>2.5</v>
      </c>
      <c r="G67" s="234"/>
      <c r="H67" s="108">
        <f t="shared" ref="H67:L67" si="66">$G67/100*B67</f>
        <v>0</v>
      </c>
      <c r="I67" s="108">
        <f t="shared" si="66"/>
        <v>0</v>
      </c>
      <c r="J67" s="108">
        <f t="shared" si="66"/>
        <v>0</v>
      </c>
      <c r="K67" s="108">
        <f t="shared" si="66"/>
        <v>0</v>
      </c>
      <c r="L67" s="108">
        <f t="shared" si="66"/>
        <v>0</v>
      </c>
      <c r="M67" s="108" t="s">
        <v>1828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3" t="s">
        <v>1856</v>
      </c>
      <c r="B68" s="108">
        <v>296.0</v>
      </c>
      <c r="C68" s="108">
        <v>9.6</v>
      </c>
      <c r="D68" s="108">
        <v>1.0</v>
      </c>
      <c r="E68" s="108">
        <v>75.4</v>
      </c>
      <c r="F68" s="108">
        <v>11.5</v>
      </c>
      <c r="G68" s="234"/>
      <c r="H68" s="108">
        <f t="shared" ref="H68:L68" si="67">$G68/100*B68</f>
        <v>0</v>
      </c>
      <c r="I68" s="108">
        <f t="shared" si="67"/>
        <v>0</v>
      </c>
      <c r="J68" s="108">
        <f t="shared" si="67"/>
        <v>0</v>
      </c>
      <c r="K68" s="108">
        <f t="shared" si="67"/>
        <v>0</v>
      </c>
      <c r="L68" s="108">
        <f t="shared" si="67"/>
        <v>0</v>
      </c>
      <c r="M68" s="108" t="s">
        <v>1828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3" t="s">
        <v>1857</v>
      </c>
      <c r="B69" s="108">
        <v>37.0</v>
      </c>
      <c r="C69" s="108">
        <v>2.7</v>
      </c>
      <c r="D69" s="108">
        <v>0.3</v>
      </c>
      <c r="E69" s="108">
        <v>7.8</v>
      </c>
      <c r="F69" s="108">
        <v>2.7</v>
      </c>
      <c r="G69" s="234"/>
      <c r="H69" s="108">
        <f t="shared" ref="H69:L69" si="68">$G69/100*B69</f>
        <v>0</v>
      </c>
      <c r="I69" s="108">
        <f t="shared" si="68"/>
        <v>0</v>
      </c>
      <c r="J69" s="108">
        <f t="shared" si="68"/>
        <v>0</v>
      </c>
      <c r="K69" s="108">
        <f t="shared" si="68"/>
        <v>0</v>
      </c>
      <c r="L69" s="108">
        <f t="shared" si="68"/>
        <v>0</v>
      </c>
      <c r="M69" s="108" t="s">
        <v>1828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3" t="s">
        <v>1858</v>
      </c>
      <c r="B70" s="108">
        <v>58.0</v>
      </c>
      <c r="C70" s="108">
        <v>0.4</v>
      </c>
      <c r="D70" s="108">
        <v>0.1</v>
      </c>
      <c r="E70" s="108">
        <v>15.5</v>
      </c>
      <c r="F70" s="108">
        <v>3.1</v>
      </c>
      <c r="G70" s="234"/>
      <c r="H70" s="108">
        <f t="shared" ref="H70:L70" si="69">$G70/100*B70</f>
        <v>0</v>
      </c>
      <c r="I70" s="108">
        <f t="shared" si="69"/>
        <v>0</v>
      </c>
      <c r="J70" s="108">
        <f t="shared" si="69"/>
        <v>0</v>
      </c>
      <c r="K70" s="108">
        <f t="shared" si="69"/>
        <v>0</v>
      </c>
      <c r="L70" s="108">
        <f t="shared" si="69"/>
        <v>0</v>
      </c>
      <c r="M70" s="108" t="s">
        <v>1814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3" t="s">
        <v>1483</v>
      </c>
      <c r="B71" s="108">
        <v>68.0</v>
      </c>
      <c r="C71" s="108">
        <v>2.6</v>
      </c>
      <c r="D71" s="108">
        <v>1.0</v>
      </c>
      <c r="E71" s="108">
        <v>14.3</v>
      </c>
      <c r="F71" s="108">
        <v>5.4</v>
      </c>
      <c r="G71" s="234"/>
      <c r="H71" s="108">
        <f t="shared" ref="H71:L71" si="70">$G71/100*B71</f>
        <v>0</v>
      </c>
      <c r="I71" s="108">
        <f t="shared" si="70"/>
        <v>0</v>
      </c>
      <c r="J71" s="108">
        <f t="shared" si="70"/>
        <v>0</v>
      </c>
      <c r="K71" s="108">
        <f t="shared" si="70"/>
        <v>0</v>
      </c>
      <c r="L71" s="108">
        <f t="shared" si="70"/>
        <v>0</v>
      </c>
      <c r="M71" s="108" t="s">
        <v>1814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3" t="s">
        <v>1753</v>
      </c>
      <c r="B72" s="108">
        <v>371.0</v>
      </c>
      <c r="C72" s="108">
        <v>15.9</v>
      </c>
      <c r="D72" s="108">
        <v>33.6</v>
      </c>
      <c r="E72" s="108">
        <v>0.0</v>
      </c>
      <c r="F72" s="108">
        <v>0.0</v>
      </c>
      <c r="G72" s="234"/>
      <c r="H72" s="108">
        <f t="shared" ref="H72:L72" si="71">$G72/100*B72</f>
        <v>0</v>
      </c>
      <c r="I72" s="108">
        <f t="shared" si="71"/>
        <v>0</v>
      </c>
      <c r="J72" s="108">
        <f t="shared" si="71"/>
        <v>0</v>
      </c>
      <c r="K72" s="108">
        <f t="shared" si="71"/>
        <v>0</v>
      </c>
      <c r="L72" s="108">
        <f t="shared" si="71"/>
        <v>0</v>
      </c>
      <c r="M72" s="108" t="s">
        <v>1859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3" t="s">
        <v>1267</v>
      </c>
      <c r="B73" s="108">
        <v>18.0</v>
      </c>
      <c r="C73" s="108">
        <v>0.6</v>
      </c>
      <c r="D73" s="108">
        <v>0.1</v>
      </c>
      <c r="E73" s="108">
        <v>4.1</v>
      </c>
      <c r="F73" s="108">
        <v>1.6</v>
      </c>
      <c r="G73" s="234"/>
      <c r="H73" s="108">
        <f t="shared" ref="H73:L73" si="72">$G73/100*B73</f>
        <v>0</v>
      </c>
      <c r="I73" s="108">
        <f t="shared" si="72"/>
        <v>0</v>
      </c>
      <c r="J73" s="108">
        <f t="shared" si="72"/>
        <v>0</v>
      </c>
      <c r="K73" s="108">
        <f t="shared" si="72"/>
        <v>0</v>
      </c>
      <c r="L73" s="108">
        <f t="shared" si="72"/>
        <v>0</v>
      </c>
      <c r="M73" s="108" t="s">
        <v>1828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3" t="s">
        <v>1287</v>
      </c>
      <c r="B74" s="108">
        <v>0.0</v>
      </c>
      <c r="C74" s="108">
        <v>0.0</v>
      </c>
      <c r="D74" s="108">
        <v>3.0</v>
      </c>
      <c r="E74" s="108">
        <v>0.0</v>
      </c>
      <c r="F74" s="108">
        <v>0.7</v>
      </c>
      <c r="G74" s="234"/>
      <c r="H74" s="108">
        <f t="shared" ref="H74:L74" si="73">$G74/100*B74</f>
        <v>0</v>
      </c>
      <c r="I74" s="108">
        <f t="shared" si="73"/>
        <v>0</v>
      </c>
      <c r="J74" s="108">
        <f t="shared" si="73"/>
        <v>0</v>
      </c>
      <c r="K74" s="108">
        <f t="shared" si="73"/>
        <v>0</v>
      </c>
      <c r="L74" s="108">
        <f t="shared" si="73"/>
        <v>0</v>
      </c>
      <c r="M74" s="108" t="s">
        <v>1816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3" t="s">
        <v>1312</v>
      </c>
      <c r="B75" s="108">
        <v>121.0</v>
      </c>
      <c r="C75" s="108">
        <v>2.8</v>
      </c>
      <c r="D75" s="108">
        <v>0.7</v>
      </c>
      <c r="E75" s="108">
        <v>26.7</v>
      </c>
      <c r="F75" s="108">
        <v>2.0</v>
      </c>
      <c r="G75" s="234"/>
      <c r="H75" s="108">
        <f t="shared" ref="H75:L75" si="74">$G75/100*B75</f>
        <v>0</v>
      </c>
      <c r="I75" s="108">
        <f t="shared" si="74"/>
        <v>0</v>
      </c>
      <c r="J75" s="108">
        <f t="shared" si="74"/>
        <v>0</v>
      </c>
      <c r="K75" s="108">
        <f t="shared" si="74"/>
        <v>0</v>
      </c>
      <c r="L75" s="108">
        <f t="shared" si="74"/>
        <v>0</v>
      </c>
      <c r="M75" s="108" t="s">
        <v>1826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3" t="s">
        <v>1703</v>
      </c>
      <c r="B76" s="108">
        <v>231.0</v>
      </c>
      <c r="C76" s="108">
        <v>0.0</v>
      </c>
      <c r="D76" s="108">
        <v>0.0</v>
      </c>
      <c r="E76" s="108">
        <v>0.0</v>
      </c>
      <c r="F76" s="108">
        <v>0.0</v>
      </c>
      <c r="G76" s="234"/>
      <c r="H76" s="108">
        <f t="shared" ref="H76:L76" si="75">$G76/100*B76</f>
        <v>0</v>
      </c>
      <c r="I76" s="108">
        <f t="shared" si="75"/>
        <v>0</v>
      </c>
      <c r="J76" s="108">
        <f t="shared" si="75"/>
        <v>0</v>
      </c>
      <c r="K76" s="108">
        <f t="shared" si="75"/>
        <v>0</v>
      </c>
      <c r="L76" s="108">
        <f t="shared" si="75"/>
        <v>0</v>
      </c>
      <c r="M76" s="108" t="s">
        <v>1821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3" t="s">
        <v>1860</v>
      </c>
      <c r="B77" s="108">
        <v>34.0</v>
      </c>
      <c r="C77" s="108">
        <v>0.8</v>
      </c>
      <c r="D77" s="108">
        <v>0.2</v>
      </c>
      <c r="E77" s="108">
        <v>8.2</v>
      </c>
      <c r="F77" s="108">
        <v>0.9</v>
      </c>
      <c r="G77" s="234"/>
      <c r="H77" s="108">
        <f t="shared" ref="H77:L77" si="76">$G77/100*B77</f>
        <v>0</v>
      </c>
      <c r="I77" s="108">
        <f t="shared" si="76"/>
        <v>0</v>
      </c>
      <c r="J77" s="108">
        <f t="shared" si="76"/>
        <v>0</v>
      </c>
      <c r="K77" s="108">
        <f t="shared" si="76"/>
        <v>0</v>
      </c>
      <c r="L77" s="108">
        <f t="shared" si="76"/>
        <v>0</v>
      </c>
      <c r="M77" s="108" t="s">
        <v>1814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3" t="s">
        <v>1861</v>
      </c>
      <c r="B78" s="108">
        <v>28.0</v>
      </c>
      <c r="C78" s="108">
        <v>1.1</v>
      </c>
      <c r="D78" s="108">
        <v>0.1</v>
      </c>
      <c r="E78" s="108">
        <v>6.6</v>
      </c>
      <c r="F78" s="108">
        <v>0.9</v>
      </c>
      <c r="G78" s="234"/>
      <c r="H78" s="108">
        <f t="shared" ref="H78:L78" si="77">$G78/100*B78</f>
        <v>0</v>
      </c>
      <c r="I78" s="108">
        <f t="shared" si="77"/>
        <v>0</v>
      </c>
      <c r="J78" s="108">
        <f t="shared" si="77"/>
        <v>0</v>
      </c>
      <c r="K78" s="108">
        <f t="shared" si="77"/>
        <v>0</v>
      </c>
      <c r="L78" s="108">
        <f t="shared" si="77"/>
        <v>0</v>
      </c>
      <c r="M78" s="108" t="s">
        <v>1814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3" t="s">
        <v>1862</v>
      </c>
      <c r="B79" s="108">
        <v>36.0</v>
      </c>
      <c r="C79" s="108">
        <v>0.5</v>
      </c>
      <c r="D79" s="108">
        <v>0.1</v>
      </c>
      <c r="E79" s="108">
        <v>9.1</v>
      </c>
      <c r="F79" s="108">
        <v>0.8</v>
      </c>
      <c r="G79" s="234"/>
      <c r="H79" s="108">
        <f t="shared" ref="H79:L79" si="78">$G79/100*B79</f>
        <v>0</v>
      </c>
      <c r="I79" s="108">
        <f t="shared" si="78"/>
        <v>0</v>
      </c>
      <c r="J79" s="108">
        <f t="shared" si="78"/>
        <v>0</v>
      </c>
      <c r="K79" s="108">
        <f t="shared" si="78"/>
        <v>0</v>
      </c>
      <c r="L79" s="108">
        <f t="shared" si="78"/>
        <v>0</v>
      </c>
      <c r="M79" s="108" t="s">
        <v>1814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3" t="s">
        <v>1455</v>
      </c>
      <c r="B80" s="108">
        <v>43.0</v>
      </c>
      <c r="C80" s="108">
        <v>1.4</v>
      </c>
      <c r="D80" s="108">
        <v>0.5</v>
      </c>
      <c r="E80" s="108">
        <v>9.6</v>
      </c>
      <c r="F80" s="108">
        <v>5.3</v>
      </c>
      <c r="G80" s="234"/>
      <c r="H80" s="108">
        <f t="shared" ref="H80:L80" si="79">$G80/100*B80</f>
        <v>0</v>
      </c>
      <c r="I80" s="108">
        <f t="shared" si="79"/>
        <v>0</v>
      </c>
      <c r="J80" s="108">
        <f t="shared" si="79"/>
        <v>0</v>
      </c>
      <c r="K80" s="108">
        <f t="shared" si="79"/>
        <v>0</v>
      </c>
      <c r="L80" s="108">
        <f t="shared" si="79"/>
        <v>0</v>
      </c>
      <c r="M80" s="108" t="s">
        <v>1814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3" t="s">
        <v>1863</v>
      </c>
      <c r="B81" s="108">
        <v>387.0</v>
      </c>
      <c r="C81" s="108">
        <v>6.2</v>
      </c>
      <c r="D81" s="108">
        <v>23.9</v>
      </c>
      <c r="E81" s="108">
        <v>40.8</v>
      </c>
      <c r="F81" s="108">
        <v>0.0</v>
      </c>
      <c r="G81" s="234"/>
      <c r="H81" s="108">
        <f t="shared" ref="H81:L81" si="80">$G81/100*B81</f>
        <v>0</v>
      </c>
      <c r="I81" s="108">
        <f t="shared" si="80"/>
        <v>0</v>
      </c>
      <c r="J81" s="108">
        <f t="shared" si="80"/>
        <v>0</v>
      </c>
      <c r="K81" s="108">
        <f t="shared" si="80"/>
        <v>0</v>
      </c>
      <c r="L81" s="108">
        <f t="shared" si="80"/>
        <v>0</v>
      </c>
      <c r="M81" s="108" t="s">
        <v>1823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3" t="s">
        <v>1864</v>
      </c>
      <c r="B82" s="108">
        <v>31.0</v>
      </c>
      <c r="C82" s="108">
        <v>1.8</v>
      </c>
      <c r="D82" s="108">
        <v>0.2</v>
      </c>
      <c r="E82" s="108">
        <v>7.0</v>
      </c>
      <c r="F82" s="108">
        <v>2.7</v>
      </c>
      <c r="G82" s="234"/>
      <c r="H82" s="108">
        <f t="shared" ref="H82:L82" si="81">$G82/100*B82</f>
        <v>0</v>
      </c>
      <c r="I82" s="108">
        <f t="shared" si="81"/>
        <v>0</v>
      </c>
      <c r="J82" s="108">
        <f t="shared" si="81"/>
        <v>0</v>
      </c>
      <c r="K82" s="108">
        <f t="shared" si="81"/>
        <v>0</v>
      </c>
      <c r="L82" s="108">
        <f t="shared" si="81"/>
        <v>0</v>
      </c>
      <c r="M82" s="108" t="s">
        <v>1828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3" t="s">
        <v>1865</v>
      </c>
      <c r="B83" s="108">
        <v>296.0</v>
      </c>
      <c r="C83" s="108">
        <v>2.5</v>
      </c>
      <c r="D83" s="108">
        <v>0.5</v>
      </c>
      <c r="E83" s="108">
        <v>78.5</v>
      </c>
      <c r="F83" s="108">
        <v>6.8</v>
      </c>
      <c r="G83" s="234"/>
      <c r="H83" s="108">
        <f t="shared" ref="H83:L83" si="82">$G83/100*B83</f>
        <v>0</v>
      </c>
      <c r="I83" s="108">
        <f t="shared" si="82"/>
        <v>0</v>
      </c>
      <c r="J83" s="108">
        <f t="shared" si="82"/>
        <v>0</v>
      </c>
      <c r="K83" s="108">
        <f t="shared" si="82"/>
        <v>0</v>
      </c>
      <c r="L83" s="108">
        <f t="shared" si="82"/>
        <v>0</v>
      </c>
      <c r="M83" s="108" t="s">
        <v>1814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3" t="s">
        <v>1866</v>
      </c>
      <c r="B84" s="108">
        <v>80.0</v>
      </c>
      <c r="C84" s="108">
        <v>1.8</v>
      </c>
      <c r="D84" s="108">
        <v>0.8</v>
      </c>
      <c r="E84" s="108">
        <v>17.8</v>
      </c>
      <c r="F84" s="108">
        <v>2.0</v>
      </c>
      <c r="G84" s="234"/>
      <c r="H84" s="108">
        <f t="shared" ref="H84:L84" si="83">$G84/100*B84</f>
        <v>0</v>
      </c>
      <c r="I84" s="108">
        <f t="shared" si="83"/>
        <v>0</v>
      </c>
      <c r="J84" s="108">
        <f t="shared" si="83"/>
        <v>0</v>
      </c>
      <c r="K84" s="108">
        <f t="shared" si="83"/>
        <v>0</v>
      </c>
      <c r="L84" s="108">
        <f t="shared" si="83"/>
        <v>0</v>
      </c>
      <c r="M84" s="108" t="s">
        <v>1828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3" t="s">
        <v>1867</v>
      </c>
      <c r="B85" s="108">
        <v>134.0</v>
      </c>
      <c r="C85" s="108">
        <v>22.8</v>
      </c>
      <c r="D85" s="108">
        <v>4.3</v>
      </c>
      <c r="E85" s="108">
        <v>0.0</v>
      </c>
      <c r="F85" s="108">
        <v>0.0</v>
      </c>
      <c r="G85" s="234"/>
      <c r="H85" s="108">
        <f t="shared" ref="H85:L85" si="84">$G85/100*B85</f>
        <v>0</v>
      </c>
      <c r="I85" s="108">
        <f t="shared" si="84"/>
        <v>0</v>
      </c>
      <c r="J85" s="108">
        <f t="shared" si="84"/>
        <v>0</v>
      </c>
      <c r="K85" s="108">
        <f t="shared" si="84"/>
        <v>0</v>
      </c>
      <c r="L85" s="108">
        <f t="shared" si="84"/>
        <v>0</v>
      </c>
      <c r="M85" s="108" t="s">
        <v>1859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3" t="s">
        <v>1473</v>
      </c>
      <c r="B86" s="108">
        <v>74.0</v>
      </c>
      <c r="C86" s="108">
        <v>0.8</v>
      </c>
      <c r="D86" s="108">
        <v>0.3</v>
      </c>
      <c r="E86" s="108">
        <v>19.2</v>
      </c>
      <c r="F86" s="108">
        <v>2.9</v>
      </c>
      <c r="G86" s="234"/>
      <c r="H86" s="108">
        <f t="shared" ref="H86:L86" si="85">$G86/100*B86</f>
        <v>0</v>
      </c>
      <c r="I86" s="108">
        <f t="shared" si="85"/>
        <v>0</v>
      </c>
      <c r="J86" s="108">
        <f t="shared" si="85"/>
        <v>0</v>
      </c>
      <c r="K86" s="108">
        <f t="shared" si="85"/>
        <v>0</v>
      </c>
      <c r="L86" s="108">
        <f t="shared" si="85"/>
        <v>0</v>
      </c>
      <c r="M86" s="108" t="s">
        <v>1814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3" t="s">
        <v>1588</v>
      </c>
      <c r="B87" s="108">
        <v>327.0</v>
      </c>
      <c r="C87" s="108">
        <v>68.2</v>
      </c>
      <c r="D87" s="108">
        <v>4.0</v>
      </c>
      <c r="E87" s="108">
        <v>0.0</v>
      </c>
      <c r="F87" s="108">
        <v>0.0</v>
      </c>
      <c r="G87" s="234"/>
      <c r="H87" s="108">
        <f t="shared" ref="H87:L87" si="86">$G87/100*B87</f>
        <v>0</v>
      </c>
      <c r="I87" s="108">
        <f t="shared" si="86"/>
        <v>0</v>
      </c>
      <c r="J87" s="108">
        <f t="shared" si="86"/>
        <v>0</v>
      </c>
      <c r="K87" s="108">
        <f t="shared" si="86"/>
        <v>0</v>
      </c>
      <c r="L87" s="108">
        <f t="shared" si="86"/>
        <v>0</v>
      </c>
      <c r="M87" s="108" t="s">
        <v>1832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3" t="s">
        <v>1291</v>
      </c>
      <c r="B88" s="108">
        <v>49.0</v>
      </c>
      <c r="C88" s="108">
        <v>1.5</v>
      </c>
      <c r="D88" s="108">
        <v>0.2</v>
      </c>
      <c r="E88" s="108">
        <v>12.3</v>
      </c>
      <c r="F88" s="108">
        <v>1.3</v>
      </c>
      <c r="G88" s="234"/>
      <c r="H88" s="108">
        <f t="shared" ref="H88:L88" si="87">$G88/100*B88</f>
        <v>0</v>
      </c>
      <c r="I88" s="108">
        <f t="shared" si="87"/>
        <v>0</v>
      </c>
      <c r="J88" s="108">
        <f t="shared" si="87"/>
        <v>0</v>
      </c>
      <c r="K88" s="108">
        <f t="shared" si="87"/>
        <v>0</v>
      </c>
      <c r="L88" s="108">
        <f t="shared" si="87"/>
        <v>0</v>
      </c>
      <c r="M88" s="108" t="s">
        <v>1816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3" t="s">
        <v>1212</v>
      </c>
      <c r="B89" s="108">
        <v>61.0</v>
      </c>
      <c r="C89" s="108">
        <v>3.5</v>
      </c>
      <c r="D89" s="108">
        <v>3.3</v>
      </c>
      <c r="E89" s="108">
        <v>4.7</v>
      </c>
      <c r="F89" s="108">
        <v>0.0</v>
      </c>
      <c r="G89" s="234"/>
      <c r="H89" s="108">
        <f t="shared" ref="H89:L89" si="88">$G89/100*B89</f>
        <v>0</v>
      </c>
      <c r="I89" s="108">
        <f t="shared" si="88"/>
        <v>0</v>
      </c>
      <c r="J89" s="108">
        <f t="shared" si="88"/>
        <v>0</v>
      </c>
      <c r="K89" s="108">
        <f t="shared" si="88"/>
        <v>0</v>
      </c>
      <c r="L89" s="108">
        <f t="shared" si="88"/>
        <v>0</v>
      </c>
      <c r="M89" s="108" t="s">
        <v>1868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3" t="s">
        <v>1869</v>
      </c>
      <c r="B90" s="108">
        <v>94.0</v>
      </c>
      <c r="C90" s="108">
        <v>3.5</v>
      </c>
      <c r="D90" s="108">
        <v>1.8</v>
      </c>
      <c r="E90" s="108">
        <v>16.0</v>
      </c>
      <c r="F90" s="108">
        <v>0.2</v>
      </c>
      <c r="G90" s="234"/>
      <c r="H90" s="108">
        <f t="shared" ref="H90:L90" si="89">$G90/100*B90</f>
        <v>0</v>
      </c>
      <c r="I90" s="108">
        <f t="shared" si="89"/>
        <v>0</v>
      </c>
      <c r="J90" s="108">
        <f t="shared" si="89"/>
        <v>0</v>
      </c>
      <c r="K90" s="108">
        <f t="shared" si="89"/>
        <v>0</v>
      </c>
      <c r="L90" s="108">
        <f t="shared" si="89"/>
        <v>0</v>
      </c>
      <c r="M90" s="108" t="s">
        <v>1818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3" t="s">
        <v>1870</v>
      </c>
      <c r="B91" s="108">
        <v>16.0</v>
      </c>
      <c r="C91" s="108">
        <v>1.2</v>
      </c>
      <c r="D91" s="108">
        <v>0.2</v>
      </c>
      <c r="E91" s="108">
        <v>3.4</v>
      </c>
      <c r="F91" s="108">
        <v>1.1</v>
      </c>
      <c r="G91" s="234"/>
      <c r="H91" s="108">
        <f t="shared" ref="H91:L91" si="90">$G91/100*B91</f>
        <v>0</v>
      </c>
      <c r="I91" s="108">
        <f t="shared" si="90"/>
        <v>0</v>
      </c>
      <c r="J91" s="108">
        <f t="shared" si="90"/>
        <v>0</v>
      </c>
      <c r="K91" s="108">
        <f t="shared" si="90"/>
        <v>0</v>
      </c>
      <c r="L91" s="108">
        <f t="shared" si="90"/>
        <v>0</v>
      </c>
      <c r="M91" s="108" t="s">
        <v>1828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3" t="s">
        <v>1871</v>
      </c>
      <c r="B92" s="108">
        <v>77.0</v>
      </c>
      <c r="C92" s="108">
        <v>3.5</v>
      </c>
      <c r="D92" s="108">
        <v>2.3</v>
      </c>
      <c r="E92" s="108">
        <v>10.7</v>
      </c>
      <c r="F92" s="108">
        <v>1.0</v>
      </c>
      <c r="G92" s="234"/>
      <c r="H92" s="108">
        <f t="shared" ref="H92:L92" si="91">$G92/100*B92</f>
        <v>0</v>
      </c>
      <c r="I92" s="108">
        <f t="shared" si="91"/>
        <v>0</v>
      </c>
      <c r="J92" s="108">
        <f t="shared" si="91"/>
        <v>0</v>
      </c>
      <c r="K92" s="108">
        <f t="shared" si="91"/>
        <v>0</v>
      </c>
      <c r="L92" s="108">
        <f t="shared" si="91"/>
        <v>0</v>
      </c>
      <c r="M92" s="108" t="s">
        <v>1868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3" t="s">
        <v>1872</v>
      </c>
      <c r="B93" s="108">
        <v>50.0</v>
      </c>
      <c r="C93" s="108">
        <v>3.3</v>
      </c>
      <c r="D93" s="108">
        <v>0.7</v>
      </c>
      <c r="E93" s="108">
        <v>10.0</v>
      </c>
      <c r="F93" s="108">
        <v>2.0</v>
      </c>
      <c r="G93" s="234"/>
      <c r="H93" s="108">
        <f t="shared" ref="H93:L93" si="92">$G93/100*B93</f>
        <v>0</v>
      </c>
      <c r="I93" s="108">
        <f t="shared" si="92"/>
        <v>0</v>
      </c>
      <c r="J93" s="108">
        <f t="shared" si="92"/>
        <v>0</v>
      </c>
      <c r="K93" s="108">
        <f t="shared" si="92"/>
        <v>0</v>
      </c>
      <c r="L93" s="108">
        <f t="shared" si="92"/>
        <v>0</v>
      </c>
      <c r="M93" s="108" t="s">
        <v>1828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3" t="s">
        <v>1633</v>
      </c>
      <c r="B94" s="108">
        <v>92.0</v>
      </c>
      <c r="C94" s="108">
        <v>15.6</v>
      </c>
      <c r="D94" s="108">
        <v>1.4</v>
      </c>
      <c r="E94" s="108">
        <v>3.1</v>
      </c>
      <c r="F94" s="108">
        <v>0.0</v>
      </c>
      <c r="G94" s="234"/>
      <c r="H94" s="108">
        <f t="shared" ref="H94:L94" si="93">$G94/100*B94</f>
        <v>0</v>
      </c>
      <c r="I94" s="108">
        <f t="shared" si="93"/>
        <v>0</v>
      </c>
      <c r="J94" s="108">
        <f t="shared" si="93"/>
        <v>0</v>
      </c>
      <c r="K94" s="108">
        <f t="shared" si="93"/>
        <v>0</v>
      </c>
      <c r="L94" s="108">
        <f t="shared" si="93"/>
        <v>0</v>
      </c>
      <c r="M94" s="108" t="s">
        <v>1847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3" t="s">
        <v>1580</v>
      </c>
      <c r="B95" s="108">
        <v>70.0</v>
      </c>
      <c r="C95" s="108">
        <v>12.4</v>
      </c>
      <c r="D95" s="108">
        <v>1.9</v>
      </c>
      <c r="E95" s="108">
        <v>0.0</v>
      </c>
      <c r="F95" s="108">
        <v>0.0</v>
      </c>
      <c r="G95" s="234"/>
      <c r="H95" s="108">
        <f t="shared" ref="H95:L95" si="94">$G95/100*B95</f>
        <v>0</v>
      </c>
      <c r="I95" s="108">
        <f t="shared" si="94"/>
        <v>0</v>
      </c>
      <c r="J95" s="108">
        <f t="shared" si="94"/>
        <v>0</v>
      </c>
      <c r="K95" s="108">
        <f t="shared" si="94"/>
        <v>0</v>
      </c>
      <c r="L95" s="108">
        <f t="shared" si="94"/>
        <v>0</v>
      </c>
      <c r="M95" s="108" t="s">
        <v>1832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3" t="s">
        <v>1873</v>
      </c>
      <c r="B96" s="108">
        <v>281.0</v>
      </c>
      <c r="C96" s="108">
        <v>7.1</v>
      </c>
      <c r="D96" s="108">
        <v>0.2</v>
      </c>
      <c r="E96" s="108">
        <v>67.9</v>
      </c>
      <c r="F96" s="108">
        <v>30.1</v>
      </c>
      <c r="G96" s="234"/>
      <c r="H96" s="108">
        <f t="shared" ref="H96:L96" si="95">$G96/100*B96</f>
        <v>0</v>
      </c>
      <c r="I96" s="108">
        <f t="shared" si="95"/>
        <v>0</v>
      </c>
      <c r="J96" s="108">
        <f t="shared" si="95"/>
        <v>0</v>
      </c>
      <c r="K96" s="108">
        <f t="shared" si="95"/>
        <v>0</v>
      </c>
      <c r="L96" s="108">
        <f t="shared" si="95"/>
        <v>0</v>
      </c>
      <c r="M96" s="108" t="s">
        <v>1828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3" t="s">
        <v>1098</v>
      </c>
      <c r="B97" s="108">
        <v>337.0</v>
      </c>
      <c r="C97" s="108">
        <v>14.7</v>
      </c>
      <c r="D97" s="108">
        <v>2.2</v>
      </c>
      <c r="E97" s="108">
        <v>70.4</v>
      </c>
      <c r="F97" s="108">
        <v>9.1</v>
      </c>
      <c r="G97" s="234"/>
      <c r="H97" s="108">
        <f t="shared" ref="H97:L97" si="96">$G97/100*B97</f>
        <v>0</v>
      </c>
      <c r="I97" s="108">
        <f t="shared" si="96"/>
        <v>0</v>
      </c>
      <c r="J97" s="108">
        <f t="shared" si="96"/>
        <v>0</v>
      </c>
      <c r="K97" s="108">
        <f t="shared" si="96"/>
        <v>0</v>
      </c>
      <c r="L97" s="108">
        <f t="shared" si="96"/>
        <v>0</v>
      </c>
      <c r="M97" s="108" t="s">
        <v>1820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3" t="s">
        <v>1874</v>
      </c>
      <c r="B98" s="108">
        <v>25.0</v>
      </c>
      <c r="C98" s="108">
        <v>1.3</v>
      </c>
      <c r="D98" s="108">
        <v>0.1</v>
      </c>
      <c r="E98" s="108">
        <v>5.8</v>
      </c>
      <c r="F98" s="108">
        <v>2.5</v>
      </c>
      <c r="G98" s="234"/>
      <c r="H98" s="108">
        <f t="shared" ref="H98:L98" si="97">$G98/100*B98</f>
        <v>0</v>
      </c>
      <c r="I98" s="108">
        <f t="shared" si="97"/>
        <v>0</v>
      </c>
      <c r="J98" s="108">
        <f t="shared" si="97"/>
        <v>0</v>
      </c>
      <c r="K98" s="108">
        <f t="shared" si="97"/>
        <v>0</v>
      </c>
      <c r="L98" s="108">
        <f t="shared" si="97"/>
        <v>0</v>
      </c>
      <c r="M98" s="108" t="s">
        <v>1828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3" t="s">
        <v>1875</v>
      </c>
      <c r="B99" s="108">
        <v>13.0</v>
      </c>
      <c r="C99" s="108">
        <v>1.5</v>
      </c>
      <c r="D99" s="108">
        <v>0.2</v>
      </c>
      <c r="E99" s="108">
        <v>2.2</v>
      </c>
      <c r="F99" s="108">
        <v>1.0</v>
      </c>
      <c r="G99" s="234"/>
      <c r="H99" s="108">
        <f t="shared" ref="H99:L99" si="98">$G99/100*B99</f>
        <v>0</v>
      </c>
      <c r="I99" s="108">
        <f t="shared" si="98"/>
        <v>0</v>
      </c>
      <c r="J99" s="108">
        <f t="shared" si="98"/>
        <v>0</v>
      </c>
      <c r="K99" s="108">
        <f t="shared" si="98"/>
        <v>0</v>
      </c>
      <c r="L99" s="108">
        <f t="shared" si="98"/>
        <v>0</v>
      </c>
      <c r="M99" s="108" t="s">
        <v>1828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3" t="s">
        <v>1876</v>
      </c>
      <c r="B100" s="108">
        <v>31.0</v>
      </c>
      <c r="C100" s="108">
        <v>1.4</v>
      </c>
      <c r="D100" s="108">
        <v>0.6</v>
      </c>
      <c r="E100" s="108">
        <v>7.4</v>
      </c>
      <c r="F100" s="108">
        <v>2.1</v>
      </c>
      <c r="G100" s="234"/>
      <c r="H100" s="108">
        <f t="shared" ref="H100:L100" si="99">$G100/100*B100</f>
        <v>0</v>
      </c>
      <c r="I100" s="108">
        <f t="shared" si="99"/>
        <v>0</v>
      </c>
      <c r="J100" s="108">
        <f t="shared" si="99"/>
        <v>0</v>
      </c>
      <c r="K100" s="108">
        <f t="shared" si="99"/>
        <v>0</v>
      </c>
      <c r="L100" s="108">
        <f t="shared" si="99"/>
        <v>0</v>
      </c>
      <c r="M100" s="108" t="s">
        <v>1828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3" t="s">
        <v>1877</v>
      </c>
      <c r="B101" s="108">
        <v>30.0</v>
      </c>
      <c r="C101" s="108">
        <v>2.5</v>
      </c>
      <c r="D101" s="108">
        <v>0.4</v>
      </c>
      <c r="E101" s="108">
        <v>5.6</v>
      </c>
      <c r="F101" s="108">
        <v>3.6</v>
      </c>
      <c r="G101" s="234"/>
      <c r="H101" s="108">
        <f t="shared" ref="H101:L101" si="100">$G101/100*B101</f>
        <v>0</v>
      </c>
      <c r="I101" s="108">
        <f t="shared" si="100"/>
        <v>0</v>
      </c>
      <c r="J101" s="108">
        <f t="shared" si="100"/>
        <v>0</v>
      </c>
      <c r="K101" s="108">
        <f t="shared" si="100"/>
        <v>0</v>
      </c>
      <c r="L101" s="108">
        <f t="shared" si="100"/>
        <v>0</v>
      </c>
      <c r="M101" s="108" t="s">
        <v>1828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3" t="s">
        <v>1878</v>
      </c>
      <c r="B102" s="108">
        <v>27.0</v>
      </c>
      <c r="C102" s="108">
        <v>2.0</v>
      </c>
      <c r="D102" s="108">
        <v>0.1</v>
      </c>
      <c r="E102" s="108">
        <v>6.1</v>
      </c>
      <c r="F102" s="108">
        <v>3.1</v>
      </c>
      <c r="G102" s="234"/>
      <c r="H102" s="108">
        <f t="shared" ref="H102:L102" si="101">$G102/100*B102</f>
        <v>0</v>
      </c>
      <c r="I102" s="108">
        <f t="shared" si="101"/>
        <v>0</v>
      </c>
      <c r="J102" s="108">
        <f t="shared" si="101"/>
        <v>0</v>
      </c>
      <c r="K102" s="108">
        <f t="shared" si="101"/>
        <v>0</v>
      </c>
      <c r="L102" s="108">
        <f t="shared" si="101"/>
        <v>0</v>
      </c>
      <c r="M102" s="108" t="s">
        <v>1828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3" t="s">
        <v>1572</v>
      </c>
      <c r="B103" s="108">
        <v>127.0</v>
      </c>
      <c r="C103" s="108">
        <v>17.8</v>
      </c>
      <c r="D103" s="108">
        <v>5.6</v>
      </c>
      <c r="E103" s="108">
        <v>0.0</v>
      </c>
      <c r="F103" s="108">
        <v>0.0</v>
      </c>
      <c r="G103" s="234"/>
      <c r="H103" s="108">
        <f t="shared" ref="H103:L103" si="102">$G103/100*B103</f>
        <v>0</v>
      </c>
      <c r="I103" s="108">
        <f t="shared" si="102"/>
        <v>0</v>
      </c>
      <c r="J103" s="108">
        <f t="shared" si="102"/>
        <v>0</v>
      </c>
      <c r="K103" s="108">
        <f t="shared" si="102"/>
        <v>0</v>
      </c>
      <c r="L103" s="108">
        <f t="shared" si="102"/>
        <v>0</v>
      </c>
      <c r="M103" s="108" t="s">
        <v>1832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3" t="s">
        <v>1879</v>
      </c>
      <c r="B104" s="108">
        <v>77.0</v>
      </c>
      <c r="C104" s="108">
        <v>2.0</v>
      </c>
      <c r="D104" s="108">
        <v>0.1</v>
      </c>
      <c r="E104" s="108">
        <v>17.5</v>
      </c>
      <c r="F104" s="108">
        <v>2.2</v>
      </c>
      <c r="G104" s="234"/>
      <c r="H104" s="108">
        <f t="shared" ref="H104:L104" si="103">$G104/100*B104</f>
        <v>0</v>
      </c>
      <c r="I104" s="108">
        <f t="shared" si="103"/>
        <v>0</v>
      </c>
      <c r="J104" s="108">
        <f t="shared" si="103"/>
        <v>0</v>
      </c>
      <c r="K104" s="108">
        <f t="shared" si="103"/>
        <v>0</v>
      </c>
      <c r="L104" s="108">
        <f t="shared" si="103"/>
        <v>0</v>
      </c>
      <c r="M104" s="108" t="s">
        <v>1826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3" t="s">
        <v>1880</v>
      </c>
      <c r="B105" s="108">
        <v>86.0</v>
      </c>
      <c r="C105" s="108">
        <v>1.6</v>
      </c>
      <c r="D105" s="108">
        <v>0.1</v>
      </c>
      <c r="E105" s="108">
        <v>20.1</v>
      </c>
      <c r="F105" s="108">
        <v>3.0</v>
      </c>
      <c r="G105" s="234"/>
      <c r="H105" s="108">
        <f t="shared" ref="H105:L105" si="104">$G105/100*B105</f>
        <v>0</v>
      </c>
      <c r="I105" s="108">
        <f t="shared" si="104"/>
        <v>0</v>
      </c>
      <c r="J105" s="108">
        <f t="shared" si="104"/>
        <v>0</v>
      </c>
      <c r="K105" s="108">
        <f t="shared" si="104"/>
        <v>0</v>
      </c>
      <c r="L105" s="108">
        <f t="shared" si="104"/>
        <v>0</v>
      </c>
      <c r="M105" s="108" t="s">
        <v>1826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3" t="s">
        <v>1308</v>
      </c>
      <c r="B106" s="108">
        <v>263.0</v>
      </c>
      <c r="C106" s="108">
        <v>1.1</v>
      </c>
      <c r="D106" s="108">
        <v>0.3</v>
      </c>
      <c r="E106" s="108">
        <v>38.1</v>
      </c>
      <c r="F106" s="108">
        <v>1.8</v>
      </c>
      <c r="G106" s="234"/>
      <c r="H106" s="108">
        <f t="shared" ref="H106:L106" si="105">$G106/100*B106</f>
        <v>0</v>
      </c>
      <c r="I106" s="108">
        <f t="shared" si="105"/>
        <v>0</v>
      </c>
      <c r="J106" s="108">
        <f t="shared" si="105"/>
        <v>0</v>
      </c>
      <c r="K106" s="108">
        <f t="shared" si="105"/>
        <v>0</v>
      </c>
      <c r="L106" s="108">
        <f t="shared" si="105"/>
        <v>0</v>
      </c>
      <c r="M106" s="108" t="s">
        <v>1826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3" t="s">
        <v>1881</v>
      </c>
      <c r="B107" s="108">
        <v>196.0</v>
      </c>
      <c r="C107" s="108">
        <v>1.6</v>
      </c>
      <c r="D107" s="108">
        <v>1.3</v>
      </c>
      <c r="E107" s="108">
        <v>44.2</v>
      </c>
      <c r="F107" s="108">
        <v>0.0</v>
      </c>
      <c r="G107" s="234"/>
      <c r="H107" s="108">
        <f t="shared" ref="H107:L107" si="106">$G107/100*B107</f>
        <v>0</v>
      </c>
      <c r="I107" s="108">
        <f t="shared" si="106"/>
        <v>0</v>
      </c>
      <c r="J107" s="108">
        <f t="shared" si="106"/>
        <v>0</v>
      </c>
      <c r="K107" s="108">
        <f t="shared" si="106"/>
        <v>0</v>
      </c>
      <c r="L107" s="108">
        <f t="shared" si="106"/>
        <v>0</v>
      </c>
      <c r="M107" s="108" t="s">
        <v>1823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3" t="s">
        <v>1882</v>
      </c>
      <c r="B108" s="108">
        <v>374.0</v>
      </c>
      <c r="C108" s="108">
        <v>6.4</v>
      </c>
      <c r="D108" s="108">
        <v>4.5</v>
      </c>
      <c r="E108" s="108">
        <v>77.3</v>
      </c>
      <c r="F108" s="108">
        <v>11.7</v>
      </c>
      <c r="G108" s="234"/>
      <c r="H108" s="108">
        <f t="shared" ref="H108:L108" si="107">$G108/100*B108</f>
        <v>0</v>
      </c>
      <c r="I108" s="108">
        <f t="shared" si="107"/>
        <v>0</v>
      </c>
      <c r="J108" s="108">
        <f t="shared" si="107"/>
        <v>0</v>
      </c>
      <c r="K108" s="108">
        <f t="shared" si="107"/>
        <v>0</v>
      </c>
      <c r="L108" s="108">
        <f t="shared" si="107"/>
        <v>0</v>
      </c>
      <c r="M108" s="108" t="s">
        <v>1823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3" t="s">
        <v>1536</v>
      </c>
      <c r="B109" s="108">
        <v>673.0</v>
      </c>
      <c r="C109" s="108">
        <v>13.7</v>
      </c>
      <c r="D109" s="108">
        <v>68.4</v>
      </c>
      <c r="E109" s="108">
        <v>13.1</v>
      </c>
      <c r="F109" s="108">
        <v>3.7</v>
      </c>
      <c r="G109" s="234"/>
      <c r="H109" s="108">
        <f t="shared" ref="H109:L109" si="108">$G109/100*B109</f>
        <v>0</v>
      </c>
      <c r="I109" s="108">
        <f t="shared" si="108"/>
        <v>0</v>
      </c>
      <c r="J109" s="108">
        <f t="shared" si="108"/>
        <v>0</v>
      </c>
      <c r="K109" s="108">
        <f t="shared" si="108"/>
        <v>0</v>
      </c>
      <c r="L109" s="108">
        <f t="shared" si="108"/>
        <v>0</v>
      </c>
      <c r="M109" s="108" t="s">
        <v>1823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3" t="s">
        <v>1392</v>
      </c>
      <c r="B110" s="108">
        <v>97.0</v>
      </c>
      <c r="C110" s="108">
        <v>1.7</v>
      </c>
      <c r="D110" s="108">
        <v>0.3</v>
      </c>
      <c r="E110" s="108">
        <v>25.2</v>
      </c>
      <c r="F110" s="108">
        <v>0.3</v>
      </c>
      <c r="G110" s="233"/>
      <c r="H110" s="108">
        <f t="shared" ref="H110:L110" si="109">$G110/100*B110</f>
        <v>0</v>
      </c>
      <c r="I110" s="108">
        <f t="shared" si="109"/>
        <v>0</v>
      </c>
      <c r="J110" s="108">
        <f t="shared" si="109"/>
        <v>0</v>
      </c>
      <c r="K110" s="108">
        <f t="shared" si="109"/>
        <v>0</v>
      </c>
      <c r="L110" s="108">
        <f t="shared" si="109"/>
        <v>0</v>
      </c>
      <c r="M110" s="108" t="s">
        <v>1836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3" t="s">
        <v>1592</v>
      </c>
      <c r="B111" s="108">
        <v>117.0</v>
      </c>
      <c r="C111" s="108">
        <v>19.4</v>
      </c>
      <c r="D111" s="108">
        <v>3.8</v>
      </c>
      <c r="E111" s="108">
        <v>0.0</v>
      </c>
      <c r="F111" s="108">
        <v>0.0</v>
      </c>
      <c r="G111" s="234"/>
      <c r="H111" s="108">
        <f t="shared" ref="H111:L111" si="110">$G111/100*B111</f>
        <v>0</v>
      </c>
      <c r="I111" s="108">
        <f t="shared" si="110"/>
        <v>0</v>
      </c>
      <c r="J111" s="108">
        <f t="shared" si="110"/>
        <v>0</v>
      </c>
      <c r="K111" s="108">
        <f t="shared" si="110"/>
        <v>0</v>
      </c>
      <c r="L111" s="108">
        <f t="shared" si="110"/>
        <v>0</v>
      </c>
      <c r="M111" s="108" t="s">
        <v>1832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3" t="s">
        <v>1518</v>
      </c>
      <c r="B112" s="108">
        <v>553.0</v>
      </c>
      <c r="C112" s="108">
        <v>18.2</v>
      </c>
      <c r="D112" s="108">
        <v>43.9</v>
      </c>
      <c r="E112" s="108">
        <v>30.2</v>
      </c>
      <c r="F112" s="108">
        <v>3.3</v>
      </c>
      <c r="G112" s="234"/>
      <c r="H112" s="108">
        <f t="shared" ref="H112:L112" si="111">$G112/100*B112</f>
        <v>0</v>
      </c>
      <c r="I112" s="108">
        <f t="shared" si="111"/>
        <v>0</v>
      </c>
      <c r="J112" s="108">
        <f t="shared" si="111"/>
        <v>0</v>
      </c>
      <c r="K112" s="108">
        <f t="shared" si="111"/>
        <v>0</v>
      </c>
      <c r="L112" s="108">
        <f t="shared" si="111"/>
        <v>0</v>
      </c>
      <c r="M112" s="108" t="s">
        <v>1823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3" t="s">
        <v>1487</v>
      </c>
      <c r="B113" s="108">
        <v>60.0</v>
      </c>
      <c r="C113" s="108">
        <v>1.2</v>
      </c>
      <c r="D113" s="108">
        <v>0.6</v>
      </c>
      <c r="E113" s="108">
        <v>14.2</v>
      </c>
      <c r="F113" s="108">
        <v>2.0</v>
      </c>
      <c r="G113" s="234"/>
      <c r="H113" s="108">
        <f t="shared" ref="H113:L113" si="112">$G113/100*B113</f>
        <v>0</v>
      </c>
      <c r="I113" s="108">
        <f t="shared" si="112"/>
        <v>0</v>
      </c>
      <c r="J113" s="108">
        <f t="shared" si="112"/>
        <v>0</v>
      </c>
      <c r="K113" s="108">
        <f t="shared" si="112"/>
        <v>0</v>
      </c>
      <c r="L113" s="108">
        <f t="shared" si="112"/>
        <v>0</v>
      </c>
      <c r="M113" s="108" t="s">
        <v>1814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3" t="s">
        <v>1883</v>
      </c>
      <c r="B114" s="108">
        <v>437.0</v>
      </c>
      <c r="C114" s="108">
        <v>35.5</v>
      </c>
      <c r="D114" s="108">
        <v>23.4</v>
      </c>
      <c r="E114" s="108">
        <v>31.0</v>
      </c>
      <c r="F114" s="108">
        <v>16.9</v>
      </c>
      <c r="G114" s="234"/>
      <c r="H114" s="108">
        <f t="shared" ref="H114:L114" si="113">$G114/100*B114</f>
        <v>0</v>
      </c>
      <c r="I114" s="108">
        <f t="shared" si="113"/>
        <v>0</v>
      </c>
      <c r="J114" s="108">
        <f t="shared" si="113"/>
        <v>0</v>
      </c>
      <c r="K114" s="108">
        <f t="shared" si="113"/>
        <v>0</v>
      </c>
      <c r="L114" s="108">
        <f t="shared" si="113"/>
        <v>0</v>
      </c>
      <c r="M114" s="108" t="s">
        <v>1818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3" t="s">
        <v>1133</v>
      </c>
      <c r="B115" s="108">
        <v>368.0</v>
      </c>
      <c r="C115" s="108">
        <v>14.1</v>
      </c>
      <c r="D115" s="108">
        <v>6.1</v>
      </c>
      <c r="E115" s="108">
        <v>64.2</v>
      </c>
      <c r="F115" s="108">
        <v>7.0</v>
      </c>
      <c r="G115" s="234"/>
      <c r="H115" s="108">
        <f t="shared" ref="H115:L115" si="114">$G115/100*B115</f>
        <v>0</v>
      </c>
      <c r="I115" s="108">
        <f t="shared" si="114"/>
        <v>0</v>
      </c>
      <c r="J115" s="108">
        <f t="shared" si="114"/>
        <v>0</v>
      </c>
      <c r="K115" s="108">
        <f t="shared" si="114"/>
        <v>0</v>
      </c>
      <c r="L115" s="108">
        <f t="shared" si="114"/>
        <v>0</v>
      </c>
      <c r="M115" s="108" t="s">
        <v>1820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3" t="s">
        <v>1349</v>
      </c>
      <c r="B116" s="108">
        <v>354.0</v>
      </c>
      <c r="C116" s="108">
        <v>0.1</v>
      </c>
      <c r="D116" s="108">
        <v>0.2</v>
      </c>
      <c r="E116" s="108">
        <v>90.9</v>
      </c>
      <c r="F116" s="108">
        <v>0.0</v>
      </c>
      <c r="G116" s="234"/>
      <c r="H116" s="108">
        <f t="shared" ref="H116:L116" si="115">$G116/100*B116</f>
        <v>0</v>
      </c>
      <c r="I116" s="108">
        <f t="shared" si="115"/>
        <v>0</v>
      </c>
      <c r="J116" s="108">
        <f t="shared" si="115"/>
        <v>0</v>
      </c>
      <c r="K116" s="108">
        <f t="shared" si="115"/>
        <v>0</v>
      </c>
      <c r="L116" s="108">
        <f t="shared" si="115"/>
        <v>0</v>
      </c>
      <c r="M116" s="108" t="s">
        <v>1815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3" t="s">
        <v>1884</v>
      </c>
      <c r="B117" s="108">
        <v>32.0</v>
      </c>
      <c r="C117" s="108">
        <v>0.7</v>
      </c>
      <c r="D117" s="108">
        <v>0.3</v>
      </c>
      <c r="E117" s="108">
        <v>7.7</v>
      </c>
      <c r="F117" s="108">
        <v>2.0</v>
      </c>
      <c r="G117" s="234"/>
      <c r="H117" s="108">
        <f t="shared" ref="H117:L117" si="116">$G117/100*B117</f>
        <v>0</v>
      </c>
      <c r="I117" s="108">
        <f t="shared" si="116"/>
        <v>0</v>
      </c>
      <c r="J117" s="108">
        <f t="shared" si="116"/>
        <v>0</v>
      </c>
      <c r="K117" s="108">
        <f t="shared" si="116"/>
        <v>0</v>
      </c>
      <c r="L117" s="108">
        <f t="shared" si="116"/>
        <v>0</v>
      </c>
      <c r="M117" s="108" t="s">
        <v>1814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3" t="s">
        <v>1465</v>
      </c>
      <c r="B118" s="108">
        <v>46.0</v>
      </c>
      <c r="C118" s="108">
        <v>0.4</v>
      </c>
      <c r="D118" s="108">
        <v>0.1</v>
      </c>
      <c r="E118" s="108">
        <v>12.2</v>
      </c>
      <c r="F118" s="108">
        <v>4.6</v>
      </c>
      <c r="G118" s="234"/>
      <c r="H118" s="108">
        <f t="shared" ref="H118:L118" si="117">$G118/100*B118</f>
        <v>0</v>
      </c>
      <c r="I118" s="108">
        <f t="shared" si="117"/>
        <v>0</v>
      </c>
      <c r="J118" s="108">
        <f t="shared" si="117"/>
        <v>0</v>
      </c>
      <c r="K118" s="108">
        <f t="shared" si="117"/>
        <v>0</v>
      </c>
      <c r="L118" s="108">
        <f t="shared" si="117"/>
        <v>0</v>
      </c>
      <c r="M118" s="108" t="s">
        <v>1814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3" t="s">
        <v>1885</v>
      </c>
      <c r="B119" s="108">
        <v>295.0</v>
      </c>
      <c r="C119" s="108">
        <v>5.8</v>
      </c>
      <c r="D119" s="108">
        <v>1.7</v>
      </c>
      <c r="E119" s="108">
        <v>59.2</v>
      </c>
      <c r="F119" s="108">
        <v>1.4</v>
      </c>
      <c r="G119" s="234"/>
      <c r="H119" s="108">
        <f t="shared" ref="H119:L119" si="118">$G119/100*B119</f>
        <v>0</v>
      </c>
      <c r="I119" s="108">
        <f t="shared" si="118"/>
        <v>0</v>
      </c>
      <c r="J119" s="108">
        <f t="shared" si="118"/>
        <v>0</v>
      </c>
      <c r="K119" s="108">
        <f t="shared" si="118"/>
        <v>0</v>
      </c>
      <c r="L119" s="108">
        <f t="shared" si="118"/>
        <v>0</v>
      </c>
      <c r="M119" s="108" t="s">
        <v>1820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3" t="s">
        <v>1525</v>
      </c>
      <c r="B120" s="108">
        <v>354.0</v>
      </c>
      <c r="C120" s="108">
        <v>3.3</v>
      </c>
      <c r="D120" s="108">
        <v>33.5</v>
      </c>
      <c r="E120" s="108">
        <v>15.2</v>
      </c>
      <c r="F120" s="108">
        <v>9.0</v>
      </c>
      <c r="G120" s="234"/>
      <c r="H120" s="108">
        <f t="shared" ref="H120:L120" si="119">$G120/100*B120</f>
        <v>0</v>
      </c>
      <c r="I120" s="108">
        <f t="shared" si="119"/>
        <v>0</v>
      </c>
      <c r="J120" s="108">
        <f t="shared" si="119"/>
        <v>0</v>
      </c>
      <c r="K120" s="108">
        <f t="shared" si="119"/>
        <v>0</v>
      </c>
      <c r="L120" s="108">
        <f t="shared" si="119"/>
        <v>0</v>
      </c>
      <c r="M120" s="108" t="s">
        <v>1823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3" t="s">
        <v>1649</v>
      </c>
      <c r="B121" s="108">
        <v>41.0</v>
      </c>
      <c r="C121" s="108">
        <v>0.0</v>
      </c>
      <c r="D121" s="108">
        <v>0.0</v>
      </c>
      <c r="E121" s="108">
        <v>10.6</v>
      </c>
      <c r="F121" s="108">
        <v>0.0</v>
      </c>
      <c r="G121" s="234"/>
      <c r="H121" s="108">
        <f t="shared" ref="H121:L121" si="120">$G121/100*B121</f>
        <v>0</v>
      </c>
      <c r="I121" s="108">
        <f t="shared" si="120"/>
        <v>0</v>
      </c>
      <c r="J121" s="108">
        <f t="shared" si="120"/>
        <v>0</v>
      </c>
      <c r="K121" s="108">
        <f t="shared" si="120"/>
        <v>0</v>
      </c>
      <c r="L121" s="108">
        <f t="shared" si="120"/>
        <v>0</v>
      </c>
      <c r="M121" s="108" t="s">
        <v>1821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3" t="s">
        <v>1886</v>
      </c>
      <c r="B122" s="108">
        <v>27.0</v>
      </c>
      <c r="C122" s="108">
        <v>1.7</v>
      </c>
      <c r="D122" s="108">
        <v>0.1</v>
      </c>
      <c r="E122" s="108">
        <v>6.2</v>
      </c>
      <c r="F122" s="108">
        <v>3.6</v>
      </c>
      <c r="G122" s="234"/>
      <c r="H122" s="108">
        <f t="shared" ref="H122:L122" si="121">$G122/100*B122</f>
        <v>0</v>
      </c>
      <c r="I122" s="108">
        <f t="shared" si="121"/>
        <v>0</v>
      </c>
      <c r="J122" s="108">
        <f t="shared" si="121"/>
        <v>0</v>
      </c>
      <c r="K122" s="108">
        <f t="shared" si="121"/>
        <v>0</v>
      </c>
      <c r="L122" s="108">
        <f t="shared" si="121"/>
        <v>0</v>
      </c>
      <c r="M122" s="108" t="s">
        <v>1828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3" t="s">
        <v>1295</v>
      </c>
      <c r="B123" s="108">
        <v>140.0</v>
      </c>
      <c r="C123" s="108">
        <v>3.3</v>
      </c>
      <c r="D123" s="108">
        <v>1.5</v>
      </c>
      <c r="E123" s="108">
        <v>53.5</v>
      </c>
      <c r="F123" s="108">
        <v>36.8</v>
      </c>
      <c r="G123" s="234"/>
      <c r="H123" s="108">
        <f t="shared" ref="H123:L123" si="122">$G123/100*B123</f>
        <v>0</v>
      </c>
      <c r="I123" s="108">
        <f t="shared" si="122"/>
        <v>0</v>
      </c>
      <c r="J123" s="108">
        <f t="shared" si="122"/>
        <v>0</v>
      </c>
      <c r="K123" s="108">
        <f t="shared" si="122"/>
        <v>0</v>
      </c>
      <c r="L123" s="108">
        <f t="shared" si="122"/>
        <v>0</v>
      </c>
      <c r="M123" s="108" t="s">
        <v>1816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3" t="s">
        <v>1231</v>
      </c>
      <c r="B124" s="108">
        <v>341.0</v>
      </c>
      <c r="C124" s="108">
        <v>26.1</v>
      </c>
      <c r="D124" s="108">
        <v>1.5</v>
      </c>
      <c r="E124" s="108">
        <v>58.3</v>
      </c>
      <c r="F124" s="108">
        <v>25.0</v>
      </c>
      <c r="G124" s="234"/>
      <c r="H124" s="108">
        <f t="shared" ref="H124:L124" si="123">$G124/100*B124</f>
        <v>0</v>
      </c>
      <c r="I124" s="108">
        <f t="shared" si="123"/>
        <v>0</v>
      </c>
      <c r="J124" s="108">
        <f t="shared" si="123"/>
        <v>0</v>
      </c>
      <c r="K124" s="108">
        <f t="shared" si="123"/>
        <v>0</v>
      </c>
      <c r="L124" s="108">
        <f t="shared" si="123"/>
        <v>0</v>
      </c>
      <c r="M124" s="108" t="s">
        <v>1828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3" t="s">
        <v>1887</v>
      </c>
      <c r="B125" s="108">
        <v>74.0</v>
      </c>
      <c r="C125" s="108">
        <v>2.6</v>
      </c>
      <c r="D125" s="108">
        <v>0.1</v>
      </c>
      <c r="E125" s="108">
        <v>17.2</v>
      </c>
      <c r="F125" s="108">
        <v>4.9</v>
      </c>
      <c r="G125" s="233"/>
      <c r="H125" s="108">
        <f t="shared" ref="H125:L125" si="124">$G125/100*B125</f>
        <v>0</v>
      </c>
      <c r="I125" s="108">
        <f t="shared" si="124"/>
        <v>0</v>
      </c>
      <c r="J125" s="108">
        <f t="shared" si="124"/>
        <v>0</v>
      </c>
      <c r="K125" s="108">
        <f t="shared" si="124"/>
        <v>0</v>
      </c>
      <c r="L125" s="108">
        <f t="shared" si="124"/>
        <v>0</v>
      </c>
      <c r="M125" s="108" t="s">
        <v>1828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3" t="s">
        <v>1600</v>
      </c>
      <c r="B126" s="108">
        <v>97.0</v>
      </c>
      <c r="C126" s="108">
        <v>17.6</v>
      </c>
      <c r="D126" s="108">
        <v>2.4</v>
      </c>
      <c r="E126" s="108">
        <v>0.0</v>
      </c>
      <c r="F126" s="108">
        <v>0.0</v>
      </c>
      <c r="G126" s="234"/>
      <c r="H126" s="108">
        <f t="shared" ref="H126:L126" si="125">$G126/100*B126</f>
        <v>0</v>
      </c>
      <c r="I126" s="108">
        <f t="shared" si="125"/>
        <v>0</v>
      </c>
      <c r="J126" s="108">
        <f t="shared" si="125"/>
        <v>0</v>
      </c>
      <c r="K126" s="108">
        <f t="shared" si="125"/>
        <v>0</v>
      </c>
      <c r="L126" s="108">
        <f t="shared" si="125"/>
        <v>0</v>
      </c>
      <c r="M126" s="108" t="s">
        <v>1832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3" t="s">
        <v>1644</v>
      </c>
      <c r="B127" s="108">
        <v>0.0</v>
      </c>
      <c r="C127" s="108">
        <v>0.1</v>
      </c>
      <c r="D127" s="108">
        <v>0.0</v>
      </c>
      <c r="E127" s="108">
        <v>0.0</v>
      </c>
      <c r="F127" s="108">
        <v>0.0</v>
      </c>
      <c r="G127" s="234"/>
      <c r="H127" s="108">
        <f t="shared" ref="H127:L127" si="126">$G127/100*B127</f>
        <v>0</v>
      </c>
      <c r="I127" s="108">
        <f t="shared" si="126"/>
        <v>0</v>
      </c>
      <c r="J127" s="108">
        <f t="shared" si="126"/>
        <v>0</v>
      </c>
      <c r="K127" s="108">
        <f t="shared" si="126"/>
        <v>0</v>
      </c>
      <c r="L127" s="108">
        <f t="shared" si="126"/>
        <v>0</v>
      </c>
      <c r="M127" s="108" t="s">
        <v>1821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3" t="s">
        <v>1888</v>
      </c>
      <c r="B128" s="108">
        <v>360.0</v>
      </c>
      <c r="C128" s="108">
        <v>6.0</v>
      </c>
      <c r="D128" s="108">
        <v>2.5</v>
      </c>
      <c r="E128" s="108">
        <v>78.4</v>
      </c>
      <c r="F128" s="108">
        <v>23.3</v>
      </c>
      <c r="G128" s="234"/>
      <c r="H128" s="108">
        <f t="shared" ref="H128:L128" si="127">$G128/100*B128</f>
        <v>0</v>
      </c>
      <c r="I128" s="108">
        <f t="shared" si="127"/>
        <v>0</v>
      </c>
      <c r="J128" s="108">
        <f t="shared" si="127"/>
        <v>0</v>
      </c>
      <c r="K128" s="108">
        <f t="shared" si="127"/>
        <v>0</v>
      </c>
      <c r="L128" s="108">
        <f t="shared" si="127"/>
        <v>0</v>
      </c>
      <c r="M128" s="108" t="s">
        <v>1821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3" t="s">
        <v>1889</v>
      </c>
      <c r="B129" s="108">
        <v>1.0</v>
      </c>
      <c r="C129" s="108">
        <v>0.1</v>
      </c>
      <c r="D129" s="108">
        <v>0.0</v>
      </c>
      <c r="E129" s="108">
        <v>0.0</v>
      </c>
      <c r="F129" s="108">
        <v>0.0</v>
      </c>
      <c r="G129" s="234"/>
      <c r="H129" s="108">
        <f t="shared" ref="H129:L129" si="128">$G129/100*B129</f>
        <v>0</v>
      </c>
      <c r="I129" s="108">
        <f t="shared" si="128"/>
        <v>0</v>
      </c>
      <c r="J129" s="108">
        <f t="shared" si="128"/>
        <v>0</v>
      </c>
      <c r="K129" s="108">
        <f t="shared" si="128"/>
        <v>0</v>
      </c>
      <c r="L129" s="108">
        <f t="shared" si="128"/>
        <v>0</v>
      </c>
      <c r="M129" s="108" t="s">
        <v>1821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3" t="s">
        <v>1631</v>
      </c>
      <c r="B130" s="108">
        <v>71.0</v>
      </c>
      <c r="C130" s="108">
        <v>13.6</v>
      </c>
      <c r="D130" s="108">
        <v>1.0</v>
      </c>
      <c r="E130" s="108">
        <v>0.9</v>
      </c>
      <c r="F130" s="108">
        <v>0.0</v>
      </c>
      <c r="G130" s="234"/>
      <c r="H130" s="108">
        <f t="shared" ref="H130:L130" si="129">$G130/100*B130</f>
        <v>0</v>
      </c>
      <c r="I130" s="108">
        <f t="shared" si="129"/>
        <v>0</v>
      </c>
      <c r="J130" s="108">
        <f t="shared" si="129"/>
        <v>0</v>
      </c>
      <c r="K130" s="108">
        <f t="shared" si="129"/>
        <v>0</v>
      </c>
      <c r="L130" s="108">
        <f t="shared" si="129"/>
        <v>0</v>
      </c>
      <c r="M130" s="108" t="s">
        <v>1847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3" t="s">
        <v>1890</v>
      </c>
      <c r="B131" s="108">
        <v>11.0</v>
      </c>
      <c r="C131" s="108">
        <v>2.3</v>
      </c>
      <c r="D131" s="108">
        <v>0.1</v>
      </c>
      <c r="E131" s="108">
        <v>1.3</v>
      </c>
      <c r="F131" s="108">
        <v>0.5</v>
      </c>
      <c r="G131" s="234"/>
      <c r="H131" s="108">
        <f t="shared" ref="H131:L131" si="130">$G131/100*B131</f>
        <v>0</v>
      </c>
      <c r="I131" s="108">
        <f t="shared" si="130"/>
        <v>0</v>
      </c>
      <c r="J131" s="108">
        <f t="shared" si="130"/>
        <v>0</v>
      </c>
      <c r="K131" s="108">
        <f t="shared" si="130"/>
        <v>0</v>
      </c>
      <c r="L131" s="108">
        <f t="shared" si="130"/>
        <v>0</v>
      </c>
      <c r="M131" s="108" t="s">
        <v>1828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3" t="s">
        <v>1477</v>
      </c>
      <c r="B132" s="108">
        <v>61.0</v>
      </c>
      <c r="C132" s="108">
        <v>0.9</v>
      </c>
      <c r="D132" s="108">
        <v>0.6</v>
      </c>
      <c r="E132" s="108">
        <v>6.9</v>
      </c>
      <c r="F132" s="108">
        <v>3.2</v>
      </c>
      <c r="G132" s="234"/>
      <c r="H132" s="108">
        <f t="shared" ref="H132:L132" si="131">$G132/100*B132</f>
        <v>0</v>
      </c>
      <c r="I132" s="108">
        <f t="shared" si="131"/>
        <v>0</v>
      </c>
      <c r="J132" s="108">
        <f t="shared" si="131"/>
        <v>0</v>
      </c>
      <c r="K132" s="108">
        <f t="shared" si="131"/>
        <v>0</v>
      </c>
      <c r="L132" s="108">
        <f t="shared" si="131"/>
        <v>0</v>
      </c>
      <c r="M132" s="108" t="s">
        <v>1814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3" t="s">
        <v>1315</v>
      </c>
      <c r="B133" s="108">
        <v>336.0</v>
      </c>
      <c r="C133" s="108">
        <v>0.2</v>
      </c>
      <c r="D133" s="108">
        <v>0.1</v>
      </c>
      <c r="E133" s="108">
        <v>83.1</v>
      </c>
      <c r="F133" s="108">
        <v>0.0</v>
      </c>
      <c r="G133" s="234"/>
      <c r="H133" s="108">
        <f t="shared" ref="H133:L133" si="132">$G133/100*B133</f>
        <v>0</v>
      </c>
      <c r="I133" s="108">
        <f t="shared" si="132"/>
        <v>0</v>
      </c>
      <c r="J133" s="108">
        <f t="shared" si="132"/>
        <v>0</v>
      </c>
      <c r="K133" s="108">
        <f t="shared" si="132"/>
        <v>0</v>
      </c>
      <c r="L133" s="108">
        <f t="shared" si="132"/>
        <v>0</v>
      </c>
      <c r="M133" s="108" t="s">
        <v>1826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3" t="s">
        <v>1891</v>
      </c>
      <c r="B134" s="108">
        <v>365.0</v>
      </c>
      <c r="C134" s="108">
        <v>9.4</v>
      </c>
      <c r="D134" s="108">
        <v>4.7</v>
      </c>
      <c r="E134" s="108">
        <v>74.3</v>
      </c>
      <c r="F134" s="108">
        <v>7.3</v>
      </c>
      <c r="G134" s="234"/>
      <c r="H134" s="108">
        <f t="shared" ref="H134:L134" si="133">$G134/100*B134</f>
        <v>0</v>
      </c>
      <c r="I134" s="108">
        <f t="shared" si="133"/>
        <v>0</v>
      </c>
      <c r="J134" s="108">
        <f t="shared" si="133"/>
        <v>0</v>
      </c>
      <c r="K134" s="108">
        <f t="shared" si="133"/>
        <v>0</v>
      </c>
      <c r="L134" s="108">
        <f t="shared" si="133"/>
        <v>0</v>
      </c>
      <c r="M134" s="108" t="s">
        <v>1820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3" t="s">
        <v>1088</v>
      </c>
      <c r="B135" s="108">
        <v>362.0</v>
      </c>
      <c r="C135" s="108">
        <v>8.1</v>
      </c>
      <c r="D135" s="108">
        <v>3.6</v>
      </c>
      <c r="E135" s="108">
        <v>76.9</v>
      </c>
      <c r="F135" s="108">
        <v>7.3</v>
      </c>
      <c r="G135" s="234"/>
      <c r="H135" s="108">
        <f t="shared" ref="H135:L135" si="134">$G135/100*B135</f>
        <v>0</v>
      </c>
      <c r="I135" s="108">
        <f t="shared" si="134"/>
        <v>0</v>
      </c>
      <c r="J135" s="108">
        <f t="shared" si="134"/>
        <v>0</v>
      </c>
      <c r="K135" s="108">
        <f t="shared" si="134"/>
        <v>0</v>
      </c>
      <c r="L135" s="108">
        <f t="shared" si="134"/>
        <v>0</v>
      </c>
      <c r="M135" s="108" t="s">
        <v>1820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3" t="s">
        <v>1310</v>
      </c>
      <c r="B136" s="108">
        <v>381.0</v>
      </c>
      <c r="C136" s="108">
        <v>0.3</v>
      </c>
      <c r="D136" s="108">
        <v>0.1</v>
      </c>
      <c r="E136" s="108">
        <v>91.3</v>
      </c>
      <c r="F136" s="108">
        <v>0.9</v>
      </c>
      <c r="G136" s="234"/>
      <c r="H136" s="108">
        <f t="shared" ref="H136:L136" si="135">$G136/100*B136</f>
        <v>0</v>
      </c>
      <c r="I136" s="108">
        <f t="shared" si="135"/>
        <v>0</v>
      </c>
      <c r="J136" s="108">
        <f t="shared" si="135"/>
        <v>0</v>
      </c>
      <c r="K136" s="108">
        <f t="shared" si="135"/>
        <v>0</v>
      </c>
      <c r="L136" s="108">
        <f t="shared" si="135"/>
        <v>0</v>
      </c>
      <c r="M136" s="108" t="s">
        <v>1826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3" t="s">
        <v>1489</v>
      </c>
      <c r="B137" s="108">
        <v>71.0</v>
      </c>
      <c r="C137" s="108">
        <v>1.9</v>
      </c>
      <c r="D137" s="108">
        <v>0.9</v>
      </c>
      <c r="E137" s="108">
        <v>15.9</v>
      </c>
      <c r="F137" s="108">
        <v>6.5</v>
      </c>
      <c r="G137" s="234"/>
      <c r="H137" s="108">
        <f t="shared" ref="H137:L137" si="136">$G137/100*B137</f>
        <v>0</v>
      </c>
      <c r="I137" s="108">
        <f t="shared" si="136"/>
        <v>0</v>
      </c>
      <c r="J137" s="108">
        <f t="shared" si="136"/>
        <v>0</v>
      </c>
      <c r="K137" s="108">
        <f t="shared" si="136"/>
        <v>0</v>
      </c>
      <c r="L137" s="108">
        <f t="shared" si="136"/>
        <v>0</v>
      </c>
      <c r="M137" s="108" t="s">
        <v>1814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3" t="s">
        <v>1554</v>
      </c>
      <c r="B138" s="108">
        <v>573.0</v>
      </c>
      <c r="C138" s="108">
        <v>17.7</v>
      </c>
      <c r="D138" s="108">
        <v>49.7</v>
      </c>
      <c r="E138" s="108">
        <v>23.5</v>
      </c>
      <c r="F138" s="108">
        <v>11.8</v>
      </c>
      <c r="G138" s="234"/>
      <c r="H138" s="108">
        <f t="shared" ref="H138:L138" si="137">$G138/100*B138</f>
        <v>0</v>
      </c>
      <c r="I138" s="108">
        <f t="shared" si="137"/>
        <v>0</v>
      </c>
      <c r="J138" s="108">
        <f t="shared" si="137"/>
        <v>0</v>
      </c>
      <c r="K138" s="108">
        <f t="shared" si="137"/>
        <v>0</v>
      </c>
      <c r="L138" s="108">
        <f t="shared" si="137"/>
        <v>0</v>
      </c>
      <c r="M138" s="108" t="s">
        <v>1825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3" t="s">
        <v>1555</v>
      </c>
      <c r="B139" s="108">
        <v>586.0</v>
      </c>
      <c r="C139" s="108">
        <v>18.1</v>
      </c>
      <c r="D139" s="108">
        <v>50.9</v>
      </c>
      <c r="E139" s="108">
        <v>24.1</v>
      </c>
      <c r="F139" s="108">
        <v>5.5</v>
      </c>
      <c r="G139" s="234"/>
      <c r="H139" s="108">
        <f t="shared" ref="H139:L139" si="138">$G139/100*B139</f>
        <v>0</v>
      </c>
      <c r="I139" s="108">
        <f t="shared" si="138"/>
        <v>0</v>
      </c>
      <c r="J139" s="108">
        <f t="shared" si="138"/>
        <v>0</v>
      </c>
      <c r="K139" s="108">
        <f t="shared" si="138"/>
        <v>0</v>
      </c>
      <c r="L139" s="108">
        <f t="shared" si="138"/>
        <v>0</v>
      </c>
      <c r="M139" s="108" t="s">
        <v>1825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3" t="s">
        <v>1741</v>
      </c>
      <c r="B140" s="108">
        <v>215.0</v>
      </c>
      <c r="C140" s="108">
        <v>18.6</v>
      </c>
      <c r="D140" s="108">
        <v>15.1</v>
      </c>
      <c r="E140" s="108">
        <v>0.0</v>
      </c>
      <c r="F140" s="108">
        <v>0.0</v>
      </c>
      <c r="G140" s="234"/>
      <c r="H140" s="108">
        <f t="shared" ref="H140:L140" si="139">$G140/100*B140</f>
        <v>0</v>
      </c>
      <c r="I140" s="108">
        <f t="shared" si="139"/>
        <v>0</v>
      </c>
      <c r="J140" s="108">
        <f t="shared" si="139"/>
        <v>0</v>
      </c>
      <c r="K140" s="108">
        <f t="shared" si="139"/>
        <v>0</v>
      </c>
      <c r="L140" s="108">
        <f t="shared" si="139"/>
        <v>0</v>
      </c>
      <c r="M140" s="108" t="s">
        <v>1859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3" t="s">
        <v>1091</v>
      </c>
      <c r="B141" s="108">
        <v>376.0</v>
      </c>
      <c r="C141" s="108">
        <v>12.7</v>
      </c>
      <c r="D141" s="108">
        <v>0.6</v>
      </c>
      <c r="E141" s="108">
        <v>77.4</v>
      </c>
      <c r="F141" s="108">
        <v>5.0</v>
      </c>
      <c r="G141" s="234"/>
      <c r="H141" s="108">
        <f t="shared" ref="H141:L141" si="140">$G141/100*B141</f>
        <v>0</v>
      </c>
      <c r="I141" s="108">
        <f t="shared" si="140"/>
        <v>0</v>
      </c>
      <c r="J141" s="108">
        <f t="shared" si="140"/>
        <v>0</v>
      </c>
      <c r="K141" s="108">
        <f t="shared" si="140"/>
        <v>0</v>
      </c>
      <c r="L141" s="108">
        <f t="shared" si="140"/>
        <v>0</v>
      </c>
      <c r="M141" s="108" t="s">
        <v>1820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3" t="s">
        <v>1493</v>
      </c>
      <c r="B142" s="108">
        <v>30.0</v>
      </c>
      <c r="C142" s="108">
        <v>0.7</v>
      </c>
      <c r="D142" s="108">
        <v>0.2</v>
      </c>
      <c r="E142" s="108">
        <v>10.5</v>
      </c>
      <c r="F142" s="108">
        <v>2.8</v>
      </c>
      <c r="G142" s="234"/>
      <c r="H142" s="108">
        <f t="shared" ref="H142:L142" si="141">$G142/100*B142</f>
        <v>0</v>
      </c>
      <c r="I142" s="108">
        <f t="shared" si="141"/>
        <v>0</v>
      </c>
      <c r="J142" s="108">
        <f t="shared" si="141"/>
        <v>0</v>
      </c>
      <c r="K142" s="108">
        <f t="shared" si="141"/>
        <v>0</v>
      </c>
      <c r="L142" s="108">
        <f t="shared" si="141"/>
        <v>0</v>
      </c>
      <c r="M142" s="108" t="s">
        <v>1814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3" t="s">
        <v>1293</v>
      </c>
      <c r="B143" s="108">
        <v>43.0</v>
      </c>
      <c r="C143" s="108">
        <v>1.7</v>
      </c>
      <c r="D143" s="108">
        <v>0.6</v>
      </c>
      <c r="E143" s="108">
        <v>9.6</v>
      </c>
      <c r="F143" s="108">
        <v>1.3</v>
      </c>
      <c r="G143" s="234"/>
      <c r="H143" s="108">
        <f t="shared" ref="H143:L143" si="142">$G143/100*B143</f>
        <v>0</v>
      </c>
      <c r="I143" s="108">
        <f t="shared" si="142"/>
        <v>0</v>
      </c>
      <c r="J143" s="108">
        <f t="shared" si="142"/>
        <v>0</v>
      </c>
      <c r="K143" s="108">
        <f t="shared" si="142"/>
        <v>0</v>
      </c>
      <c r="L143" s="108">
        <f t="shared" si="142"/>
        <v>0</v>
      </c>
      <c r="M143" s="108" t="s">
        <v>1816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3" t="s">
        <v>1892</v>
      </c>
      <c r="B144" s="108">
        <v>436.0</v>
      </c>
      <c r="C144" s="108">
        <v>10.5</v>
      </c>
      <c r="D144" s="108">
        <v>15.6</v>
      </c>
      <c r="E144" s="108">
        <v>63.4</v>
      </c>
      <c r="F144" s="108">
        <v>2.3</v>
      </c>
      <c r="G144" s="234"/>
      <c r="H144" s="108">
        <f t="shared" ref="H144:L144" si="143">$G144/100*B144</f>
        <v>0</v>
      </c>
      <c r="I144" s="108">
        <f t="shared" si="143"/>
        <v>0</v>
      </c>
      <c r="J144" s="108">
        <f t="shared" si="143"/>
        <v>0</v>
      </c>
      <c r="K144" s="108">
        <f t="shared" si="143"/>
        <v>0</v>
      </c>
      <c r="L144" s="108">
        <f t="shared" si="143"/>
        <v>0</v>
      </c>
      <c r="M144" s="108" t="s">
        <v>1820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3" t="s">
        <v>1893</v>
      </c>
      <c r="B145" s="108">
        <v>338.0</v>
      </c>
      <c r="C145" s="108">
        <v>14.4</v>
      </c>
      <c r="D145" s="108">
        <v>0.7</v>
      </c>
      <c r="E145" s="108">
        <v>74.6</v>
      </c>
      <c r="F145" s="108">
        <v>0.0</v>
      </c>
      <c r="G145" s="234"/>
      <c r="H145" s="108">
        <f t="shared" ref="H145:L145" si="144">$G145/100*B145</f>
        <v>0</v>
      </c>
      <c r="I145" s="108">
        <f t="shared" si="144"/>
        <v>0</v>
      </c>
      <c r="J145" s="108">
        <f t="shared" si="144"/>
        <v>0</v>
      </c>
      <c r="K145" s="108">
        <f t="shared" si="144"/>
        <v>0</v>
      </c>
      <c r="L145" s="108">
        <f t="shared" si="144"/>
        <v>0</v>
      </c>
      <c r="M145" s="108" t="s">
        <v>1820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3" t="s">
        <v>1894</v>
      </c>
      <c r="B146" s="108">
        <v>356.0</v>
      </c>
      <c r="C146" s="108">
        <v>11.4</v>
      </c>
      <c r="D146" s="108">
        <v>0.8</v>
      </c>
      <c r="E146" s="108">
        <v>74.1</v>
      </c>
      <c r="F146" s="108">
        <v>4.3</v>
      </c>
      <c r="G146" s="234"/>
      <c r="H146" s="108">
        <f t="shared" ref="H146:L146" si="145">$G146/100*B146</f>
        <v>0</v>
      </c>
      <c r="I146" s="108">
        <f t="shared" si="145"/>
        <v>0</v>
      </c>
      <c r="J146" s="108">
        <f t="shared" si="145"/>
        <v>0</v>
      </c>
      <c r="K146" s="108">
        <f t="shared" si="145"/>
        <v>0</v>
      </c>
      <c r="L146" s="108">
        <f t="shared" si="145"/>
        <v>0</v>
      </c>
      <c r="M146" s="108" t="s">
        <v>1820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3" t="s">
        <v>1895</v>
      </c>
      <c r="B147" s="108">
        <v>270.0</v>
      </c>
      <c r="C147" s="108">
        <v>6.1</v>
      </c>
      <c r="D147" s="108">
        <v>0.6</v>
      </c>
      <c r="E147" s="108">
        <v>56.8</v>
      </c>
      <c r="F147" s="108">
        <v>1.2</v>
      </c>
      <c r="G147" s="234"/>
      <c r="H147" s="108">
        <f t="shared" ref="H147:L147" si="146">$G147/100*B147</f>
        <v>0</v>
      </c>
      <c r="I147" s="108">
        <f t="shared" si="146"/>
        <v>0</v>
      </c>
      <c r="J147" s="108">
        <f t="shared" si="146"/>
        <v>0</v>
      </c>
      <c r="K147" s="108">
        <f t="shared" si="146"/>
        <v>0</v>
      </c>
      <c r="L147" s="108">
        <f t="shared" si="146"/>
        <v>0</v>
      </c>
      <c r="M147" s="108" t="s">
        <v>1820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3" t="s">
        <v>1491</v>
      </c>
      <c r="B148" s="108">
        <v>29.0</v>
      </c>
      <c r="C148" s="108">
        <v>1.1</v>
      </c>
      <c r="D148" s="108">
        <v>0.3</v>
      </c>
      <c r="E148" s="108">
        <v>9.3</v>
      </c>
      <c r="F148" s="108">
        <v>2.8</v>
      </c>
      <c r="G148" s="234"/>
      <c r="H148" s="108">
        <f t="shared" ref="H148:L148" si="147">$G148/100*B148</f>
        <v>0</v>
      </c>
      <c r="I148" s="108">
        <f t="shared" si="147"/>
        <v>0</v>
      </c>
      <c r="J148" s="108">
        <f t="shared" si="147"/>
        <v>0</v>
      </c>
      <c r="K148" s="108">
        <f t="shared" si="147"/>
        <v>0</v>
      </c>
      <c r="L148" s="108">
        <f t="shared" si="147"/>
        <v>0</v>
      </c>
      <c r="M148" s="108" t="s">
        <v>1814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3" t="s">
        <v>1268</v>
      </c>
      <c r="B149" s="108">
        <v>25.0</v>
      </c>
      <c r="C149" s="108">
        <v>2.2</v>
      </c>
      <c r="D149" s="108">
        <v>0.1</v>
      </c>
      <c r="E149" s="108">
        <v>5.2</v>
      </c>
      <c r="F149" s="108">
        <v>4.0</v>
      </c>
      <c r="G149" s="234"/>
      <c r="H149" s="108">
        <f t="shared" ref="H149:L149" si="148">$G149/100*B149</f>
        <v>0</v>
      </c>
      <c r="I149" s="108">
        <f t="shared" si="148"/>
        <v>0</v>
      </c>
      <c r="J149" s="108">
        <f t="shared" si="148"/>
        <v>0</v>
      </c>
      <c r="K149" s="108">
        <f t="shared" si="148"/>
        <v>0</v>
      </c>
      <c r="L149" s="108">
        <f t="shared" si="148"/>
        <v>0</v>
      </c>
      <c r="M149" s="108" t="s">
        <v>1828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3" t="s">
        <v>1497</v>
      </c>
      <c r="B150" s="108">
        <v>66.0</v>
      </c>
      <c r="C150" s="108">
        <v>0.8</v>
      </c>
      <c r="D150" s="108">
        <v>0.4</v>
      </c>
      <c r="E150" s="108">
        <v>16.5</v>
      </c>
      <c r="F150" s="108">
        <v>1.3</v>
      </c>
      <c r="G150" s="234"/>
      <c r="H150" s="108">
        <f t="shared" ref="H150:L150" si="149">$G150/100*B150</f>
        <v>0</v>
      </c>
      <c r="I150" s="108">
        <f t="shared" si="149"/>
        <v>0</v>
      </c>
      <c r="J150" s="108">
        <f t="shared" si="149"/>
        <v>0</v>
      </c>
      <c r="K150" s="108">
        <f t="shared" si="149"/>
        <v>0</v>
      </c>
      <c r="L150" s="108">
        <f t="shared" si="149"/>
        <v>0</v>
      </c>
      <c r="M150" s="108" t="s">
        <v>1814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3" t="s">
        <v>1239</v>
      </c>
      <c r="B151" s="108">
        <v>72.0</v>
      </c>
      <c r="C151" s="108">
        <v>1.5</v>
      </c>
      <c r="D151" s="108">
        <v>0.2</v>
      </c>
      <c r="E151" s="108">
        <v>17.3</v>
      </c>
      <c r="F151" s="108">
        <v>3.3</v>
      </c>
      <c r="G151" s="234"/>
      <c r="H151" s="108">
        <f t="shared" ref="H151:L151" si="150">$G151/100*B151</f>
        <v>0</v>
      </c>
      <c r="I151" s="108">
        <f t="shared" si="150"/>
        <v>0</v>
      </c>
      <c r="J151" s="108">
        <f t="shared" si="150"/>
        <v>0</v>
      </c>
      <c r="K151" s="108">
        <f t="shared" si="150"/>
        <v>0</v>
      </c>
      <c r="L151" s="108">
        <f t="shared" si="150"/>
        <v>0</v>
      </c>
      <c r="M151" s="108" t="s">
        <v>1828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3" t="s">
        <v>1596</v>
      </c>
      <c r="B152" s="108">
        <v>127.0</v>
      </c>
      <c r="C152" s="108">
        <v>20.5</v>
      </c>
      <c r="D152" s="108">
        <v>4.4</v>
      </c>
      <c r="E152" s="108">
        <v>0.0</v>
      </c>
      <c r="F152" s="108">
        <v>0.0</v>
      </c>
      <c r="G152" s="234"/>
      <c r="H152" s="108">
        <f t="shared" ref="H152:L152" si="151">$G152/100*B152</f>
        <v>0</v>
      </c>
      <c r="I152" s="108">
        <f t="shared" si="151"/>
        <v>0</v>
      </c>
      <c r="J152" s="108">
        <f t="shared" si="151"/>
        <v>0</v>
      </c>
      <c r="K152" s="108">
        <f t="shared" si="151"/>
        <v>0</v>
      </c>
      <c r="L152" s="108">
        <f t="shared" si="151"/>
        <v>0</v>
      </c>
      <c r="M152" s="108" t="s">
        <v>1832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3" t="s">
        <v>1896</v>
      </c>
      <c r="B153" s="108">
        <v>40.0</v>
      </c>
      <c r="C153" s="108">
        <v>1.1</v>
      </c>
      <c r="D153" s="108">
        <v>0.1</v>
      </c>
      <c r="E153" s="108">
        <v>9.3</v>
      </c>
      <c r="F153" s="108">
        <v>1.7</v>
      </c>
      <c r="G153" s="234"/>
      <c r="H153" s="108">
        <f t="shared" ref="H153:L153" si="152">$G153/100*B153</f>
        <v>0</v>
      </c>
      <c r="I153" s="108">
        <f t="shared" si="152"/>
        <v>0</v>
      </c>
      <c r="J153" s="108">
        <f t="shared" si="152"/>
        <v>0</v>
      </c>
      <c r="K153" s="108">
        <f t="shared" si="152"/>
        <v>0</v>
      </c>
      <c r="L153" s="108">
        <f t="shared" si="152"/>
        <v>0</v>
      </c>
      <c r="M153" s="108" t="s">
        <v>1828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3" t="s">
        <v>1897</v>
      </c>
      <c r="B154" s="108">
        <v>32.0</v>
      </c>
      <c r="C154" s="108">
        <v>1.8</v>
      </c>
      <c r="D154" s="108">
        <v>0.2</v>
      </c>
      <c r="E154" s="108">
        <v>7.3</v>
      </c>
      <c r="F154" s="108">
        <v>2.6</v>
      </c>
      <c r="G154" s="234"/>
      <c r="H154" s="108">
        <f t="shared" ref="H154:L154" si="153">$G154/100*B154</f>
        <v>0</v>
      </c>
      <c r="I154" s="108">
        <f t="shared" si="153"/>
        <v>0</v>
      </c>
      <c r="J154" s="108">
        <f t="shared" si="153"/>
        <v>0</v>
      </c>
      <c r="K154" s="108">
        <f t="shared" si="153"/>
        <v>0</v>
      </c>
      <c r="L154" s="108">
        <f t="shared" si="153"/>
        <v>0</v>
      </c>
      <c r="M154" s="108" t="s">
        <v>1828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3" t="s">
        <v>1898</v>
      </c>
      <c r="B155" s="108">
        <v>61.0</v>
      </c>
      <c r="C155" s="108">
        <v>1.5</v>
      </c>
      <c r="D155" s="108">
        <v>0.3</v>
      </c>
      <c r="E155" s="108">
        <v>14.2</v>
      </c>
      <c r="F155" s="108">
        <v>1.8</v>
      </c>
      <c r="G155" s="234"/>
      <c r="H155" s="108">
        <f t="shared" ref="H155:L155" si="154">$G155/100*B155</f>
        <v>0</v>
      </c>
      <c r="I155" s="108">
        <f t="shared" si="154"/>
        <v>0</v>
      </c>
      <c r="J155" s="108">
        <f t="shared" si="154"/>
        <v>0</v>
      </c>
      <c r="K155" s="108">
        <f t="shared" si="154"/>
        <v>0</v>
      </c>
      <c r="L155" s="108">
        <f t="shared" si="154"/>
        <v>0</v>
      </c>
      <c r="M155" s="108" t="s">
        <v>1828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3" t="s">
        <v>1568</v>
      </c>
      <c r="B156" s="108">
        <v>124.0</v>
      </c>
      <c r="C156" s="108">
        <v>20.0</v>
      </c>
      <c r="D156" s="108">
        <v>4.2</v>
      </c>
      <c r="E156" s="108">
        <v>0.0</v>
      </c>
      <c r="F156" s="108">
        <v>0.0</v>
      </c>
      <c r="G156" s="234"/>
      <c r="H156" s="108">
        <f t="shared" ref="H156:L156" si="155">$G156/100*B156</f>
        <v>0</v>
      </c>
      <c r="I156" s="108">
        <f t="shared" si="155"/>
        <v>0</v>
      </c>
      <c r="J156" s="108">
        <f t="shared" si="155"/>
        <v>0</v>
      </c>
      <c r="K156" s="108">
        <f t="shared" si="155"/>
        <v>0</v>
      </c>
      <c r="L156" s="108">
        <f t="shared" si="155"/>
        <v>0</v>
      </c>
      <c r="M156" s="108" t="s">
        <v>1832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3" t="s">
        <v>1602</v>
      </c>
      <c r="B157" s="108">
        <v>100.0</v>
      </c>
      <c r="C157" s="108">
        <v>20.5</v>
      </c>
      <c r="D157" s="108">
        <v>1.3</v>
      </c>
      <c r="E157" s="108">
        <v>0.0</v>
      </c>
      <c r="F157" s="108">
        <v>0.0</v>
      </c>
      <c r="G157" s="234"/>
      <c r="H157" s="108">
        <f t="shared" ref="H157:L157" si="156">$G157/100*B157</f>
        <v>0</v>
      </c>
      <c r="I157" s="108">
        <f t="shared" si="156"/>
        <v>0</v>
      </c>
      <c r="J157" s="108">
        <f t="shared" si="156"/>
        <v>0</v>
      </c>
      <c r="K157" s="108">
        <f t="shared" si="156"/>
        <v>0</v>
      </c>
      <c r="L157" s="108">
        <f t="shared" si="156"/>
        <v>0</v>
      </c>
      <c r="M157" s="108" t="s">
        <v>1832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3" t="s">
        <v>1217</v>
      </c>
      <c r="B158" s="108">
        <v>23.0</v>
      </c>
      <c r="C158" s="108">
        <v>4.0</v>
      </c>
      <c r="D158" s="108">
        <v>0.7</v>
      </c>
      <c r="E158" s="108">
        <v>2.1</v>
      </c>
      <c r="F158" s="108">
        <v>1.9</v>
      </c>
      <c r="G158" s="234"/>
      <c r="H158" s="108">
        <f t="shared" ref="H158:L158" si="157">$G158/100*B158</f>
        <v>0</v>
      </c>
      <c r="I158" s="108">
        <f t="shared" si="157"/>
        <v>0</v>
      </c>
      <c r="J158" s="108">
        <f t="shared" si="157"/>
        <v>0</v>
      </c>
      <c r="K158" s="108">
        <f t="shared" si="157"/>
        <v>0</v>
      </c>
      <c r="L158" s="108">
        <f t="shared" si="157"/>
        <v>0</v>
      </c>
      <c r="M158" s="108" t="s">
        <v>1828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3" t="s">
        <v>1396</v>
      </c>
      <c r="B159" s="108">
        <v>688.0</v>
      </c>
      <c r="C159" s="108">
        <v>0.0</v>
      </c>
      <c r="D159" s="108">
        <v>77.8</v>
      </c>
      <c r="E159" s="108">
        <v>0.3</v>
      </c>
      <c r="F159" s="108">
        <v>0.0</v>
      </c>
      <c r="G159" s="234"/>
      <c r="H159" s="108">
        <f t="shared" ref="H159:L159" si="158">$G159/100*B159</f>
        <v>0</v>
      </c>
      <c r="I159" s="108">
        <f t="shared" si="158"/>
        <v>0</v>
      </c>
      <c r="J159" s="108">
        <f t="shared" si="158"/>
        <v>0</v>
      </c>
      <c r="K159" s="108">
        <f t="shared" si="158"/>
        <v>0</v>
      </c>
      <c r="L159" s="108">
        <f t="shared" si="158"/>
        <v>0</v>
      </c>
      <c r="M159" s="108" t="s">
        <v>1836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3" t="s">
        <v>1899</v>
      </c>
      <c r="B160" s="108">
        <v>322.0</v>
      </c>
      <c r="C160" s="108">
        <v>6.0</v>
      </c>
      <c r="D160" s="108">
        <v>31.8</v>
      </c>
      <c r="E160" s="108">
        <v>3.1</v>
      </c>
      <c r="F160" s="108">
        <v>1.1</v>
      </c>
      <c r="G160" s="234"/>
      <c r="H160" s="108">
        <f t="shared" ref="H160:L160" si="159">$G160/100*B160</f>
        <v>0</v>
      </c>
      <c r="I160" s="108">
        <f t="shared" si="159"/>
        <v>0</v>
      </c>
      <c r="J160" s="108">
        <f t="shared" si="159"/>
        <v>0</v>
      </c>
      <c r="K160" s="108">
        <f t="shared" si="159"/>
        <v>0</v>
      </c>
      <c r="L160" s="108">
        <f t="shared" si="159"/>
        <v>0</v>
      </c>
      <c r="M160" s="108" t="s">
        <v>1836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3" t="s">
        <v>1550</v>
      </c>
      <c r="B161" s="108">
        <v>525.0</v>
      </c>
      <c r="C161" s="108">
        <v>18.0</v>
      </c>
      <c r="D161" s="108">
        <v>41.6</v>
      </c>
      <c r="E161" s="108">
        <v>28.1</v>
      </c>
      <c r="F161" s="108">
        <v>19.5</v>
      </c>
      <c r="G161" s="234"/>
      <c r="H161" s="108">
        <f t="shared" ref="H161:L161" si="160">$G161/100*B161</f>
        <v>0</v>
      </c>
      <c r="I161" s="108">
        <f t="shared" si="160"/>
        <v>0</v>
      </c>
      <c r="J161" s="108">
        <f t="shared" si="160"/>
        <v>0</v>
      </c>
      <c r="K161" s="108">
        <f t="shared" si="160"/>
        <v>0</v>
      </c>
      <c r="L161" s="108">
        <f t="shared" si="160"/>
        <v>0</v>
      </c>
      <c r="M161" s="108" t="s">
        <v>1825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3" t="s">
        <v>1529</v>
      </c>
      <c r="B162" s="108">
        <v>718.0</v>
      </c>
      <c r="C162" s="108">
        <v>7.9</v>
      </c>
      <c r="D162" s="108">
        <v>75.8</v>
      </c>
      <c r="E162" s="108">
        <v>13.8</v>
      </c>
      <c r="F162" s="108">
        <v>8.6</v>
      </c>
      <c r="G162" s="234"/>
      <c r="H162" s="108">
        <f t="shared" ref="H162:L162" si="161">$G162/100*B162</f>
        <v>0</v>
      </c>
      <c r="I162" s="108">
        <f t="shared" si="161"/>
        <v>0</v>
      </c>
      <c r="J162" s="108">
        <f t="shared" si="161"/>
        <v>0</v>
      </c>
      <c r="K162" s="108">
        <f t="shared" si="161"/>
        <v>0</v>
      </c>
      <c r="L162" s="108">
        <f t="shared" si="161"/>
        <v>0</v>
      </c>
      <c r="M162" s="108" t="s">
        <v>1823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3" t="s">
        <v>1900</v>
      </c>
      <c r="B163" s="108">
        <v>52.0</v>
      </c>
      <c r="C163" s="108">
        <v>1.2</v>
      </c>
      <c r="D163" s="108">
        <v>0.7</v>
      </c>
      <c r="E163" s="108">
        <v>11.9</v>
      </c>
      <c r="F163" s="108">
        <v>6.5</v>
      </c>
      <c r="G163" s="234"/>
      <c r="H163" s="108">
        <f t="shared" ref="H163:L163" si="162">$G163/100*B163</f>
        <v>0</v>
      </c>
      <c r="I163" s="108">
        <f t="shared" si="162"/>
        <v>0</v>
      </c>
      <c r="J163" s="108">
        <f t="shared" si="162"/>
        <v>0</v>
      </c>
      <c r="K163" s="108">
        <f t="shared" si="162"/>
        <v>0</v>
      </c>
      <c r="L163" s="108">
        <f t="shared" si="162"/>
        <v>0</v>
      </c>
      <c r="M163" s="108" t="s">
        <v>1814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3" t="s">
        <v>1499</v>
      </c>
      <c r="B164" s="108">
        <v>60.0</v>
      </c>
      <c r="C164" s="108">
        <v>0.8</v>
      </c>
      <c r="D164" s="108">
        <v>0.4</v>
      </c>
      <c r="E164" s="108">
        <v>15.0</v>
      </c>
      <c r="F164" s="108">
        <v>1.6</v>
      </c>
      <c r="G164" s="234"/>
      <c r="H164" s="108">
        <f t="shared" ref="H164:L164" si="163">$G164/100*B164</f>
        <v>0</v>
      </c>
      <c r="I164" s="108">
        <f t="shared" si="163"/>
        <v>0</v>
      </c>
      <c r="J164" s="108">
        <f t="shared" si="163"/>
        <v>0</v>
      </c>
      <c r="K164" s="108">
        <f t="shared" si="163"/>
        <v>0</v>
      </c>
      <c r="L164" s="108">
        <f t="shared" si="163"/>
        <v>0</v>
      </c>
      <c r="M164" s="108" t="s">
        <v>1814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3" t="s">
        <v>1901</v>
      </c>
      <c r="B165" s="108">
        <v>19.0</v>
      </c>
      <c r="C165" s="108">
        <v>1.8</v>
      </c>
      <c r="D165" s="108">
        <v>0.2</v>
      </c>
      <c r="E165" s="108">
        <v>3.7</v>
      </c>
      <c r="F165" s="108">
        <v>1.6</v>
      </c>
      <c r="G165" s="234"/>
      <c r="H165" s="108">
        <f t="shared" ref="H165:L165" si="164">$G165/100*B165</f>
        <v>0</v>
      </c>
      <c r="I165" s="108">
        <f t="shared" si="164"/>
        <v>0</v>
      </c>
      <c r="J165" s="108">
        <f t="shared" si="164"/>
        <v>0</v>
      </c>
      <c r="K165" s="108">
        <f t="shared" si="164"/>
        <v>0</v>
      </c>
      <c r="L165" s="108">
        <f t="shared" si="164"/>
        <v>0</v>
      </c>
      <c r="M165" s="108" t="s">
        <v>1828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3" t="s">
        <v>1902</v>
      </c>
      <c r="B166" s="108">
        <v>53.0</v>
      </c>
      <c r="C166" s="108">
        <v>0.8</v>
      </c>
      <c r="D166" s="108">
        <v>0.3</v>
      </c>
      <c r="E166" s="108">
        <v>13.3</v>
      </c>
      <c r="F166" s="108">
        <v>1.8</v>
      </c>
      <c r="G166" s="234"/>
      <c r="H166" s="108">
        <f t="shared" ref="H166:L166" si="165">$G166/100*B166</f>
        <v>0</v>
      </c>
      <c r="I166" s="108">
        <f t="shared" si="165"/>
        <v>0</v>
      </c>
      <c r="J166" s="108">
        <f t="shared" si="165"/>
        <v>0</v>
      </c>
      <c r="K166" s="108">
        <f t="shared" si="165"/>
        <v>0</v>
      </c>
      <c r="L166" s="108">
        <f t="shared" si="165"/>
        <v>0</v>
      </c>
      <c r="M166" s="108" t="s">
        <v>1814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3" t="s">
        <v>1903</v>
      </c>
      <c r="B167" s="108">
        <v>360.0</v>
      </c>
      <c r="C167" s="108">
        <v>9.2</v>
      </c>
      <c r="D167" s="108">
        <v>1.2</v>
      </c>
      <c r="E167" s="108">
        <v>75.0</v>
      </c>
      <c r="F167" s="108">
        <v>2.7</v>
      </c>
      <c r="G167" s="234"/>
      <c r="H167" s="108">
        <f t="shared" ref="H167:L167" si="166">$G167/100*B167</f>
        <v>0</v>
      </c>
      <c r="I167" s="108">
        <f t="shared" si="166"/>
        <v>0</v>
      </c>
      <c r="J167" s="108">
        <f t="shared" si="166"/>
        <v>0</v>
      </c>
      <c r="K167" s="108">
        <f t="shared" si="166"/>
        <v>0</v>
      </c>
      <c r="L167" s="108">
        <f t="shared" si="166"/>
        <v>0</v>
      </c>
      <c r="M167" s="108" t="s">
        <v>1820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3" t="s">
        <v>1377</v>
      </c>
      <c r="B168" s="108">
        <v>717.0</v>
      </c>
      <c r="C168" s="108">
        <v>0.2</v>
      </c>
      <c r="D168" s="108">
        <v>80.7</v>
      </c>
      <c r="E168" s="108">
        <v>0.7</v>
      </c>
      <c r="F168" s="108">
        <v>0.0</v>
      </c>
      <c r="G168" s="234"/>
      <c r="H168" s="108">
        <f t="shared" ref="H168:L168" si="167">$G168/100*B168</f>
        <v>0</v>
      </c>
      <c r="I168" s="108">
        <f t="shared" si="167"/>
        <v>0</v>
      </c>
      <c r="J168" s="108">
        <f t="shared" si="167"/>
        <v>0</v>
      </c>
      <c r="K168" s="108">
        <f t="shared" si="167"/>
        <v>0</v>
      </c>
      <c r="L168" s="108">
        <f t="shared" si="167"/>
        <v>0</v>
      </c>
      <c r="M168" s="108" t="s">
        <v>1904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3" t="s">
        <v>1905</v>
      </c>
      <c r="B169" s="108">
        <v>862.0</v>
      </c>
      <c r="C169" s="108">
        <v>0.0</v>
      </c>
      <c r="D169" s="108">
        <v>100.0</v>
      </c>
      <c r="E169" s="108">
        <v>0.0</v>
      </c>
      <c r="F169" s="108">
        <v>0.0</v>
      </c>
      <c r="G169" s="234"/>
      <c r="H169" s="108">
        <f t="shared" ref="H169:L169" si="168">$G169/100*B169</f>
        <v>0</v>
      </c>
      <c r="I169" s="108">
        <f t="shared" si="168"/>
        <v>0</v>
      </c>
      <c r="J169" s="108">
        <f t="shared" si="168"/>
        <v>0</v>
      </c>
      <c r="K169" s="108">
        <f t="shared" si="168"/>
        <v>0</v>
      </c>
      <c r="L169" s="108">
        <f t="shared" si="168"/>
        <v>0</v>
      </c>
      <c r="M169" s="108" t="s">
        <v>1904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3" t="s">
        <v>1906</v>
      </c>
      <c r="B170" s="108">
        <v>884.0</v>
      </c>
      <c r="C170" s="108">
        <v>0.0</v>
      </c>
      <c r="D170" s="108">
        <v>100.0</v>
      </c>
      <c r="E170" s="108">
        <v>0.0</v>
      </c>
      <c r="F170" s="108">
        <v>0.0</v>
      </c>
      <c r="G170" s="234"/>
      <c r="H170" s="108">
        <f t="shared" ref="H170:L170" si="169">$G170/100*B170</f>
        <v>0</v>
      </c>
      <c r="I170" s="108">
        <f t="shared" si="169"/>
        <v>0</v>
      </c>
      <c r="J170" s="108">
        <f t="shared" si="169"/>
        <v>0</v>
      </c>
      <c r="K170" s="108">
        <f t="shared" si="169"/>
        <v>0</v>
      </c>
      <c r="L170" s="108">
        <f t="shared" si="169"/>
        <v>0</v>
      </c>
      <c r="M170" s="108" t="s">
        <v>1904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3" t="s">
        <v>1907</v>
      </c>
      <c r="B171" s="108">
        <v>884.0</v>
      </c>
      <c r="C171" s="108">
        <v>0.0</v>
      </c>
      <c r="D171" s="108">
        <v>100.0</v>
      </c>
      <c r="E171" s="108">
        <v>0.0</v>
      </c>
      <c r="F171" s="108">
        <v>0.0</v>
      </c>
      <c r="G171" s="234"/>
      <c r="H171" s="108">
        <f t="shared" ref="H171:L171" si="170">$G171/100*B171</f>
        <v>0</v>
      </c>
      <c r="I171" s="108">
        <f t="shared" si="170"/>
        <v>0</v>
      </c>
      <c r="J171" s="108">
        <f t="shared" si="170"/>
        <v>0</v>
      </c>
      <c r="K171" s="108">
        <f t="shared" si="170"/>
        <v>0</v>
      </c>
      <c r="L171" s="108">
        <f t="shared" si="170"/>
        <v>0</v>
      </c>
      <c r="M171" s="108" t="s">
        <v>1904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3" t="s">
        <v>1908</v>
      </c>
      <c r="B172" s="108">
        <v>884.0</v>
      </c>
      <c r="C172" s="108">
        <v>0.0</v>
      </c>
      <c r="D172" s="108">
        <v>100.0</v>
      </c>
      <c r="E172" s="108">
        <v>0.0</v>
      </c>
      <c r="F172" s="108">
        <v>0.0</v>
      </c>
      <c r="G172" s="234"/>
      <c r="H172" s="108">
        <f t="shared" ref="H172:L172" si="171">$G172/100*B172</f>
        <v>0</v>
      </c>
      <c r="I172" s="108">
        <f t="shared" si="171"/>
        <v>0</v>
      </c>
      <c r="J172" s="108">
        <f t="shared" si="171"/>
        <v>0</v>
      </c>
      <c r="K172" s="108">
        <f t="shared" si="171"/>
        <v>0</v>
      </c>
      <c r="L172" s="108">
        <f t="shared" si="171"/>
        <v>0</v>
      </c>
      <c r="M172" s="108" t="s">
        <v>1904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3" t="s">
        <v>1909</v>
      </c>
      <c r="B173" s="108">
        <v>884.0</v>
      </c>
      <c r="C173" s="108">
        <v>0.0</v>
      </c>
      <c r="D173" s="108">
        <v>100.0</v>
      </c>
      <c r="E173" s="108">
        <v>0.0</v>
      </c>
      <c r="F173" s="108">
        <v>0.0</v>
      </c>
      <c r="G173" s="234"/>
      <c r="H173" s="108">
        <f t="shared" ref="H173:L173" si="172">$G173/100*B173</f>
        <v>0</v>
      </c>
      <c r="I173" s="108">
        <f t="shared" si="172"/>
        <v>0</v>
      </c>
      <c r="J173" s="108">
        <f t="shared" si="172"/>
        <v>0</v>
      </c>
      <c r="K173" s="108">
        <f t="shared" si="172"/>
        <v>0</v>
      </c>
      <c r="L173" s="108">
        <f t="shared" si="172"/>
        <v>0</v>
      </c>
      <c r="M173" s="108" t="s">
        <v>1904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3" t="s">
        <v>1910</v>
      </c>
      <c r="B174" s="108">
        <v>884.0</v>
      </c>
      <c r="C174" s="108">
        <v>0.0</v>
      </c>
      <c r="D174" s="108">
        <v>100.0</v>
      </c>
      <c r="E174" s="108">
        <v>0.0</v>
      </c>
      <c r="F174" s="108">
        <v>0.0</v>
      </c>
      <c r="G174" s="234"/>
      <c r="H174" s="108">
        <f t="shared" ref="H174:L174" si="173">$G174/100*B174</f>
        <v>0</v>
      </c>
      <c r="I174" s="108">
        <f t="shared" si="173"/>
        <v>0</v>
      </c>
      <c r="J174" s="108">
        <f t="shared" si="173"/>
        <v>0</v>
      </c>
      <c r="K174" s="108">
        <f t="shared" si="173"/>
        <v>0</v>
      </c>
      <c r="L174" s="108">
        <f t="shared" si="173"/>
        <v>0</v>
      </c>
      <c r="M174" s="108" t="s">
        <v>1904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3" t="s">
        <v>1911</v>
      </c>
      <c r="B175" s="108">
        <v>884.0</v>
      </c>
      <c r="C175" s="108">
        <v>0.0</v>
      </c>
      <c r="D175" s="108">
        <v>100.0</v>
      </c>
      <c r="E175" s="108">
        <v>0.0</v>
      </c>
      <c r="F175" s="108">
        <v>0.0</v>
      </c>
      <c r="G175" s="234"/>
      <c r="H175" s="108">
        <f t="shared" ref="H175:L175" si="174">$G175/100*B175</f>
        <v>0</v>
      </c>
      <c r="I175" s="108">
        <f t="shared" si="174"/>
        <v>0</v>
      </c>
      <c r="J175" s="108">
        <f t="shared" si="174"/>
        <v>0</v>
      </c>
      <c r="K175" s="108">
        <f t="shared" si="174"/>
        <v>0</v>
      </c>
      <c r="L175" s="108">
        <f t="shared" si="174"/>
        <v>0</v>
      </c>
      <c r="M175" s="108" t="s">
        <v>1904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3" t="s">
        <v>1912</v>
      </c>
      <c r="B176" s="108">
        <v>884.0</v>
      </c>
      <c r="C176" s="108">
        <v>0.0</v>
      </c>
      <c r="D176" s="108">
        <v>100.0</v>
      </c>
      <c r="E176" s="108">
        <v>0.0</v>
      </c>
      <c r="F176" s="108">
        <v>0.0</v>
      </c>
      <c r="G176" s="234"/>
      <c r="H176" s="108">
        <f t="shared" ref="H176:L176" si="175">$G176/100*B176</f>
        <v>0</v>
      </c>
      <c r="I176" s="108">
        <f t="shared" si="175"/>
        <v>0</v>
      </c>
      <c r="J176" s="108">
        <f t="shared" si="175"/>
        <v>0</v>
      </c>
      <c r="K176" s="108">
        <f t="shared" si="175"/>
        <v>0</v>
      </c>
      <c r="L176" s="108">
        <f t="shared" si="175"/>
        <v>0</v>
      </c>
      <c r="M176" s="108" t="s">
        <v>1904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3" t="s">
        <v>1913</v>
      </c>
      <c r="B177" s="108">
        <v>884.0</v>
      </c>
      <c r="C177" s="108">
        <v>0.0</v>
      </c>
      <c r="D177" s="108">
        <v>100.0</v>
      </c>
      <c r="E177" s="108">
        <v>0.0</v>
      </c>
      <c r="F177" s="108">
        <v>0.0</v>
      </c>
      <c r="G177" s="234"/>
      <c r="H177" s="108">
        <f t="shared" ref="H177:L177" si="176">$G177/100*B177</f>
        <v>0</v>
      </c>
      <c r="I177" s="108">
        <f t="shared" si="176"/>
        <v>0</v>
      </c>
      <c r="J177" s="108">
        <f t="shared" si="176"/>
        <v>0</v>
      </c>
      <c r="K177" s="108">
        <f t="shared" si="176"/>
        <v>0</v>
      </c>
      <c r="L177" s="108">
        <f t="shared" si="176"/>
        <v>0</v>
      </c>
      <c r="M177" s="108" t="s">
        <v>1904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3" t="s">
        <v>1365</v>
      </c>
      <c r="B178" s="108">
        <v>509.0</v>
      </c>
      <c r="C178" s="108">
        <v>3.3</v>
      </c>
      <c r="D178" s="108">
        <v>55.1</v>
      </c>
      <c r="E178" s="108">
        <v>0.0</v>
      </c>
      <c r="F178" s="108">
        <v>0.0</v>
      </c>
      <c r="G178" s="234"/>
      <c r="H178" s="108">
        <f t="shared" ref="H178:L178" si="177">$G178/100*B178</f>
        <v>0</v>
      </c>
      <c r="I178" s="108">
        <f t="shared" si="177"/>
        <v>0</v>
      </c>
      <c r="J178" s="108">
        <f t="shared" si="177"/>
        <v>0</v>
      </c>
      <c r="K178" s="108">
        <f t="shared" si="177"/>
        <v>0</v>
      </c>
      <c r="L178" s="108">
        <f t="shared" si="177"/>
        <v>0</v>
      </c>
      <c r="M178" s="108" t="s">
        <v>1904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3" t="s">
        <v>1914</v>
      </c>
      <c r="B179" s="108">
        <v>884.0</v>
      </c>
      <c r="C179" s="108">
        <v>0.0</v>
      </c>
      <c r="D179" s="108">
        <v>100.0</v>
      </c>
      <c r="E179" s="108">
        <v>0.0</v>
      </c>
      <c r="F179" s="108">
        <v>0.0</v>
      </c>
      <c r="G179" s="234"/>
      <c r="H179" s="108">
        <f t="shared" ref="H179:L179" si="178">$G179/100*B179</f>
        <v>0</v>
      </c>
      <c r="I179" s="108">
        <f t="shared" si="178"/>
        <v>0</v>
      </c>
      <c r="J179" s="108">
        <f t="shared" si="178"/>
        <v>0</v>
      </c>
      <c r="K179" s="108">
        <f t="shared" si="178"/>
        <v>0</v>
      </c>
      <c r="L179" s="108">
        <f t="shared" si="178"/>
        <v>0</v>
      </c>
      <c r="M179" s="108" t="s">
        <v>1904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3" t="s">
        <v>1915</v>
      </c>
      <c r="B180" s="108">
        <v>304.0</v>
      </c>
      <c r="C180" s="108">
        <v>0.3</v>
      </c>
      <c r="D180" s="108">
        <v>0.0</v>
      </c>
      <c r="E180" s="108">
        <v>82.4</v>
      </c>
      <c r="F180" s="108">
        <v>0.2</v>
      </c>
      <c r="G180" s="234"/>
      <c r="H180" s="108">
        <f t="shared" ref="H180:L180" si="179">$G180/100*B180</f>
        <v>0</v>
      </c>
      <c r="I180" s="108">
        <f t="shared" si="179"/>
        <v>0</v>
      </c>
      <c r="J180" s="108">
        <f t="shared" si="179"/>
        <v>0</v>
      </c>
      <c r="K180" s="108">
        <f t="shared" si="179"/>
        <v>0</v>
      </c>
      <c r="L180" s="108">
        <f t="shared" si="179"/>
        <v>0</v>
      </c>
      <c r="M180" s="108" t="s">
        <v>1815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3" t="s">
        <v>1351</v>
      </c>
      <c r="B181" s="108">
        <v>290.0</v>
      </c>
      <c r="C181" s="108">
        <v>0.0</v>
      </c>
      <c r="D181" s="108">
        <v>0.1</v>
      </c>
      <c r="E181" s="108">
        <v>74.7</v>
      </c>
      <c r="F181" s="108">
        <v>0.0</v>
      </c>
      <c r="G181" s="234"/>
      <c r="H181" s="108">
        <f t="shared" ref="H181:L181" si="180">$G181/100*B181</f>
        <v>0</v>
      </c>
      <c r="I181" s="108">
        <f t="shared" si="180"/>
        <v>0</v>
      </c>
      <c r="J181" s="108">
        <f t="shared" si="180"/>
        <v>0</v>
      </c>
      <c r="K181" s="108">
        <f t="shared" si="180"/>
        <v>0</v>
      </c>
      <c r="L181" s="108">
        <f t="shared" si="180"/>
        <v>0</v>
      </c>
      <c r="M181" s="108" t="s">
        <v>1815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3" t="s">
        <v>1623</v>
      </c>
      <c r="B182" s="108">
        <v>86.0</v>
      </c>
      <c r="C182" s="108">
        <v>11.9</v>
      </c>
      <c r="D182" s="108">
        <v>2.2</v>
      </c>
      <c r="E182" s="108">
        <v>3.7</v>
      </c>
      <c r="F182" s="108">
        <v>0.0</v>
      </c>
      <c r="G182" s="234"/>
      <c r="H182" s="108">
        <f t="shared" ref="H182:L182" si="181">$G182/100*B182</f>
        <v>0</v>
      </c>
      <c r="I182" s="108">
        <f t="shared" si="181"/>
        <v>0</v>
      </c>
      <c r="J182" s="108">
        <f t="shared" si="181"/>
        <v>0</v>
      </c>
      <c r="K182" s="108">
        <f t="shared" si="181"/>
        <v>0</v>
      </c>
      <c r="L182" s="108">
        <f t="shared" si="181"/>
        <v>0</v>
      </c>
      <c r="M182" s="108" t="s">
        <v>1847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3" t="s">
        <v>1514</v>
      </c>
      <c r="B183" s="108">
        <v>575.0</v>
      </c>
      <c r="C183" s="108">
        <v>21.2</v>
      </c>
      <c r="D183" s="108">
        <v>49.2</v>
      </c>
      <c r="E183" s="108">
        <v>21.7</v>
      </c>
      <c r="F183" s="108">
        <v>12.2</v>
      </c>
      <c r="G183" s="234"/>
      <c r="H183" s="108">
        <f t="shared" ref="H183:L183" si="182">$G183/100*B183</f>
        <v>0</v>
      </c>
      <c r="I183" s="108">
        <f t="shared" si="182"/>
        <v>0</v>
      </c>
      <c r="J183" s="108">
        <f t="shared" si="182"/>
        <v>0</v>
      </c>
      <c r="K183" s="108">
        <f t="shared" si="182"/>
        <v>0</v>
      </c>
      <c r="L183" s="108">
        <f t="shared" si="182"/>
        <v>0</v>
      </c>
      <c r="M183" s="108" t="s">
        <v>1823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3" t="s">
        <v>1400</v>
      </c>
      <c r="B184" s="108">
        <v>241.0</v>
      </c>
      <c r="C184" s="108">
        <v>0.3</v>
      </c>
      <c r="D184" s="108">
        <v>0.0</v>
      </c>
      <c r="E184" s="108">
        <v>43.2</v>
      </c>
      <c r="F184" s="108">
        <v>0.0</v>
      </c>
      <c r="G184" s="234"/>
      <c r="H184" s="108">
        <f t="shared" ref="H184:L184" si="183">$G184/100*B184</f>
        <v>0</v>
      </c>
      <c r="I184" s="108">
        <f t="shared" si="183"/>
        <v>0</v>
      </c>
      <c r="J184" s="108">
        <f t="shared" si="183"/>
        <v>0</v>
      </c>
      <c r="K184" s="108">
        <f t="shared" si="183"/>
        <v>0</v>
      </c>
      <c r="L184" s="108">
        <f t="shared" si="183"/>
        <v>0</v>
      </c>
      <c r="M184" s="108" t="s">
        <v>1836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3" t="s">
        <v>1188</v>
      </c>
      <c r="B185" s="108">
        <v>199.0</v>
      </c>
      <c r="C185" s="108">
        <v>11.7</v>
      </c>
      <c r="D185" s="108">
        <v>6.0</v>
      </c>
      <c r="E185" s="108">
        <v>26.5</v>
      </c>
      <c r="F185" s="108">
        <v>5.4</v>
      </c>
      <c r="G185" s="234"/>
      <c r="H185" s="108">
        <f t="shared" ref="H185:L185" si="184">$G185/100*B185</f>
        <v>0</v>
      </c>
      <c r="I185" s="108">
        <f t="shared" si="184"/>
        <v>0</v>
      </c>
      <c r="J185" s="108">
        <f t="shared" si="184"/>
        <v>0</v>
      </c>
      <c r="K185" s="108">
        <f t="shared" si="184"/>
        <v>0</v>
      </c>
      <c r="L185" s="108">
        <f t="shared" si="184"/>
        <v>0</v>
      </c>
      <c r="M185" s="108" t="s">
        <v>1818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3" t="s">
        <v>1619</v>
      </c>
      <c r="B186" s="108">
        <v>86.0</v>
      </c>
      <c r="C186" s="108">
        <v>14.7</v>
      </c>
      <c r="D186" s="108">
        <v>1.0</v>
      </c>
      <c r="E186" s="108">
        <v>3.6</v>
      </c>
      <c r="F186" s="108">
        <v>0.0</v>
      </c>
      <c r="G186" s="234"/>
      <c r="H186" s="108">
        <f t="shared" ref="H186:L186" si="185">$G186/100*B186</f>
        <v>0</v>
      </c>
      <c r="I186" s="108">
        <f t="shared" si="185"/>
        <v>0</v>
      </c>
      <c r="J186" s="108">
        <f t="shared" si="185"/>
        <v>0</v>
      </c>
      <c r="K186" s="108">
        <f t="shared" si="185"/>
        <v>0</v>
      </c>
      <c r="L186" s="108">
        <f t="shared" si="185"/>
        <v>0</v>
      </c>
      <c r="M186" s="108" t="s">
        <v>1847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3" t="s">
        <v>1916</v>
      </c>
      <c r="B187" s="108">
        <v>50.0</v>
      </c>
      <c r="C187" s="108">
        <v>3.3</v>
      </c>
      <c r="D187" s="108">
        <v>2.0</v>
      </c>
      <c r="E187" s="108">
        <v>4.8</v>
      </c>
      <c r="F187" s="108">
        <v>0.0</v>
      </c>
      <c r="G187" s="234"/>
      <c r="H187" s="108">
        <f t="shared" ref="H187:L187" si="186">$G187/100*B187</f>
        <v>0</v>
      </c>
      <c r="I187" s="108">
        <f t="shared" si="186"/>
        <v>0</v>
      </c>
      <c r="J187" s="108">
        <f t="shared" si="186"/>
        <v>0</v>
      </c>
      <c r="K187" s="108">
        <f t="shared" si="186"/>
        <v>0</v>
      </c>
      <c r="L187" s="108">
        <f t="shared" si="186"/>
        <v>0</v>
      </c>
      <c r="M187" s="108" t="s">
        <v>1868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3" t="s">
        <v>1917</v>
      </c>
      <c r="B188" s="108">
        <v>70.0</v>
      </c>
      <c r="C188" s="108">
        <v>1.0</v>
      </c>
      <c r="D188" s="108">
        <v>4.4</v>
      </c>
      <c r="E188" s="108">
        <v>6.9</v>
      </c>
      <c r="F188" s="108">
        <v>0.0</v>
      </c>
      <c r="G188" s="234"/>
      <c r="H188" s="108">
        <f t="shared" ref="H188:L188" si="187">$G188/100*B188</f>
        <v>0</v>
      </c>
      <c r="I188" s="108">
        <f t="shared" si="187"/>
        <v>0</v>
      </c>
      <c r="J188" s="108">
        <f t="shared" si="187"/>
        <v>0</v>
      </c>
      <c r="K188" s="108">
        <f t="shared" si="187"/>
        <v>0</v>
      </c>
      <c r="L188" s="108">
        <f t="shared" si="187"/>
        <v>0</v>
      </c>
      <c r="M188" s="108" t="s">
        <v>1868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3" t="s">
        <v>1918</v>
      </c>
      <c r="B189" s="108">
        <v>69.0</v>
      </c>
      <c r="C189" s="108">
        <v>3.6</v>
      </c>
      <c r="D189" s="108">
        <v>4.1</v>
      </c>
      <c r="E189" s="108">
        <v>4.5</v>
      </c>
      <c r="F189" s="108">
        <v>0.0</v>
      </c>
      <c r="G189" s="234"/>
      <c r="H189" s="108">
        <f t="shared" ref="H189:L189" si="188">$G189/100*B189</f>
        <v>0</v>
      </c>
      <c r="I189" s="108">
        <f t="shared" si="188"/>
        <v>0</v>
      </c>
      <c r="J189" s="108">
        <f t="shared" si="188"/>
        <v>0</v>
      </c>
      <c r="K189" s="108">
        <f t="shared" si="188"/>
        <v>0</v>
      </c>
      <c r="L189" s="108">
        <f t="shared" si="188"/>
        <v>0</v>
      </c>
      <c r="M189" s="108" t="s">
        <v>1868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3" t="s">
        <v>1919</v>
      </c>
      <c r="B190" s="108">
        <v>321.0</v>
      </c>
      <c r="C190" s="108">
        <v>7.9</v>
      </c>
      <c r="D190" s="108">
        <v>8.7</v>
      </c>
      <c r="E190" s="108">
        <v>54.4</v>
      </c>
      <c r="F190" s="108">
        <v>0.0</v>
      </c>
      <c r="G190" s="234"/>
      <c r="H190" s="108">
        <f t="shared" ref="H190:L190" si="189">$G190/100*B190</f>
        <v>0</v>
      </c>
      <c r="I190" s="108">
        <f t="shared" si="189"/>
        <v>0</v>
      </c>
      <c r="J190" s="108">
        <f t="shared" si="189"/>
        <v>0</v>
      </c>
      <c r="K190" s="108">
        <f t="shared" si="189"/>
        <v>0</v>
      </c>
      <c r="L190" s="108">
        <f t="shared" si="189"/>
        <v>0</v>
      </c>
      <c r="M190" s="108" t="s">
        <v>1868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3" t="s">
        <v>1920</v>
      </c>
      <c r="B191" s="108">
        <v>61.0</v>
      </c>
      <c r="C191" s="108">
        <v>3.2</v>
      </c>
      <c r="D191" s="108">
        <v>3.2</v>
      </c>
      <c r="E191" s="108">
        <v>4.8</v>
      </c>
      <c r="F191" s="108">
        <v>0.0</v>
      </c>
      <c r="G191" s="234"/>
      <c r="H191" s="108">
        <f t="shared" ref="H191:L191" si="190">$G191/100*B191</f>
        <v>0</v>
      </c>
      <c r="I191" s="108">
        <f t="shared" si="190"/>
        <v>0</v>
      </c>
      <c r="J191" s="108">
        <f t="shared" si="190"/>
        <v>0</v>
      </c>
      <c r="K191" s="108">
        <f t="shared" si="190"/>
        <v>0</v>
      </c>
      <c r="L191" s="108">
        <f t="shared" si="190"/>
        <v>0</v>
      </c>
      <c r="M191" s="108" t="s">
        <v>1868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3" t="s">
        <v>1254</v>
      </c>
      <c r="B192" s="108">
        <v>41.0</v>
      </c>
      <c r="C192" s="108">
        <v>0.9</v>
      </c>
      <c r="D192" s="108">
        <v>0.2</v>
      </c>
      <c r="E192" s="108">
        <v>9.6</v>
      </c>
      <c r="F192" s="108">
        <v>2.8</v>
      </c>
      <c r="G192" s="234"/>
      <c r="H192" s="108">
        <f t="shared" ref="H192:L192" si="191">$G192/100*B192</f>
        <v>0</v>
      </c>
      <c r="I192" s="108">
        <f t="shared" si="191"/>
        <v>0</v>
      </c>
      <c r="J192" s="108">
        <f t="shared" si="191"/>
        <v>0</v>
      </c>
      <c r="K192" s="108">
        <f t="shared" si="191"/>
        <v>0</v>
      </c>
      <c r="L192" s="108">
        <f t="shared" si="191"/>
        <v>0</v>
      </c>
      <c r="M192" s="108" t="s">
        <v>1828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3" t="s">
        <v>1788</v>
      </c>
      <c r="B193" s="108">
        <v>207.0</v>
      </c>
      <c r="C193" s="108">
        <v>3.5</v>
      </c>
      <c r="D193" s="108">
        <v>11.0</v>
      </c>
      <c r="E193" s="108">
        <v>23.6</v>
      </c>
      <c r="F193" s="108">
        <v>0.7</v>
      </c>
      <c r="G193" s="234"/>
      <c r="H193" s="108">
        <f t="shared" ref="H193:L193" si="192">$G193/100*B193</f>
        <v>0</v>
      </c>
      <c r="I193" s="108">
        <f t="shared" si="192"/>
        <v>0</v>
      </c>
      <c r="J193" s="108">
        <f t="shared" si="192"/>
        <v>0</v>
      </c>
      <c r="K193" s="108">
        <f t="shared" si="192"/>
        <v>0</v>
      </c>
      <c r="L193" s="108">
        <f t="shared" si="192"/>
        <v>0</v>
      </c>
      <c r="M193" s="108" t="s">
        <v>1868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3" t="s">
        <v>1299</v>
      </c>
      <c r="B194" s="108">
        <v>257.0</v>
      </c>
      <c r="C194" s="108">
        <v>10.0</v>
      </c>
      <c r="D194" s="108">
        <v>0.0</v>
      </c>
      <c r="E194" s="108">
        <v>57.1</v>
      </c>
      <c r="F194" s="108">
        <v>10.0</v>
      </c>
      <c r="G194" s="234"/>
      <c r="H194" s="108">
        <f t="shared" ref="H194:L194" si="193">$G194/100*B194</f>
        <v>0</v>
      </c>
      <c r="I194" s="108">
        <f t="shared" si="193"/>
        <v>0</v>
      </c>
      <c r="J194" s="108">
        <f t="shared" si="193"/>
        <v>0</v>
      </c>
      <c r="K194" s="108">
        <f t="shared" si="193"/>
        <v>0</v>
      </c>
      <c r="L194" s="108">
        <f t="shared" si="193"/>
        <v>0</v>
      </c>
      <c r="M194" s="108" t="s">
        <v>1816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3" t="s">
        <v>1617</v>
      </c>
      <c r="B195" s="108">
        <v>105.0</v>
      </c>
      <c r="C195" s="108">
        <v>17.1</v>
      </c>
      <c r="D195" s="108">
        <v>0.8</v>
      </c>
      <c r="E195" s="108">
        <v>6.0</v>
      </c>
      <c r="F195" s="108">
        <v>0.0</v>
      </c>
      <c r="G195" s="234"/>
      <c r="H195" s="108">
        <f t="shared" ref="H195:L195" si="194">$G195/100*B195</f>
        <v>0</v>
      </c>
      <c r="I195" s="108">
        <f t="shared" si="194"/>
        <v>0</v>
      </c>
      <c r="J195" s="108">
        <f t="shared" si="194"/>
        <v>0</v>
      </c>
      <c r="K195" s="108">
        <f t="shared" si="194"/>
        <v>0</v>
      </c>
      <c r="L195" s="108">
        <f t="shared" si="194"/>
        <v>0</v>
      </c>
      <c r="M195" s="108" t="s">
        <v>1847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3" t="s">
        <v>1604</v>
      </c>
      <c r="B196" s="108">
        <v>70.0</v>
      </c>
      <c r="C196" s="108">
        <v>12.4</v>
      </c>
      <c r="D196" s="108">
        <v>1.9</v>
      </c>
      <c r="E196" s="108">
        <v>0.0</v>
      </c>
      <c r="F196" s="108">
        <v>0.0</v>
      </c>
      <c r="G196" s="234"/>
      <c r="H196" s="108">
        <f t="shared" ref="H196:L196" si="195">$G196/100*B196</f>
        <v>0</v>
      </c>
      <c r="I196" s="108">
        <f t="shared" si="195"/>
        <v>0</v>
      </c>
      <c r="J196" s="108">
        <f t="shared" si="195"/>
        <v>0</v>
      </c>
      <c r="K196" s="108">
        <f t="shared" si="195"/>
        <v>0</v>
      </c>
      <c r="L196" s="108">
        <f t="shared" si="195"/>
        <v>0</v>
      </c>
      <c r="M196" s="108" t="s">
        <v>1832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3" t="s">
        <v>1921</v>
      </c>
      <c r="B197" s="108">
        <v>235.0</v>
      </c>
      <c r="C197" s="108">
        <v>4.2</v>
      </c>
      <c r="D197" s="108">
        <v>0.8</v>
      </c>
      <c r="E197" s="108">
        <v>50.3</v>
      </c>
      <c r="F197" s="108">
        <v>0.8</v>
      </c>
      <c r="G197" s="234"/>
      <c r="H197" s="108">
        <f t="shared" ref="H197:L197" si="196">$G197/100*B197</f>
        <v>0</v>
      </c>
      <c r="I197" s="108">
        <f t="shared" si="196"/>
        <v>0</v>
      </c>
      <c r="J197" s="108">
        <f t="shared" si="196"/>
        <v>0</v>
      </c>
      <c r="K197" s="108">
        <f t="shared" si="196"/>
        <v>0</v>
      </c>
      <c r="L197" s="108">
        <f t="shared" si="196"/>
        <v>0</v>
      </c>
      <c r="M197" s="108" t="s">
        <v>1820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3" t="s">
        <v>1922</v>
      </c>
      <c r="B198" s="108">
        <v>363.0</v>
      </c>
      <c r="C198" s="108">
        <v>7.2</v>
      </c>
      <c r="D198" s="108">
        <v>2.8</v>
      </c>
      <c r="E198" s="108">
        <v>76.5</v>
      </c>
      <c r="F198" s="108">
        <v>4.6</v>
      </c>
      <c r="G198" s="234"/>
      <c r="H198" s="108">
        <f t="shared" ref="H198:L198" si="197">$G198/100*B198</f>
        <v>0</v>
      </c>
      <c r="I198" s="108">
        <f t="shared" si="197"/>
        <v>0</v>
      </c>
      <c r="J198" s="108">
        <f t="shared" si="197"/>
        <v>0</v>
      </c>
      <c r="K198" s="108">
        <f t="shared" si="197"/>
        <v>0</v>
      </c>
      <c r="L198" s="108">
        <f t="shared" si="197"/>
        <v>0</v>
      </c>
      <c r="M198" s="108" t="s">
        <v>1820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3" t="s">
        <v>1923</v>
      </c>
      <c r="B199" s="108">
        <v>364.0</v>
      </c>
      <c r="C199" s="108">
        <v>10.3</v>
      </c>
      <c r="D199" s="108">
        <v>1.0</v>
      </c>
      <c r="E199" s="108">
        <v>76.3</v>
      </c>
      <c r="F199" s="108">
        <v>2.7</v>
      </c>
      <c r="G199" s="234"/>
      <c r="H199" s="108">
        <f t="shared" ref="H199:L199" si="198">$G199/100*B199</f>
        <v>0</v>
      </c>
      <c r="I199" s="108">
        <f t="shared" si="198"/>
        <v>0</v>
      </c>
      <c r="J199" s="108">
        <f t="shared" si="198"/>
        <v>0</v>
      </c>
      <c r="K199" s="108">
        <f t="shared" si="198"/>
        <v>0</v>
      </c>
      <c r="L199" s="108">
        <f t="shared" si="198"/>
        <v>0</v>
      </c>
      <c r="M199" s="108" t="s">
        <v>1820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3" t="s">
        <v>1924</v>
      </c>
      <c r="B200" s="108">
        <v>340.0</v>
      </c>
      <c r="C200" s="108">
        <v>13.2</v>
      </c>
      <c r="D200" s="108">
        <v>2.5</v>
      </c>
      <c r="E200" s="108">
        <v>72.0</v>
      </c>
      <c r="F200" s="108">
        <v>10.7</v>
      </c>
      <c r="G200" s="234"/>
      <c r="H200" s="108">
        <f t="shared" ref="H200:L200" si="199">$G200/100*B200</f>
        <v>0</v>
      </c>
      <c r="I200" s="108">
        <f t="shared" si="199"/>
        <v>0</v>
      </c>
      <c r="J200" s="108">
        <f t="shared" si="199"/>
        <v>0</v>
      </c>
      <c r="K200" s="108">
        <f t="shared" si="199"/>
        <v>0</v>
      </c>
      <c r="L200" s="108">
        <f t="shared" si="199"/>
        <v>0</v>
      </c>
      <c r="M200" s="108" t="s">
        <v>1820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3" t="s">
        <v>1925</v>
      </c>
      <c r="B201" s="108">
        <v>373.0</v>
      </c>
      <c r="C201" s="108">
        <v>10.8</v>
      </c>
      <c r="D201" s="108">
        <v>4.3</v>
      </c>
      <c r="E201" s="108">
        <v>73.1</v>
      </c>
      <c r="F201" s="108">
        <v>3.5</v>
      </c>
      <c r="G201" s="234"/>
      <c r="H201" s="108">
        <f t="shared" ref="H201:L201" si="200">$G201/100*B201</f>
        <v>0</v>
      </c>
      <c r="I201" s="108">
        <f t="shared" si="200"/>
        <v>0</v>
      </c>
      <c r="J201" s="108">
        <f t="shared" si="200"/>
        <v>0</v>
      </c>
      <c r="K201" s="108">
        <f t="shared" si="200"/>
        <v>0</v>
      </c>
      <c r="L201" s="108">
        <f t="shared" si="200"/>
        <v>0</v>
      </c>
      <c r="M201" s="108" t="s">
        <v>1820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3" t="s">
        <v>1926</v>
      </c>
      <c r="B202" s="108">
        <v>325.0</v>
      </c>
      <c r="C202" s="108">
        <v>15.9</v>
      </c>
      <c r="D202" s="108">
        <v>2.2</v>
      </c>
      <c r="E202" s="108">
        <v>68.6</v>
      </c>
      <c r="F202" s="108">
        <v>23.8</v>
      </c>
      <c r="G202" s="234"/>
      <c r="H202" s="108">
        <f t="shared" ref="H202:L202" si="201">$G202/100*B202</f>
        <v>0</v>
      </c>
      <c r="I202" s="108">
        <f t="shared" si="201"/>
        <v>0</v>
      </c>
      <c r="J202" s="108">
        <f t="shared" si="201"/>
        <v>0</v>
      </c>
      <c r="K202" s="108">
        <f t="shared" si="201"/>
        <v>0</v>
      </c>
      <c r="L202" s="108">
        <f t="shared" si="201"/>
        <v>0</v>
      </c>
      <c r="M202" s="108" t="s">
        <v>1820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3" t="s">
        <v>1340</v>
      </c>
      <c r="B203" s="108">
        <v>222.0</v>
      </c>
      <c r="C203" s="108">
        <v>4.6</v>
      </c>
      <c r="D203" s="108">
        <v>0.7</v>
      </c>
      <c r="E203" s="108">
        <v>88.9</v>
      </c>
      <c r="F203" s="108">
        <v>39.8</v>
      </c>
      <c r="G203" s="234"/>
      <c r="H203" s="108">
        <f t="shared" ref="H203:L203" si="202">$G203/100*B203</f>
        <v>0</v>
      </c>
      <c r="I203" s="108">
        <f t="shared" si="202"/>
        <v>0</v>
      </c>
      <c r="J203" s="108">
        <f t="shared" si="202"/>
        <v>0</v>
      </c>
      <c r="K203" s="108">
        <f t="shared" si="202"/>
        <v>0</v>
      </c>
      <c r="L203" s="108">
        <f t="shared" si="202"/>
        <v>0</v>
      </c>
      <c r="M203" s="108" t="s">
        <v>1815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3" t="s">
        <v>1190</v>
      </c>
      <c r="B204" s="108">
        <v>212.0</v>
      </c>
      <c r="C204" s="108">
        <v>17.7</v>
      </c>
      <c r="D204" s="108">
        <v>5.4</v>
      </c>
      <c r="E204" s="108">
        <v>14.4</v>
      </c>
      <c r="F204" s="108">
        <v>5.4</v>
      </c>
      <c r="G204" s="234"/>
      <c r="H204" s="108">
        <f t="shared" ref="H204:L204" si="203">$G204/100*B204</f>
        <v>0</v>
      </c>
      <c r="I204" s="108">
        <f t="shared" si="203"/>
        <v>0</v>
      </c>
      <c r="J204" s="108">
        <f t="shared" si="203"/>
        <v>0</v>
      </c>
      <c r="K204" s="108">
        <f t="shared" si="203"/>
        <v>0</v>
      </c>
      <c r="L204" s="108">
        <f t="shared" si="203"/>
        <v>0</v>
      </c>
      <c r="M204" s="108" t="s">
        <v>1818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3" t="s">
        <v>1501</v>
      </c>
      <c r="B205" s="108">
        <v>44.0</v>
      </c>
      <c r="C205" s="108">
        <v>1.1</v>
      </c>
      <c r="D205" s="108">
        <v>0.3</v>
      </c>
      <c r="E205" s="108">
        <v>10.6</v>
      </c>
      <c r="F205" s="108">
        <v>1.7</v>
      </c>
      <c r="G205" s="234"/>
      <c r="H205" s="108">
        <f t="shared" ref="H205:L205" si="204">$G205/100*B205</f>
        <v>0</v>
      </c>
      <c r="I205" s="108">
        <f t="shared" si="204"/>
        <v>0</v>
      </c>
      <c r="J205" s="108">
        <f t="shared" si="204"/>
        <v>0</v>
      </c>
      <c r="K205" s="108">
        <f t="shared" si="204"/>
        <v>0</v>
      </c>
      <c r="L205" s="108">
        <f t="shared" si="204"/>
        <v>0</v>
      </c>
      <c r="M205" s="108" t="s">
        <v>1814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3" t="s">
        <v>1297</v>
      </c>
      <c r="B206" s="108">
        <v>35.0</v>
      </c>
      <c r="C206" s="108">
        <v>5.8</v>
      </c>
      <c r="D206" s="108">
        <v>0.3</v>
      </c>
      <c r="E206" s="108">
        <v>5.1</v>
      </c>
      <c r="F206" s="108">
        <v>0.3</v>
      </c>
      <c r="G206" s="234"/>
      <c r="H206" s="108">
        <f t="shared" ref="H206:L206" si="205">$G206/100*B206</f>
        <v>0</v>
      </c>
      <c r="I206" s="108">
        <f t="shared" si="205"/>
        <v>0</v>
      </c>
      <c r="J206" s="108">
        <f t="shared" si="205"/>
        <v>0</v>
      </c>
      <c r="K206" s="108">
        <f t="shared" si="205"/>
        <v>0</v>
      </c>
      <c r="L206" s="108">
        <f t="shared" si="205"/>
        <v>0</v>
      </c>
      <c r="M206" s="108" t="s">
        <v>1816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3" t="s">
        <v>1146</v>
      </c>
      <c r="B207" s="108">
        <v>364.0</v>
      </c>
      <c r="C207" s="108">
        <v>19.3</v>
      </c>
      <c r="D207" s="108">
        <v>6.0</v>
      </c>
      <c r="E207" s="108">
        <v>60.6</v>
      </c>
      <c r="F207" s="108">
        <v>17.4</v>
      </c>
      <c r="G207" s="234"/>
      <c r="H207" s="108">
        <f t="shared" ref="H207:L207" si="206">$G207/100*B207</f>
        <v>0</v>
      </c>
      <c r="I207" s="108">
        <f t="shared" si="206"/>
        <v>0</v>
      </c>
      <c r="J207" s="108">
        <f t="shared" si="206"/>
        <v>0</v>
      </c>
      <c r="K207" s="108">
        <f t="shared" si="206"/>
        <v>0</v>
      </c>
      <c r="L207" s="108">
        <f t="shared" si="206"/>
        <v>0</v>
      </c>
      <c r="M207" s="108" t="s">
        <v>1818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3" t="s">
        <v>1150</v>
      </c>
      <c r="B208" s="108">
        <v>387.0</v>
      </c>
      <c r="C208" s="108">
        <v>22.4</v>
      </c>
      <c r="D208" s="108">
        <v>6.7</v>
      </c>
      <c r="E208" s="108">
        <v>57.8</v>
      </c>
      <c r="F208" s="108">
        <v>10.8</v>
      </c>
      <c r="G208" s="234"/>
      <c r="H208" s="108">
        <f t="shared" ref="H208:L208" si="207">$G208/100*B208</f>
        <v>0</v>
      </c>
      <c r="I208" s="108">
        <f t="shared" si="207"/>
        <v>0</v>
      </c>
      <c r="J208" s="108">
        <f t="shared" si="207"/>
        <v>0</v>
      </c>
      <c r="K208" s="108">
        <f t="shared" si="207"/>
        <v>0</v>
      </c>
      <c r="L208" s="108">
        <f t="shared" si="207"/>
        <v>0</v>
      </c>
      <c r="M208" s="108" t="s">
        <v>1818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3" t="s">
        <v>1927</v>
      </c>
      <c r="B209" s="108">
        <v>389.0</v>
      </c>
      <c r="C209" s="108">
        <v>16.9</v>
      </c>
      <c r="D209" s="108">
        <v>6.9</v>
      </c>
      <c r="E209" s="108">
        <v>66.3</v>
      </c>
      <c r="F209" s="108">
        <v>10.6</v>
      </c>
      <c r="G209" s="234"/>
      <c r="H209" s="108">
        <f t="shared" ref="H209:L209" si="208">$G209/100*B209</f>
        <v>0</v>
      </c>
      <c r="I209" s="108">
        <f t="shared" si="208"/>
        <v>0</v>
      </c>
      <c r="J209" s="108">
        <f t="shared" si="208"/>
        <v>0</v>
      </c>
      <c r="K209" s="108">
        <f t="shared" si="208"/>
        <v>0</v>
      </c>
      <c r="L209" s="108">
        <f t="shared" si="208"/>
        <v>0</v>
      </c>
      <c r="M209" s="108" t="s">
        <v>1820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3" t="s">
        <v>1131</v>
      </c>
      <c r="B210" s="108">
        <v>380.0</v>
      </c>
      <c r="C210" s="108">
        <v>13.7</v>
      </c>
      <c r="D210" s="108">
        <v>5.7</v>
      </c>
      <c r="E210" s="108">
        <v>69.1</v>
      </c>
      <c r="F210" s="108">
        <v>9.4</v>
      </c>
      <c r="G210" s="234"/>
      <c r="H210" s="108">
        <f t="shared" ref="H210:L210" si="209">$G210/100*B210</f>
        <v>0</v>
      </c>
      <c r="I210" s="108">
        <f t="shared" si="209"/>
        <v>0</v>
      </c>
      <c r="J210" s="108">
        <f t="shared" si="209"/>
        <v>0</v>
      </c>
      <c r="K210" s="108">
        <f t="shared" si="209"/>
        <v>0</v>
      </c>
      <c r="L210" s="108">
        <f t="shared" si="209"/>
        <v>0</v>
      </c>
      <c r="M210" s="108" t="s">
        <v>1820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3" t="s">
        <v>1264</v>
      </c>
      <c r="B211" s="108">
        <v>15.0</v>
      </c>
      <c r="C211" s="108">
        <v>0.7</v>
      </c>
      <c r="D211" s="108">
        <v>0.1</v>
      </c>
      <c r="E211" s="108">
        <v>3.6</v>
      </c>
      <c r="F211" s="108">
        <v>0.5</v>
      </c>
      <c r="G211" s="234"/>
      <c r="H211" s="108">
        <f t="shared" ref="H211:L211" si="210">$G211/100*B211</f>
        <v>0</v>
      </c>
      <c r="I211" s="108">
        <f t="shared" si="210"/>
        <v>0</v>
      </c>
      <c r="J211" s="108">
        <f t="shared" si="210"/>
        <v>0</v>
      </c>
      <c r="K211" s="108">
        <f t="shared" si="210"/>
        <v>0</v>
      </c>
      <c r="L211" s="108">
        <f t="shared" si="210"/>
        <v>0</v>
      </c>
      <c r="M211" s="108" t="s">
        <v>1828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3" t="s">
        <v>1928</v>
      </c>
      <c r="B212" s="108">
        <v>45.0</v>
      </c>
      <c r="C212" s="108">
        <v>2.7</v>
      </c>
      <c r="D212" s="108">
        <v>0.7</v>
      </c>
      <c r="E212" s="108">
        <v>9.2</v>
      </c>
      <c r="F212" s="108">
        <v>3.5</v>
      </c>
      <c r="G212" s="234"/>
      <c r="H212" s="108">
        <f t="shared" ref="H212:L212" si="211">$G212/100*B212</f>
        <v>0</v>
      </c>
      <c r="I212" s="108">
        <f t="shared" si="211"/>
        <v>0</v>
      </c>
      <c r="J212" s="108">
        <f t="shared" si="211"/>
        <v>0</v>
      </c>
      <c r="K212" s="108">
        <f t="shared" si="211"/>
        <v>0</v>
      </c>
      <c r="L212" s="108">
        <f t="shared" si="211"/>
        <v>0</v>
      </c>
      <c r="M212" s="108" t="s">
        <v>1828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3" t="s">
        <v>1929</v>
      </c>
      <c r="B213" s="108">
        <v>77.0</v>
      </c>
      <c r="C213" s="108">
        <v>3.2</v>
      </c>
      <c r="D213" s="108">
        <v>1.7</v>
      </c>
      <c r="E213" s="108">
        <v>12.5</v>
      </c>
      <c r="F213" s="108">
        <v>0.0</v>
      </c>
      <c r="G213" s="234"/>
      <c r="H213" s="108">
        <f t="shared" ref="H213:L213" si="212">$G213/100*B213</f>
        <v>0</v>
      </c>
      <c r="I213" s="108">
        <f t="shared" si="212"/>
        <v>0</v>
      </c>
      <c r="J213" s="108">
        <f t="shared" si="212"/>
        <v>0</v>
      </c>
      <c r="K213" s="108">
        <f t="shared" si="212"/>
        <v>0</v>
      </c>
      <c r="L213" s="108">
        <f t="shared" si="212"/>
        <v>0</v>
      </c>
      <c r="M213" s="108" t="s">
        <v>1818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3" t="s">
        <v>1930</v>
      </c>
      <c r="B214" s="108">
        <v>31.0</v>
      </c>
      <c r="C214" s="108">
        <v>2.0</v>
      </c>
      <c r="D214" s="108">
        <v>0.1</v>
      </c>
      <c r="E214" s="108">
        <v>7.0</v>
      </c>
      <c r="F214" s="108">
        <v>3.2</v>
      </c>
      <c r="G214" s="234"/>
      <c r="H214" s="108">
        <f t="shared" ref="H214:L214" si="213">$G214/100*B214</f>
        <v>0</v>
      </c>
      <c r="I214" s="108">
        <f t="shared" si="213"/>
        <v>0</v>
      </c>
      <c r="J214" s="108">
        <f t="shared" si="213"/>
        <v>0</v>
      </c>
      <c r="K214" s="108">
        <f t="shared" si="213"/>
        <v>0</v>
      </c>
      <c r="L214" s="108">
        <f t="shared" si="213"/>
        <v>0</v>
      </c>
      <c r="M214" s="108" t="s">
        <v>1828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3" t="s">
        <v>1931</v>
      </c>
      <c r="B215" s="108">
        <v>97.0</v>
      </c>
      <c r="C215" s="108">
        <v>18.4</v>
      </c>
      <c r="D215" s="108">
        <v>2.0</v>
      </c>
      <c r="E215" s="108">
        <v>0.0</v>
      </c>
      <c r="F215" s="108">
        <v>0.0</v>
      </c>
      <c r="G215" s="234"/>
      <c r="H215" s="108">
        <f t="shared" ref="H215:L215" si="214">$G215/100*B215</f>
        <v>0</v>
      </c>
      <c r="I215" s="108">
        <f t="shared" si="214"/>
        <v>0</v>
      </c>
      <c r="J215" s="108">
        <f t="shared" si="214"/>
        <v>0</v>
      </c>
      <c r="K215" s="108">
        <f t="shared" si="214"/>
        <v>0</v>
      </c>
      <c r="L215" s="108">
        <f t="shared" si="214"/>
        <v>0</v>
      </c>
      <c r="M215" s="108" t="s">
        <v>1832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3" t="s">
        <v>1932</v>
      </c>
      <c r="B216" s="108">
        <v>91.0</v>
      </c>
      <c r="C216" s="108">
        <v>19.4</v>
      </c>
      <c r="D216" s="108">
        <v>0.0</v>
      </c>
      <c r="E216" s="108">
        <v>0.0</v>
      </c>
      <c r="F216" s="108">
        <v>0.0</v>
      </c>
      <c r="G216" s="234"/>
      <c r="H216" s="108">
        <f t="shared" ref="H216:L216" si="215">$G216/100*B216</f>
        <v>0</v>
      </c>
      <c r="I216" s="108">
        <f t="shared" si="215"/>
        <v>0</v>
      </c>
      <c r="J216" s="108">
        <f t="shared" si="215"/>
        <v>0</v>
      </c>
      <c r="K216" s="108">
        <f t="shared" si="215"/>
        <v>0</v>
      </c>
      <c r="L216" s="108">
        <f t="shared" si="215"/>
        <v>0</v>
      </c>
      <c r="M216" s="108" t="s">
        <v>1832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3" t="s">
        <v>1503</v>
      </c>
      <c r="B217" s="108">
        <v>115.0</v>
      </c>
      <c r="C217" s="108">
        <v>0.8</v>
      </c>
      <c r="D217" s="108">
        <v>10.7</v>
      </c>
      <c r="E217" s="108">
        <v>6.3</v>
      </c>
      <c r="F217" s="108">
        <v>3.2</v>
      </c>
      <c r="G217" s="234"/>
      <c r="H217" s="108">
        <f t="shared" ref="H217:L217" si="216">$G217/100*B217</f>
        <v>0</v>
      </c>
      <c r="I217" s="108">
        <f t="shared" si="216"/>
        <v>0</v>
      </c>
      <c r="J217" s="108">
        <f t="shared" si="216"/>
        <v>0</v>
      </c>
      <c r="K217" s="108">
        <f t="shared" si="216"/>
        <v>0</v>
      </c>
      <c r="L217" s="108">
        <f t="shared" si="216"/>
        <v>0</v>
      </c>
      <c r="M217" s="108" t="s">
        <v>1814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3" t="s">
        <v>1621</v>
      </c>
      <c r="B218" s="108">
        <v>77.0</v>
      </c>
      <c r="C218" s="108">
        <v>16.5</v>
      </c>
      <c r="D218" s="108">
        <v>0.8</v>
      </c>
      <c r="E218" s="108">
        <v>0.0</v>
      </c>
      <c r="F218" s="108">
        <v>0.0</v>
      </c>
      <c r="G218" s="234"/>
      <c r="H218" s="108">
        <f t="shared" ref="H218:L218" si="217">$G218/100*B218</f>
        <v>0</v>
      </c>
      <c r="I218" s="108">
        <f t="shared" si="217"/>
        <v>0</v>
      </c>
      <c r="J218" s="108">
        <f t="shared" si="217"/>
        <v>0</v>
      </c>
      <c r="K218" s="108">
        <f t="shared" si="217"/>
        <v>0</v>
      </c>
      <c r="L218" s="108">
        <f t="shared" si="217"/>
        <v>0</v>
      </c>
      <c r="M218" s="108" t="s">
        <v>1847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3" t="s">
        <v>1933</v>
      </c>
      <c r="B219" s="108">
        <v>41.0</v>
      </c>
      <c r="C219" s="108">
        <v>0.7</v>
      </c>
      <c r="D219" s="108">
        <v>0.5</v>
      </c>
      <c r="E219" s="108">
        <v>6.0</v>
      </c>
      <c r="F219" s="108">
        <v>3.6</v>
      </c>
      <c r="G219" s="234"/>
      <c r="H219" s="108">
        <f t="shared" ref="H219:L219" si="218">$G219/100*B219</f>
        <v>0</v>
      </c>
      <c r="I219" s="108">
        <f t="shared" si="218"/>
        <v>0</v>
      </c>
      <c r="J219" s="108">
        <f t="shared" si="218"/>
        <v>0</v>
      </c>
      <c r="K219" s="108">
        <f t="shared" si="218"/>
        <v>0</v>
      </c>
      <c r="L219" s="108">
        <f t="shared" si="218"/>
        <v>0</v>
      </c>
      <c r="M219" s="108" t="s">
        <v>1814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3" t="s">
        <v>1625</v>
      </c>
      <c r="B220" s="108">
        <v>82.0</v>
      </c>
      <c r="C220" s="108">
        <v>14.9</v>
      </c>
      <c r="D220" s="108">
        <v>1.0</v>
      </c>
      <c r="E220" s="108">
        <v>1.6</v>
      </c>
      <c r="F220" s="108">
        <v>0.0</v>
      </c>
      <c r="G220" s="234"/>
      <c r="H220" s="108">
        <f t="shared" ref="H220:L220" si="219">$G220/100*B220</f>
        <v>0</v>
      </c>
      <c r="I220" s="108">
        <f t="shared" si="219"/>
        <v>0</v>
      </c>
      <c r="J220" s="108">
        <f t="shared" si="219"/>
        <v>0</v>
      </c>
      <c r="K220" s="108">
        <f t="shared" si="219"/>
        <v>0</v>
      </c>
      <c r="L220" s="108">
        <f t="shared" si="219"/>
        <v>0</v>
      </c>
      <c r="M220" s="108" t="s">
        <v>1847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3" t="s">
        <v>1584</v>
      </c>
      <c r="B221" s="108">
        <v>91.0</v>
      </c>
      <c r="C221" s="108">
        <v>18.6</v>
      </c>
      <c r="D221" s="108">
        <v>1.3</v>
      </c>
      <c r="E221" s="108">
        <v>0.0</v>
      </c>
      <c r="F221" s="108">
        <v>0.0</v>
      </c>
      <c r="G221" s="234"/>
      <c r="H221" s="108">
        <f t="shared" ref="H221:L221" si="220">$G221/100*B221</f>
        <v>0</v>
      </c>
      <c r="I221" s="108">
        <f t="shared" si="220"/>
        <v>0</v>
      </c>
      <c r="J221" s="108">
        <f t="shared" si="220"/>
        <v>0</v>
      </c>
      <c r="K221" s="108">
        <f t="shared" si="220"/>
        <v>0</v>
      </c>
      <c r="L221" s="108">
        <f t="shared" si="220"/>
        <v>0</v>
      </c>
      <c r="M221" s="108" t="s">
        <v>1832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3" t="s">
        <v>1507</v>
      </c>
      <c r="B222" s="108">
        <v>43.0</v>
      </c>
      <c r="C222" s="108">
        <v>0.5</v>
      </c>
      <c r="D222" s="108">
        <v>0.3</v>
      </c>
      <c r="E222" s="108">
        <v>10.8</v>
      </c>
      <c r="F222" s="108">
        <v>1.7</v>
      </c>
      <c r="G222" s="234"/>
      <c r="H222" s="108">
        <f t="shared" ref="H222:L222" si="221">$G222/100*B222</f>
        <v>0</v>
      </c>
      <c r="I222" s="108">
        <f t="shared" si="221"/>
        <v>0</v>
      </c>
      <c r="J222" s="108">
        <f t="shared" si="221"/>
        <v>0</v>
      </c>
      <c r="K222" s="108">
        <f t="shared" si="221"/>
        <v>0</v>
      </c>
      <c r="L222" s="108">
        <f t="shared" si="221"/>
        <v>0</v>
      </c>
      <c r="M222" s="108" t="s">
        <v>1814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3" t="s">
        <v>1934</v>
      </c>
      <c r="B223" s="108">
        <v>75.0</v>
      </c>
      <c r="C223" s="108">
        <v>1.2</v>
      </c>
      <c r="D223" s="108">
        <v>0.3</v>
      </c>
      <c r="E223" s="108">
        <v>18.0</v>
      </c>
      <c r="F223" s="108">
        <v>4.9</v>
      </c>
      <c r="G223" s="234"/>
      <c r="H223" s="108">
        <f t="shared" ref="H223:L223" si="222">$G223/100*B223</f>
        <v>0</v>
      </c>
      <c r="I223" s="108">
        <f t="shared" si="222"/>
        <v>0</v>
      </c>
      <c r="J223" s="108">
        <f t="shared" si="222"/>
        <v>0</v>
      </c>
      <c r="K223" s="108">
        <f t="shared" si="222"/>
        <v>0</v>
      </c>
      <c r="L223" s="108">
        <f t="shared" si="222"/>
        <v>0</v>
      </c>
      <c r="M223" s="108" t="s">
        <v>1828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3" t="s">
        <v>1791</v>
      </c>
      <c r="B224" s="108">
        <v>40.0</v>
      </c>
      <c r="C224" s="108">
        <v>3.3</v>
      </c>
      <c r="D224" s="108">
        <v>0.9</v>
      </c>
      <c r="E224" s="108">
        <v>4.8</v>
      </c>
      <c r="F224" s="108">
        <v>0.0</v>
      </c>
      <c r="G224" s="234"/>
      <c r="H224" s="108">
        <f t="shared" ref="H224:L224" si="223">$G224/100*B224</f>
        <v>0</v>
      </c>
      <c r="I224" s="108">
        <f t="shared" si="223"/>
        <v>0</v>
      </c>
      <c r="J224" s="108">
        <f t="shared" si="223"/>
        <v>0</v>
      </c>
      <c r="K224" s="108">
        <f t="shared" si="223"/>
        <v>0</v>
      </c>
      <c r="L224" s="108">
        <f t="shared" si="223"/>
        <v>0</v>
      </c>
      <c r="M224" s="108" t="s">
        <v>1868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3" t="s">
        <v>1534</v>
      </c>
      <c r="B225" s="108">
        <v>691.0</v>
      </c>
      <c r="C225" s="108">
        <v>9.1</v>
      </c>
      <c r="D225" s="108">
        <v>71.8</v>
      </c>
      <c r="E225" s="108">
        <v>13.9</v>
      </c>
      <c r="F225" s="108">
        <v>9.6</v>
      </c>
      <c r="G225" s="234"/>
      <c r="H225" s="108">
        <f t="shared" ref="H225:L225" si="224">$G225/100*B225</f>
        <v>0</v>
      </c>
      <c r="I225" s="108">
        <f t="shared" si="224"/>
        <v>0</v>
      </c>
      <c r="J225" s="108">
        <f t="shared" si="224"/>
        <v>0</v>
      </c>
      <c r="K225" s="108">
        <f t="shared" si="224"/>
        <v>0</v>
      </c>
      <c r="L225" s="108">
        <f t="shared" si="224"/>
        <v>0</v>
      </c>
      <c r="M225" s="108" t="s">
        <v>1823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3" t="s">
        <v>1935</v>
      </c>
      <c r="B226" s="108">
        <v>296.0</v>
      </c>
      <c r="C226" s="108">
        <v>10.4</v>
      </c>
      <c r="D226" s="108">
        <v>2.1</v>
      </c>
      <c r="E226" s="108">
        <v>68.6</v>
      </c>
      <c r="F226" s="108">
        <v>26.2</v>
      </c>
      <c r="G226" s="234"/>
      <c r="H226" s="108">
        <f t="shared" ref="H226:L226" si="225">$G226/100*B226</f>
        <v>0</v>
      </c>
      <c r="I226" s="108">
        <f t="shared" si="225"/>
        <v>0</v>
      </c>
      <c r="J226" s="108">
        <f t="shared" si="225"/>
        <v>0</v>
      </c>
      <c r="K226" s="108">
        <f t="shared" si="225"/>
        <v>0</v>
      </c>
      <c r="L226" s="108">
        <f t="shared" si="225"/>
        <v>0</v>
      </c>
      <c r="M226" s="108" t="s">
        <v>1836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3" t="s">
        <v>1936</v>
      </c>
      <c r="B227" s="108">
        <v>20.0</v>
      </c>
      <c r="C227" s="108">
        <v>0.9</v>
      </c>
      <c r="D227" s="108">
        <v>0.2</v>
      </c>
      <c r="E227" s="108">
        <v>4.6</v>
      </c>
      <c r="F227" s="108">
        <v>1.7</v>
      </c>
      <c r="G227" s="234"/>
      <c r="H227" s="108">
        <f t="shared" ref="H227:L227" si="226">$G227/100*B227</f>
        <v>0</v>
      </c>
      <c r="I227" s="108">
        <f t="shared" si="226"/>
        <v>0</v>
      </c>
      <c r="J227" s="108">
        <f t="shared" si="226"/>
        <v>0</v>
      </c>
      <c r="K227" s="108">
        <f t="shared" si="226"/>
        <v>0</v>
      </c>
      <c r="L227" s="108">
        <f t="shared" si="226"/>
        <v>0</v>
      </c>
      <c r="M227" s="108" t="s">
        <v>1828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3" t="s">
        <v>1937</v>
      </c>
      <c r="B228" s="108">
        <v>31.0</v>
      </c>
      <c r="C228" s="108">
        <v>1.0</v>
      </c>
      <c r="D228" s="108">
        <v>0.3</v>
      </c>
      <c r="E228" s="108">
        <v>6.0</v>
      </c>
      <c r="F228" s="108">
        <v>2.1</v>
      </c>
      <c r="G228" s="234"/>
      <c r="H228" s="108">
        <f t="shared" ref="H228:L228" si="227">$G228/100*B228</f>
        <v>0</v>
      </c>
      <c r="I228" s="108">
        <f t="shared" si="227"/>
        <v>0</v>
      </c>
      <c r="J228" s="108">
        <f t="shared" si="227"/>
        <v>0</v>
      </c>
      <c r="K228" s="108">
        <f t="shared" si="227"/>
        <v>0</v>
      </c>
      <c r="L228" s="108">
        <f t="shared" si="227"/>
        <v>0</v>
      </c>
      <c r="M228" s="108" t="s">
        <v>1828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3" t="s">
        <v>1937</v>
      </c>
      <c r="B229" s="108">
        <v>318.0</v>
      </c>
      <c r="C229" s="108">
        <v>12.0</v>
      </c>
      <c r="D229" s="108">
        <v>17.3</v>
      </c>
      <c r="E229" s="108">
        <v>56.6</v>
      </c>
      <c r="F229" s="108">
        <v>27.2</v>
      </c>
      <c r="G229" s="234"/>
      <c r="H229" s="108">
        <f t="shared" ref="H229:L229" si="228">$G229/100*B229</f>
        <v>0</v>
      </c>
      <c r="I229" s="108">
        <f t="shared" si="228"/>
        <v>0</v>
      </c>
      <c r="J229" s="108">
        <f t="shared" si="228"/>
        <v>0</v>
      </c>
      <c r="K229" s="108">
        <f t="shared" si="228"/>
        <v>0</v>
      </c>
      <c r="L229" s="108">
        <f t="shared" si="228"/>
        <v>0</v>
      </c>
      <c r="M229" s="108" t="s">
        <v>1836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3" t="s">
        <v>1938</v>
      </c>
      <c r="B230" s="108">
        <v>29.0</v>
      </c>
      <c r="C230" s="108">
        <v>0.9</v>
      </c>
      <c r="D230" s="108">
        <v>0.4</v>
      </c>
      <c r="E230" s="108">
        <v>6.5</v>
      </c>
      <c r="F230" s="108">
        <v>2.8</v>
      </c>
      <c r="G230" s="234"/>
      <c r="H230" s="108">
        <f t="shared" ref="H230:L230" si="229">$G230/100*B230</f>
        <v>0</v>
      </c>
      <c r="I230" s="108">
        <f t="shared" si="229"/>
        <v>0</v>
      </c>
      <c r="J230" s="108">
        <f t="shared" si="229"/>
        <v>0</v>
      </c>
      <c r="K230" s="108">
        <f t="shared" si="229"/>
        <v>0</v>
      </c>
      <c r="L230" s="108">
        <f t="shared" si="229"/>
        <v>0</v>
      </c>
      <c r="M230" s="108" t="s">
        <v>1828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3" t="s">
        <v>1939</v>
      </c>
      <c r="B231" s="108">
        <v>251.0</v>
      </c>
      <c r="C231" s="108">
        <v>10.4</v>
      </c>
      <c r="D231" s="108">
        <v>3.3</v>
      </c>
      <c r="E231" s="108">
        <v>64.0</v>
      </c>
      <c r="F231" s="108">
        <v>25.3</v>
      </c>
      <c r="G231" s="234"/>
      <c r="H231" s="108">
        <f t="shared" ref="H231:L231" si="230">$G231/100*B231</f>
        <v>0</v>
      </c>
      <c r="I231" s="108">
        <f t="shared" si="230"/>
        <v>0</v>
      </c>
      <c r="J231" s="108">
        <f t="shared" si="230"/>
        <v>0</v>
      </c>
      <c r="K231" s="108">
        <f t="shared" si="230"/>
        <v>0</v>
      </c>
      <c r="L231" s="108">
        <f t="shared" si="230"/>
        <v>0</v>
      </c>
      <c r="M231" s="108" t="s">
        <v>1836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3" t="s">
        <v>1940</v>
      </c>
      <c r="B232" s="108">
        <v>40.0</v>
      </c>
      <c r="C232" s="108">
        <v>1.9</v>
      </c>
      <c r="D232" s="108">
        <v>0.4</v>
      </c>
      <c r="E232" s="108">
        <v>8.8</v>
      </c>
      <c r="F232" s="108">
        <v>1.5</v>
      </c>
      <c r="G232" s="234"/>
      <c r="H232" s="108">
        <f t="shared" ref="H232:L232" si="231">$G232/100*B232</f>
        <v>0</v>
      </c>
      <c r="I232" s="108">
        <f t="shared" si="231"/>
        <v>0</v>
      </c>
      <c r="J232" s="108">
        <f t="shared" si="231"/>
        <v>0</v>
      </c>
      <c r="K232" s="108">
        <f t="shared" si="231"/>
        <v>0</v>
      </c>
      <c r="L232" s="108">
        <f t="shared" si="231"/>
        <v>0</v>
      </c>
      <c r="M232" s="108" t="s">
        <v>1828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3" t="s">
        <v>1509</v>
      </c>
      <c r="B233" s="108">
        <v>39.0</v>
      </c>
      <c r="C233" s="108">
        <v>0.9</v>
      </c>
      <c r="D233" s="108">
        <v>0.3</v>
      </c>
      <c r="E233" s="108">
        <v>9.5</v>
      </c>
      <c r="F233" s="108">
        <v>1.5</v>
      </c>
      <c r="G233" s="234"/>
      <c r="H233" s="108">
        <f t="shared" ref="H233:L233" si="232">$G233/100*B233</f>
        <v>0</v>
      </c>
      <c r="I233" s="108">
        <f t="shared" si="232"/>
        <v>0</v>
      </c>
      <c r="J233" s="108">
        <f t="shared" si="232"/>
        <v>0</v>
      </c>
      <c r="K233" s="108">
        <f t="shared" si="232"/>
        <v>0</v>
      </c>
      <c r="L233" s="108">
        <f t="shared" si="232"/>
        <v>0</v>
      </c>
      <c r="M233" s="108" t="s">
        <v>1814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3" t="s">
        <v>1941</v>
      </c>
      <c r="B234" s="108">
        <v>36.0</v>
      </c>
      <c r="C234" s="108">
        <v>3.0</v>
      </c>
      <c r="D234" s="108">
        <v>0.8</v>
      </c>
      <c r="E234" s="108">
        <v>6.3</v>
      </c>
      <c r="F234" s="108">
        <v>3.3</v>
      </c>
      <c r="G234" s="234"/>
      <c r="H234" s="108">
        <f t="shared" ref="H234:L234" si="233">$G234/100*B234</f>
        <v>0</v>
      </c>
      <c r="I234" s="108">
        <f t="shared" si="233"/>
        <v>0</v>
      </c>
      <c r="J234" s="108">
        <f t="shared" si="233"/>
        <v>0</v>
      </c>
      <c r="K234" s="108">
        <f t="shared" si="233"/>
        <v>0</v>
      </c>
      <c r="L234" s="108">
        <f t="shared" si="233"/>
        <v>0</v>
      </c>
      <c r="M234" s="108" t="s">
        <v>1828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3" t="s">
        <v>1700</v>
      </c>
      <c r="B235" s="108">
        <v>43.0</v>
      </c>
      <c r="C235" s="108">
        <v>0.5</v>
      </c>
      <c r="D235" s="108">
        <v>0.0</v>
      </c>
      <c r="E235" s="108">
        <v>3.6</v>
      </c>
      <c r="F235" s="108">
        <v>0.0</v>
      </c>
      <c r="G235" s="234"/>
      <c r="H235" s="108">
        <f t="shared" ref="H235:L235" si="234">$G235/100*B235</f>
        <v>0</v>
      </c>
      <c r="I235" s="108">
        <f t="shared" si="234"/>
        <v>0</v>
      </c>
      <c r="J235" s="108">
        <f t="shared" si="234"/>
        <v>0</v>
      </c>
      <c r="K235" s="108">
        <f t="shared" si="234"/>
        <v>0</v>
      </c>
      <c r="L235" s="108">
        <f t="shared" si="234"/>
        <v>0</v>
      </c>
      <c r="M235" s="108" t="s">
        <v>1821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3" t="s">
        <v>1582</v>
      </c>
      <c r="B236" s="108">
        <v>74.0</v>
      </c>
      <c r="C236" s="108">
        <v>16.3</v>
      </c>
      <c r="D236" s="108">
        <v>0.5</v>
      </c>
      <c r="E236" s="108">
        <v>0.0</v>
      </c>
      <c r="F236" s="108">
        <v>0.0</v>
      </c>
      <c r="G236" s="234"/>
      <c r="H236" s="108">
        <f t="shared" ref="H236:L236" si="235">$G236/100*B236</f>
        <v>0</v>
      </c>
      <c r="I236" s="108">
        <f t="shared" si="235"/>
        <v>0</v>
      </c>
      <c r="J236" s="108">
        <f t="shared" si="235"/>
        <v>0</v>
      </c>
      <c r="K236" s="108">
        <f t="shared" si="235"/>
        <v>0</v>
      </c>
      <c r="L236" s="108">
        <f t="shared" si="235"/>
        <v>0</v>
      </c>
      <c r="M236" s="108" t="s">
        <v>1832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3" t="s">
        <v>1560</v>
      </c>
      <c r="B237" s="108">
        <v>617.0</v>
      </c>
      <c r="C237" s="108">
        <v>17.3</v>
      </c>
      <c r="D237" s="108">
        <v>55.2</v>
      </c>
      <c r="E237" s="108">
        <v>23.2</v>
      </c>
      <c r="F237" s="108">
        <v>5.7</v>
      </c>
      <c r="G237" s="234"/>
      <c r="H237" s="108">
        <f t="shared" ref="H237:L237" si="236">$G237/100*B237</f>
        <v>0</v>
      </c>
      <c r="I237" s="108">
        <f t="shared" si="236"/>
        <v>0</v>
      </c>
      <c r="J237" s="108">
        <f t="shared" si="236"/>
        <v>0</v>
      </c>
      <c r="K237" s="108">
        <f t="shared" si="236"/>
        <v>0</v>
      </c>
      <c r="L237" s="108">
        <f t="shared" si="236"/>
        <v>0</v>
      </c>
      <c r="M237" s="108" t="s">
        <v>1825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3" t="s">
        <v>1942</v>
      </c>
      <c r="B238" s="108">
        <v>18.0</v>
      </c>
      <c r="C238" s="108">
        <v>0.9</v>
      </c>
      <c r="D238" s="108">
        <v>0.2</v>
      </c>
      <c r="E238" s="108">
        <v>3.9</v>
      </c>
      <c r="F238" s="108">
        <v>1.2</v>
      </c>
      <c r="G238" s="234"/>
      <c r="H238" s="108">
        <f t="shared" ref="H238:L238" si="237">$G238/100*B238</f>
        <v>0</v>
      </c>
      <c r="I238" s="108">
        <f t="shared" si="237"/>
        <v>0</v>
      </c>
      <c r="J238" s="108">
        <f t="shared" si="237"/>
        <v>0</v>
      </c>
      <c r="K238" s="108">
        <f t="shared" si="237"/>
        <v>0</v>
      </c>
      <c r="L238" s="108">
        <f t="shared" si="237"/>
        <v>0</v>
      </c>
      <c r="M238" s="108" t="s">
        <v>1828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3" t="s">
        <v>1943</v>
      </c>
      <c r="B239" s="108">
        <v>258.0</v>
      </c>
      <c r="C239" s="108">
        <v>14.1</v>
      </c>
      <c r="D239" s="108">
        <v>3.0</v>
      </c>
      <c r="E239" s="108">
        <v>55.8</v>
      </c>
      <c r="F239" s="108">
        <v>12.3</v>
      </c>
      <c r="G239" s="234"/>
      <c r="H239" s="108">
        <f t="shared" ref="H239:L239" si="238">$G239/100*B239</f>
        <v>0</v>
      </c>
      <c r="I239" s="108">
        <f t="shared" si="238"/>
        <v>0</v>
      </c>
      <c r="J239" s="108">
        <f t="shared" si="238"/>
        <v>0</v>
      </c>
      <c r="K239" s="108">
        <f t="shared" si="238"/>
        <v>0</v>
      </c>
      <c r="L239" s="108">
        <f t="shared" si="238"/>
        <v>0</v>
      </c>
      <c r="M239" s="108" t="s">
        <v>1828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3" t="s">
        <v>1086</v>
      </c>
      <c r="B240" s="108">
        <v>500.0</v>
      </c>
      <c r="C240" s="108">
        <v>9.0</v>
      </c>
      <c r="D240" s="108">
        <v>28.1</v>
      </c>
      <c r="E240" s="108">
        <v>57.2</v>
      </c>
      <c r="F240" s="108">
        <v>10.0</v>
      </c>
      <c r="G240" s="234"/>
      <c r="H240" s="108">
        <f t="shared" ref="H240:L240" si="239">$G240/100*B240</f>
        <v>0</v>
      </c>
      <c r="I240" s="108">
        <f t="shared" si="239"/>
        <v>0</v>
      </c>
      <c r="J240" s="108">
        <f t="shared" si="239"/>
        <v>0</v>
      </c>
      <c r="K240" s="108">
        <f t="shared" si="239"/>
        <v>0</v>
      </c>
      <c r="L240" s="108">
        <f t="shared" si="239"/>
        <v>0</v>
      </c>
      <c r="M240" s="108" t="s">
        <v>1820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3" t="s">
        <v>1394</v>
      </c>
      <c r="B241" s="108">
        <v>0.0</v>
      </c>
      <c r="C241" s="108">
        <v>12.7</v>
      </c>
      <c r="D241" s="108">
        <v>13.8</v>
      </c>
      <c r="E241" s="108">
        <v>33.2</v>
      </c>
      <c r="F241" s="108">
        <v>25.2</v>
      </c>
      <c r="G241" s="234"/>
      <c r="H241" s="108">
        <f t="shared" ref="H241:L241" si="240">$G241/100*B241</f>
        <v>0</v>
      </c>
      <c r="I241" s="108">
        <f t="shared" si="240"/>
        <v>0</v>
      </c>
      <c r="J241" s="108">
        <f t="shared" si="240"/>
        <v>0</v>
      </c>
      <c r="K241" s="108">
        <f t="shared" si="240"/>
        <v>0</v>
      </c>
      <c r="L241" s="108">
        <f t="shared" si="240"/>
        <v>0</v>
      </c>
      <c r="M241" s="108" t="s">
        <v>1836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3" t="s">
        <v>1944</v>
      </c>
      <c r="B242" s="108">
        <v>240.0</v>
      </c>
      <c r="C242" s="108">
        <v>6.2</v>
      </c>
      <c r="D242" s="108">
        <v>1.4</v>
      </c>
      <c r="E242" s="108">
        <v>4.5</v>
      </c>
      <c r="F242" s="108">
        <v>0.8</v>
      </c>
      <c r="G242" s="234"/>
      <c r="H242" s="108">
        <f t="shared" ref="H242:L242" si="241">$G242/100*B242</f>
        <v>0</v>
      </c>
      <c r="I242" s="108">
        <f t="shared" si="241"/>
        <v>0</v>
      </c>
      <c r="J242" s="108">
        <f t="shared" si="241"/>
        <v>0</v>
      </c>
      <c r="K242" s="108">
        <f t="shared" si="241"/>
        <v>0</v>
      </c>
      <c r="L242" s="108">
        <f t="shared" si="241"/>
        <v>0</v>
      </c>
      <c r="M242" s="108" t="s">
        <v>1828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3" t="s">
        <v>1945</v>
      </c>
      <c r="B243" s="108">
        <v>106.0</v>
      </c>
      <c r="C243" s="108">
        <v>9.0</v>
      </c>
      <c r="D243" s="108">
        <v>0.6</v>
      </c>
      <c r="E243" s="108">
        <v>22.1</v>
      </c>
      <c r="F243" s="108">
        <v>0.0</v>
      </c>
      <c r="G243" s="234"/>
      <c r="H243" s="108">
        <f t="shared" ref="H243:L243" si="242">$G243/100*B243</f>
        <v>0</v>
      </c>
      <c r="I243" s="108">
        <f t="shared" si="242"/>
        <v>0</v>
      </c>
      <c r="J243" s="108">
        <f t="shared" si="242"/>
        <v>0</v>
      </c>
      <c r="K243" s="108">
        <f t="shared" si="242"/>
        <v>0</v>
      </c>
      <c r="L243" s="108">
        <f t="shared" si="242"/>
        <v>0</v>
      </c>
      <c r="M243" s="108" t="s">
        <v>1828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3" t="s">
        <v>1946</v>
      </c>
      <c r="B244" s="108">
        <v>378.0</v>
      </c>
      <c r="C244" s="108">
        <v>11.0</v>
      </c>
      <c r="D244" s="108">
        <v>4.2</v>
      </c>
      <c r="E244" s="108">
        <v>72.9</v>
      </c>
      <c r="F244" s="108">
        <v>8.5</v>
      </c>
      <c r="G244" s="234"/>
      <c r="H244" s="108">
        <f t="shared" ref="H244:L244" si="243">$G244/100*B244</f>
        <v>0</v>
      </c>
      <c r="I244" s="108">
        <f t="shared" si="243"/>
        <v>0</v>
      </c>
      <c r="J244" s="108">
        <f t="shared" si="243"/>
        <v>0</v>
      </c>
      <c r="K244" s="108">
        <f t="shared" si="243"/>
        <v>0</v>
      </c>
      <c r="L244" s="108">
        <f t="shared" si="243"/>
        <v>0</v>
      </c>
      <c r="M244" s="108" t="s">
        <v>1820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3" t="s">
        <v>1947</v>
      </c>
      <c r="B245" s="108">
        <v>366.0</v>
      </c>
      <c r="C245" s="108">
        <v>10.6</v>
      </c>
      <c r="D245" s="108">
        <v>1.7</v>
      </c>
      <c r="E245" s="108">
        <v>72.1</v>
      </c>
      <c r="F245" s="108">
        <v>1.7</v>
      </c>
      <c r="G245" s="234"/>
      <c r="H245" s="108">
        <f t="shared" ref="H245:L245" si="244">$G245/100*B245</f>
        <v>0</v>
      </c>
      <c r="I245" s="108">
        <f t="shared" si="244"/>
        <v>0</v>
      </c>
      <c r="J245" s="108">
        <f t="shared" si="244"/>
        <v>0</v>
      </c>
      <c r="K245" s="108">
        <f t="shared" si="244"/>
        <v>0</v>
      </c>
      <c r="L245" s="108">
        <f t="shared" si="244"/>
        <v>0</v>
      </c>
      <c r="M245" s="108" t="s">
        <v>1820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3" t="s">
        <v>1948</v>
      </c>
      <c r="B246" s="108">
        <v>327.0</v>
      </c>
      <c r="C246" s="108">
        <v>12.6</v>
      </c>
      <c r="D246" s="108">
        <v>1.5</v>
      </c>
      <c r="E246" s="108">
        <v>71.2</v>
      </c>
      <c r="F246" s="108">
        <v>12.2</v>
      </c>
      <c r="G246" s="234"/>
      <c r="H246" s="108">
        <f t="shared" ref="H246:L246" si="245">$G246/100*B246</f>
        <v>0</v>
      </c>
      <c r="I246" s="108">
        <f t="shared" si="245"/>
        <v>0</v>
      </c>
      <c r="J246" s="108">
        <f t="shared" si="245"/>
        <v>0</v>
      </c>
      <c r="K246" s="108">
        <f t="shared" si="245"/>
        <v>0</v>
      </c>
      <c r="L246" s="108">
        <f t="shared" si="245"/>
        <v>0</v>
      </c>
      <c r="M246" s="108" t="s">
        <v>1820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3" t="s">
        <v>1949</v>
      </c>
      <c r="B247" s="108">
        <v>329.0</v>
      </c>
      <c r="C247" s="108">
        <v>15.4</v>
      </c>
      <c r="D247" s="108">
        <v>1.9</v>
      </c>
      <c r="E247" s="108">
        <v>68.0</v>
      </c>
      <c r="F247" s="108">
        <v>12.2</v>
      </c>
      <c r="G247" s="234"/>
      <c r="H247" s="108">
        <f t="shared" ref="H247:L247" si="246">$G247/100*B247</f>
        <v>0</v>
      </c>
      <c r="I247" s="108">
        <f t="shared" si="246"/>
        <v>0</v>
      </c>
      <c r="J247" s="108">
        <f t="shared" si="246"/>
        <v>0</v>
      </c>
      <c r="K247" s="108">
        <f t="shared" si="246"/>
        <v>0</v>
      </c>
      <c r="L247" s="108">
        <f t="shared" si="246"/>
        <v>0</v>
      </c>
      <c r="M247" s="108" t="s">
        <v>1820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3" t="s">
        <v>1950</v>
      </c>
      <c r="B248" s="108">
        <v>216.0</v>
      </c>
      <c r="C248" s="108">
        <v>16.2</v>
      </c>
      <c r="D248" s="108">
        <v>5.3</v>
      </c>
      <c r="E248" s="108">
        <v>24.9</v>
      </c>
      <c r="F248" s="108">
        <v>40.2</v>
      </c>
      <c r="G248" s="234"/>
      <c r="H248" s="108">
        <f t="shared" ref="H248:L248" si="247">$G248/100*B248</f>
        <v>0</v>
      </c>
      <c r="I248" s="108">
        <f t="shared" si="247"/>
        <v>0</v>
      </c>
      <c r="J248" s="108">
        <f t="shared" si="247"/>
        <v>0</v>
      </c>
      <c r="K248" s="108">
        <f t="shared" si="247"/>
        <v>0</v>
      </c>
      <c r="L248" s="108">
        <f t="shared" si="247"/>
        <v>0</v>
      </c>
      <c r="M248" s="108" t="s">
        <v>1820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3" t="s">
        <v>1951</v>
      </c>
      <c r="B249" s="108">
        <v>21.0</v>
      </c>
      <c r="C249" s="108">
        <v>0.9</v>
      </c>
      <c r="D249" s="108">
        <v>0.2</v>
      </c>
      <c r="E249" s="108">
        <v>4.5</v>
      </c>
      <c r="F249" s="108">
        <v>1.8</v>
      </c>
      <c r="G249" s="234"/>
      <c r="H249" s="108">
        <f t="shared" ref="H249:L249" si="248">$G249/100*B249</f>
        <v>0</v>
      </c>
      <c r="I249" s="108">
        <f t="shared" si="248"/>
        <v>0</v>
      </c>
      <c r="J249" s="108">
        <f t="shared" si="248"/>
        <v>0</v>
      </c>
      <c r="K249" s="108">
        <f t="shared" si="248"/>
        <v>0</v>
      </c>
      <c r="L249" s="108">
        <f t="shared" si="248"/>
        <v>0</v>
      </c>
      <c r="M249" s="108" t="s">
        <v>1814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3" t="s">
        <v>1952</v>
      </c>
      <c r="B250" s="108">
        <v>16.0</v>
      </c>
      <c r="C250" s="108">
        <v>0.7</v>
      </c>
      <c r="D250" s="108">
        <v>0.1</v>
      </c>
      <c r="E250" s="108">
        <v>3.4</v>
      </c>
      <c r="F250" s="108">
        <v>1.6</v>
      </c>
      <c r="G250" s="234"/>
      <c r="H250" s="108">
        <f t="shared" ref="H250:L250" si="249">$G250/100*B250</f>
        <v>0</v>
      </c>
      <c r="I250" s="108">
        <f t="shared" si="249"/>
        <v>0</v>
      </c>
      <c r="J250" s="108">
        <f t="shared" si="249"/>
        <v>0</v>
      </c>
      <c r="K250" s="108">
        <f t="shared" si="249"/>
        <v>0</v>
      </c>
      <c r="L250" s="108">
        <f t="shared" si="249"/>
        <v>0</v>
      </c>
      <c r="M250" s="108" t="s">
        <v>1828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3" t="s">
        <v>1953</v>
      </c>
      <c r="B251" s="108">
        <v>28.0</v>
      </c>
      <c r="C251" s="108">
        <v>0.9</v>
      </c>
      <c r="D251" s="108">
        <v>0.1</v>
      </c>
      <c r="E251" s="108">
        <v>6.4</v>
      </c>
      <c r="F251" s="108">
        <v>1.8</v>
      </c>
      <c r="G251" s="234"/>
      <c r="H251" s="108">
        <f t="shared" ref="H251:L251" si="250">$G251/100*B251</f>
        <v>0</v>
      </c>
      <c r="I251" s="108">
        <f t="shared" si="250"/>
        <v>0</v>
      </c>
      <c r="J251" s="108">
        <f t="shared" si="250"/>
        <v>0</v>
      </c>
      <c r="K251" s="108">
        <f t="shared" si="250"/>
        <v>0</v>
      </c>
      <c r="L251" s="108">
        <f t="shared" si="250"/>
        <v>0</v>
      </c>
      <c r="M251" s="108" t="s">
        <v>1828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3" t="s">
        <v>1125</v>
      </c>
      <c r="B252" s="108">
        <v>364.0</v>
      </c>
      <c r="C252" s="108">
        <v>3.4</v>
      </c>
      <c r="D252" s="108">
        <v>0.6</v>
      </c>
      <c r="E252" s="108">
        <v>83.2</v>
      </c>
      <c r="F252" s="108">
        <v>1.6</v>
      </c>
      <c r="G252" s="234"/>
      <c r="H252" s="108">
        <f t="shared" ref="H252:L252" si="251">$G252/100*B252</f>
        <v>0</v>
      </c>
      <c r="I252" s="108">
        <f t="shared" si="251"/>
        <v>0</v>
      </c>
      <c r="J252" s="108">
        <f t="shared" si="251"/>
        <v>0</v>
      </c>
      <c r="K252" s="108">
        <f t="shared" si="251"/>
        <v>0</v>
      </c>
      <c r="L252" s="108">
        <f t="shared" si="251"/>
        <v>0</v>
      </c>
      <c r="M252" s="108" t="s">
        <v>1820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3" t="s">
        <v>1954</v>
      </c>
      <c r="B253" s="108">
        <v>365.0</v>
      </c>
      <c r="C253" s="108">
        <v>7.1</v>
      </c>
      <c r="D253" s="108">
        <v>0.7</v>
      </c>
      <c r="E253" s="108">
        <v>80.0</v>
      </c>
      <c r="F253" s="108">
        <v>1.3</v>
      </c>
      <c r="G253" s="234"/>
      <c r="H253" s="108">
        <f t="shared" ref="H253:L253" si="252">$G253/100*B253</f>
        <v>0</v>
      </c>
      <c r="I253" s="108">
        <f t="shared" si="252"/>
        <v>0</v>
      </c>
      <c r="J253" s="108">
        <f t="shared" si="252"/>
        <v>0</v>
      </c>
      <c r="K253" s="108">
        <f t="shared" si="252"/>
        <v>0</v>
      </c>
      <c r="L253" s="108">
        <f t="shared" si="252"/>
        <v>0</v>
      </c>
      <c r="M253" s="108" t="s">
        <v>1820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3" t="s">
        <v>1955</v>
      </c>
      <c r="B254" s="108">
        <v>357.0</v>
      </c>
      <c r="C254" s="108">
        <v>14.7</v>
      </c>
      <c r="D254" s="108">
        <v>1.1</v>
      </c>
      <c r="E254" s="108">
        <v>74.9</v>
      </c>
      <c r="F254" s="108">
        <v>6.2</v>
      </c>
      <c r="G254" s="234"/>
      <c r="H254" s="108">
        <f t="shared" ref="H254:L254" si="253">$G254/100*B254</f>
        <v>0</v>
      </c>
      <c r="I254" s="108">
        <f t="shared" si="253"/>
        <v>0</v>
      </c>
      <c r="J254" s="108">
        <f t="shared" si="253"/>
        <v>0</v>
      </c>
      <c r="K254" s="108">
        <f t="shared" si="253"/>
        <v>0</v>
      </c>
      <c r="L254" s="108">
        <f t="shared" si="253"/>
        <v>0</v>
      </c>
      <c r="M254" s="108" t="s">
        <v>1820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3" t="s">
        <v>1956</v>
      </c>
      <c r="B255" s="108">
        <v>362.0</v>
      </c>
      <c r="C255" s="108">
        <v>7.5</v>
      </c>
      <c r="D255" s="108">
        <v>2.7</v>
      </c>
      <c r="E255" s="108">
        <v>76.2</v>
      </c>
      <c r="F255" s="108">
        <v>3.4</v>
      </c>
      <c r="G255" s="234"/>
      <c r="H255" s="108">
        <f t="shared" ref="H255:L255" si="254">$G255/100*B255</f>
        <v>0</v>
      </c>
      <c r="I255" s="108">
        <f t="shared" si="254"/>
        <v>0</v>
      </c>
      <c r="J255" s="108">
        <f t="shared" si="254"/>
        <v>0</v>
      </c>
      <c r="K255" s="108">
        <f t="shared" si="254"/>
        <v>0</v>
      </c>
      <c r="L255" s="108">
        <f t="shared" si="254"/>
        <v>0</v>
      </c>
      <c r="M255" s="108" t="s">
        <v>1820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3" t="s">
        <v>1957</v>
      </c>
      <c r="B256" s="108">
        <v>377.0</v>
      </c>
      <c r="C256" s="108">
        <v>7.0</v>
      </c>
      <c r="D256" s="108">
        <v>1.6</v>
      </c>
      <c r="E256" s="108">
        <v>79.9</v>
      </c>
      <c r="F256" s="108">
        <v>0.9</v>
      </c>
      <c r="G256" s="234"/>
      <c r="H256" s="108">
        <f t="shared" ref="H256:L256" si="255">$G256/100*B256</f>
        <v>0</v>
      </c>
      <c r="I256" s="108">
        <f t="shared" si="255"/>
        <v>0</v>
      </c>
      <c r="J256" s="108">
        <f t="shared" si="255"/>
        <v>0</v>
      </c>
      <c r="K256" s="108">
        <f t="shared" si="255"/>
        <v>0</v>
      </c>
      <c r="L256" s="108">
        <f t="shared" si="255"/>
        <v>0</v>
      </c>
      <c r="M256" s="108" t="s">
        <v>1820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3" t="s">
        <v>1353</v>
      </c>
      <c r="B257" s="108">
        <v>321.0</v>
      </c>
      <c r="C257" s="108">
        <v>0.0</v>
      </c>
      <c r="D257" s="108">
        <v>0.0</v>
      </c>
      <c r="E257" s="108">
        <v>83.0</v>
      </c>
      <c r="F257" s="108">
        <v>0.0</v>
      </c>
      <c r="G257" s="234"/>
      <c r="H257" s="108">
        <f t="shared" ref="H257:L257" si="256">$G257/100*B257</f>
        <v>0</v>
      </c>
      <c r="I257" s="108">
        <f t="shared" si="256"/>
        <v>0</v>
      </c>
      <c r="J257" s="108">
        <f t="shared" si="256"/>
        <v>0</v>
      </c>
      <c r="K257" s="108">
        <f t="shared" si="256"/>
        <v>0</v>
      </c>
      <c r="L257" s="108">
        <f t="shared" si="256"/>
        <v>0</v>
      </c>
      <c r="M257" s="108" t="s">
        <v>1815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3" t="s">
        <v>1958</v>
      </c>
      <c r="B258" s="108">
        <v>338.0</v>
      </c>
      <c r="C258" s="108">
        <v>10.3</v>
      </c>
      <c r="D258" s="108">
        <v>1.6</v>
      </c>
      <c r="E258" s="108">
        <v>75.9</v>
      </c>
      <c r="F258" s="108">
        <v>15.1</v>
      </c>
      <c r="G258" s="234"/>
      <c r="H258" s="108">
        <f t="shared" ref="H258:L258" si="257">$G258/100*B258</f>
        <v>0</v>
      </c>
      <c r="I258" s="108">
        <f t="shared" si="257"/>
        <v>0</v>
      </c>
      <c r="J258" s="108">
        <f t="shared" si="257"/>
        <v>0</v>
      </c>
      <c r="K258" s="108">
        <f t="shared" si="257"/>
        <v>0</v>
      </c>
      <c r="L258" s="108">
        <f t="shared" si="257"/>
        <v>0</v>
      </c>
      <c r="M258" s="108" t="s">
        <v>1820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3" t="s">
        <v>1219</v>
      </c>
      <c r="B259" s="108">
        <v>25.0</v>
      </c>
      <c r="C259" s="108">
        <v>2.6</v>
      </c>
      <c r="D259" s="108">
        <v>0.7</v>
      </c>
      <c r="E259" s="108">
        <v>3.7</v>
      </c>
      <c r="F259" s="108">
        <v>1.6</v>
      </c>
      <c r="G259" s="234"/>
      <c r="H259" s="108">
        <f t="shared" ref="H259:L259" si="258">$G259/100*B259</f>
        <v>0</v>
      </c>
      <c r="I259" s="108">
        <f t="shared" si="258"/>
        <v>0</v>
      </c>
      <c r="J259" s="108">
        <f t="shared" si="258"/>
        <v>0</v>
      </c>
      <c r="K259" s="108">
        <f t="shared" si="258"/>
        <v>0</v>
      </c>
      <c r="L259" s="108">
        <f t="shared" si="258"/>
        <v>0</v>
      </c>
      <c r="M259" s="108" t="s">
        <v>1828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3" t="s">
        <v>1959</v>
      </c>
      <c r="B260" s="108">
        <v>144.0</v>
      </c>
      <c r="C260" s="108">
        <v>19.7</v>
      </c>
      <c r="D260" s="108">
        <v>6.7</v>
      </c>
      <c r="E260" s="108">
        <v>0.0</v>
      </c>
      <c r="F260" s="108">
        <v>0.0</v>
      </c>
      <c r="G260" s="234"/>
      <c r="H260" s="108">
        <f t="shared" ref="H260:L260" si="259">$G260/100*B260</f>
        <v>0</v>
      </c>
      <c r="I260" s="108">
        <f t="shared" si="259"/>
        <v>0</v>
      </c>
      <c r="J260" s="108">
        <f t="shared" si="259"/>
        <v>0</v>
      </c>
      <c r="K260" s="108">
        <f t="shared" si="259"/>
        <v>0</v>
      </c>
      <c r="L260" s="108">
        <f t="shared" si="259"/>
        <v>0</v>
      </c>
      <c r="M260" s="108" t="s">
        <v>1832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3" t="s">
        <v>1706</v>
      </c>
      <c r="B261" s="108">
        <v>134.0</v>
      </c>
      <c r="C261" s="108">
        <v>0.5</v>
      </c>
      <c r="D261" s="108">
        <v>0.0</v>
      </c>
      <c r="E261" s="108">
        <v>5.0</v>
      </c>
      <c r="F261" s="108">
        <v>0.0</v>
      </c>
      <c r="G261" s="234"/>
      <c r="H261" s="108">
        <f t="shared" ref="H261:L261" si="260">$G261/100*B261</f>
        <v>0</v>
      </c>
      <c r="I261" s="108">
        <f t="shared" si="260"/>
        <v>0</v>
      </c>
      <c r="J261" s="108">
        <f t="shared" si="260"/>
        <v>0</v>
      </c>
      <c r="K261" s="108">
        <f t="shared" si="260"/>
        <v>0</v>
      </c>
      <c r="L261" s="108">
        <f t="shared" si="260"/>
        <v>0</v>
      </c>
      <c r="M261" s="108" t="s">
        <v>1821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3" t="s">
        <v>1960</v>
      </c>
      <c r="B262" s="108">
        <v>14.0</v>
      </c>
      <c r="C262" s="108">
        <v>0.9</v>
      </c>
      <c r="D262" s="108">
        <v>0.1</v>
      </c>
      <c r="E262" s="108">
        <v>3.0</v>
      </c>
      <c r="F262" s="108">
        <v>1.2</v>
      </c>
      <c r="G262" s="234"/>
      <c r="H262" s="108">
        <f t="shared" ref="H262:L262" si="261">$G262/100*B262</f>
        <v>0</v>
      </c>
      <c r="I262" s="108">
        <f t="shared" si="261"/>
        <v>0</v>
      </c>
      <c r="J262" s="108">
        <f t="shared" si="261"/>
        <v>0</v>
      </c>
      <c r="K262" s="108">
        <f t="shared" si="261"/>
        <v>0</v>
      </c>
      <c r="L262" s="108">
        <f t="shared" si="261"/>
        <v>0</v>
      </c>
      <c r="M262" s="108" t="s">
        <v>1828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3" t="s">
        <v>1961</v>
      </c>
      <c r="B263" s="108">
        <v>15.0</v>
      </c>
      <c r="C263" s="108">
        <v>1.4</v>
      </c>
      <c r="D263" s="108">
        <v>0.2</v>
      </c>
      <c r="E263" s="108">
        <v>2.9</v>
      </c>
      <c r="F263" s="108">
        <v>1.3</v>
      </c>
      <c r="G263" s="234"/>
      <c r="H263" s="108">
        <f t="shared" ref="H263:L263" si="262">$G263/100*B263</f>
        <v>0</v>
      </c>
      <c r="I263" s="108">
        <f t="shared" si="262"/>
        <v>0</v>
      </c>
      <c r="J263" s="108">
        <f t="shared" si="262"/>
        <v>0</v>
      </c>
      <c r="K263" s="108">
        <f t="shared" si="262"/>
        <v>0</v>
      </c>
      <c r="L263" s="108">
        <f t="shared" si="262"/>
        <v>0</v>
      </c>
      <c r="M263" s="108" t="s">
        <v>1828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3" t="s">
        <v>1962</v>
      </c>
      <c r="B264" s="108">
        <v>13.0</v>
      </c>
      <c r="C264" s="108">
        <v>1.4</v>
      </c>
      <c r="D264" s="108">
        <v>0.2</v>
      </c>
      <c r="E264" s="108">
        <v>2.2</v>
      </c>
      <c r="F264" s="108">
        <v>1.1</v>
      </c>
      <c r="G264" s="234"/>
      <c r="H264" s="108">
        <f t="shared" ref="H264:L264" si="263">$G264/100*B264</f>
        <v>0</v>
      </c>
      <c r="I264" s="108">
        <f t="shared" si="263"/>
        <v>0</v>
      </c>
      <c r="J264" s="108">
        <f t="shared" si="263"/>
        <v>0</v>
      </c>
      <c r="K264" s="108">
        <f t="shared" si="263"/>
        <v>0</v>
      </c>
      <c r="L264" s="108">
        <f t="shared" si="263"/>
        <v>0</v>
      </c>
      <c r="M264" s="108" t="s">
        <v>1828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3" t="s">
        <v>1963</v>
      </c>
      <c r="B265" s="108">
        <v>17.0</v>
      </c>
      <c r="C265" s="108">
        <v>1.2</v>
      </c>
      <c r="D265" s="108">
        <v>0.3</v>
      </c>
      <c r="E265" s="108">
        <v>3.3</v>
      </c>
      <c r="F265" s="108">
        <v>2.1</v>
      </c>
      <c r="G265" s="234"/>
      <c r="H265" s="108">
        <f t="shared" ref="H265:L265" si="264">$G265/100*B265</f>
        <v>0</v>
      </c>
      <c r="I265" s="108">
        <f t="shared" si="264"/>
        <v>0</v>
      </c>
      <c r="J265" s="108">
        <f t="shared" si="264"/>
        <v>0</v>
      </c>
      <c r="K265" s="108">
        <f t="shared" si="264"/>
        <v>0</v>
      </c>
      <c r="L265" s="108">
        <f t="shared" si="264"/>
        <v>0</v>
      </c>
      <c r="M265" s="108" t="s">
        <v>1828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3" t="s">
        <v>1964</v>
      </c>
      <c r="B266" s="108">
        <v>902.0</v>
      </c>
      <c r="C266" s="108">
        <v>0.0</v>
      </c>
      <c r="D266" s="108">
        <v>100.0</v>
      </c>
      <c r="E266" s="108">
        <v>0.0</v>
      </c>
      <c r="F266" s="108">
        <v>0.0</v>
      </c>
      <c r="G266" s="234"/>
      <c r="H266" s="108">
        <f t="shared" ref="H266:L266" si="265">$G266/100*B266</f>
        <v>0</v>
      </c>
      <c r="I266" s="108">
        <f t="shared" si="265"/>
        <v>0</v>
      </c>
      <c r="J266" s="108">
        <f t="shared" si="265"/>
        <v>0</v>
      </c>
      <c r="K266" s="108">
        <f t="shared" si="265"/>
        <v>0</v>
      </c>
      <c r="L266" s="108">
        <f t="shared" si="265"/>
        <v>0</v>
      </c>
      <c r="M266" s="108" t="s">
        <v>1904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3" t="s">
        <v>1598</v>
      </c>
      <c r="B267" s="108">
        <v>208.0</v>
      </c>
      <c r="C267" s="108">
        <v>24.6</v>
      </c>
      <c r="D267" s="108">
        <v>11.5</v>
      </c>
      <c r="E267" s="108">
        <v>0.0</v>
      </c>
      <c r="F267" s="108">
        <v>0.0</v>
      </c>
      <c r="G267" s="234"/>
      <c r="H267" s="108">
        <f t="shared" ref="H267:L267" si="266">$G267/100*B267</f>
        <v>0</v>
      </c>
      <c r="I267" s="108">
        <f t="shared" si="266"/>
        <v>0</v>
      </c>
      <c r="J267" s="108">
        <f t="shared" si="266"/>
        <v>0</v>
      </c>
      <c r="K267" s="108">
        <f t="shared" si="266"/>
        <v>0</v>
      </c>
      <c r="L267" s="108">
        <f t="shared" si="266"/>
        <v>0</v>
      </c>
      <c r="M267" s="108" t="s">
        <v>1832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3" t="s">
        <v>1965</v>
      </c>
      <c r="B268" s="108">
        <v>387.0</v>
      </c>
      <c r="C268" s="108">
        <v>0.0</v>
      </c>
      <c r="D268" s="108">
        <v>0.0</v>
      </c>
      <c r="E268" s="108">
        <v>99.9</v>
      </c>
      <c r="F268" s="108">
        <v>0.0</v>
      </c>
      <c r="G268" s="234"/>
      <c r="H268" s="108">
        <f t="shared" ref="H268:L268" si="267">$G268/100*B268</f>
        <v>0</v>
      </c>
      <c r="I268" s="108">
        <f t="shared" si="267"/>
        <v>0</v>
      </c>
      <c r="J268" s="108">
        <f t="shared" si="267"/>
        <v>0</v>
      </c>
      <c r="K268" s="108">
        <f t="shared" si="267"/>
        <v>0</v>
      </c>
      <c r="L268" s="108">
        <f t="shared" si="267"/>
        <v>0</v>
      </c>
      <c r="M268" s="108" t="s">
        <v>1815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3" t="s">
        <v>1966</v>
      </c>
      <c r="B269" s="108">
        <v>380.0</v>
      </c>
      <c r="C269" s="108">
        <v>0.1</v>
      </c>
      <c r="D269" s="108">
        <v>0.0</v>
      </c>
      <c r="E269" s="108">
        <v>98.1</v>
      </c>
      <c r="F269" s="108">
        <v>0.0</v>
      </c>
      <c r="G269" s="234"/>
      <c r="H269" s="108">
        <f t="shared" ref="H269:L269" si="268">$G269/100*B269</f>
        <v>0</v>
      </c>
      <c r="I269" s="108">
        <f t="shared" si="268"/>
        <v>0</v>
      </c>
      <c r="J269" s="108">
        <f t="shared" si="268"/>
        <v>0</v>
      </c>
      <c r="K269" s="108">
        <f t="shared" si="268"/>
        <v>0</v>
      </c>
      <c r="L269" s="108">
        <f t="shared" si="268"/>
        <v>0</v>
      </c>
      <c r="M269" s="108" t="s">
        <v>1815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3" t="s">
        <v>1967</v>
      </c>
      <c r="B270" s="108">
        <v>43.0</v>
      </c>
      <c r="C270" s="108">
        <v>1.6</v>
      </c>
      <c r="D270" s="108">
        <v>0.2</v>
      </c>
      <c r="E270" s="108">
        <v>9.6</v>
      </c>
      <c r="F270" s="108">
        <v>2.8</v>
      </c>
      <c r="G270" s="234"/>
      <c r="H270" s="108">
        <f t="shared" ref="H270:L270" si="269">$G270/100*B270</f>
        <v>0</v>
      </c>
      <c r="I270" s="108">
        <f t="shared" si="269"/>
        <v>0</v>
      </c>
      <c r="J270" s="108">
        <f t="shared" si="269"/>
        <v>0</v>
      </c>
      <c r="K270" s="108">
        <f t="shared" si="269"/>
        <v>0</v>
      </c>
      <c r="L270" s="108">
        <f t="shared" si="269"/>
        <v>0</v>
      </c>
      <c r="M270" s="108" t="s">
        <v>1828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3" t="s">
        <v>1227</v>
      </c>
      <c r="B271" s="108">
        <v>22.0</v>
      </c>
      <c r="C271" s="108">
        <v>2.2</v>
      </c>
      <c r="D271" s="108">
        <v>0.1</v>
      </c>
      <c r="E271" s="108">
        <v>4.3</v>
      </c>
      <c r="F271" s="108">
        <v>3.7</v>
      </c>
      <c r="G271" s="234"/>
      <c r="H271" s="108">
        <f t="shared" ref="H271:L271" si="270">$G271/100*B271</f>
        <v>0</v>
      </c>
      <c r="I271" s="108">
        <f t="shared" si="270"/>
        <v>0</v>
      </c>
      <c r="J271" s="108">
        <f t="shared" si="270"/>
        <v>0</v>
      </c>
      <c r="K271" s="108">
        <f t="shared" si="270"/>
        <v>0</v>
      </c>
      <c r="L271" s="108">
        <f t="shared" si="270"/>
        <v>0</v>
      </c>
      <c r="M271" s="108" t="s">
        <v>1828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3" t="s">
        <v>1736</v>
      </c>
      <c r="B272" s="108">
        <v>458.0</v>
      </c>
      <c r="C272" s="108">
        <v>11.6</v>
      </c>
      <c r="D272" s="108">
        <v>45.0</v>
      </c>
      <c r="E272" s="108">
        <v>0.0</v>
      </c>
      <c r="F272" s="108">
        <v>0.0</v>
      </c>
      <c r="G272" s="234"/>
      <c r="H272" s="108">
        <f t="shared" ref="H272:L272" si="271">$G272/100*B272</f>
        <v>0</v>
      </c>
      <c r="I272" s="108">
        <f t="shared" si="271"/>
        <v>0</v>
      </c>
      <c r="J272" s="108">
        <f t="shared" si="271"/>
        <v>0</v>
      </c>
      <c r="K272" s="108">
        <f t="shared" si="271"/>
        <v>0</v>
      </c>
      <c r="L272" s="108">
        <f t="shared" si="271"/>
        <v>0</v>
      </c>
      <c r="M272" s="108" t="s">
        <v>1829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3" t="s">
        <v>1727</v>
      </c>
      <c r="B273" s="108">
        <v>458.0</v>
      </c>
      <c r="C273" s="108">
        <v>11.6</v>
      </c>
      <c r="D273" s="108">
        <v>45.0</v>
      </c>
      <c r="E273" s="108">
        <v>0.7</v>
      </c>
      <c r="F273" s="108">
        <v>0.0</v>
      </c>
      <c r="G273" s="234"/>
      <c r="H273" s="108">
        <f t="shared" ref="H273:L273" si="272">$G273/100*B273</f>
        <v>0</v>
      </c>
      <c r="I273" s="108">
        <f t="shared" si="272"/>
        <v>0</v>
      </c>
      <c r="J273" s="108">
        <f t="shared" si="272"/>
        <v>0</v>
      </c>
      <c r="K273" s="108">
        <f t="shared" si="272"/>
        <v>0</v>
      </c>
      <c r="L273" s="108">
        <f t="shared" si="272"/>
        <v>0</v>
      </c>
      <c r="M273" s="108" t="s">
        <v>1829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3" t="s">
        <v>1968</v>
      </c>
      <c r="B274" s="108">
        <v>464.0</v>
      </c>
      <c r="C274" s="108">
        <v>20.0</v>
      </c>
      <c r="D274" s="108">
        <v>2.0</v>
      </c>
      <c r="E274" s="108">
        <v>1.8</v>
      </c>
      <c r="F274" s="108">
        <v>0.4</v>
      </c>
      <c r="G274" s="234"/>
      <c r="H274" s="108">
        <f t="shared" ref="H274:L274" si="273">$G274/100*B274</f>
        <v>0</v>
      </c>
      <c r="I274" s="108">
        <f t="shared" si="273"/>
        <v>0</v>
      </c>
      <c r="J274" s="108">
        <f t="shared" si="273"/>
        <v>0</v>
      </c>
      <c r="K274" s="108">
        <f t="shared" si="273"/>
        <v>0</v>
      </c>
      <c r="L274" s="108">
        <f t="shared" si="273"/>
        <v>0</v>
      </c>
      <c r="M274" s="108" t="s">
        <v>1820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3" t="s">
        <v>1260</v>
      </c>
      <c r="B275" s="108">
        <v>16.0</v>
      </c>
      <c r="C275" s="108">
        <v>0.7</v>
      </c>
      <c r="D275" s="108">
        <v>0.2</v>
      </c>
      <c r="E275" s="108">
        <v>3.0</v>
      </c>
      <c r="F275" s="108">
        <v>1.6</v>
      </c>
      <c r="G275" s="234"/>
      <c r="H275" s="108">
        <f t="shared" ref="H275:L275" si="274">$G275/100*B275</f>
        <v>0</v>
      </c>
      <c r="I275" s="108">
        <f t="shared" si="274"/>
        <v>0</v>
      </c>
      <c r="J275" s="108">
        <f t="shared" si="274"/>
        <v>0</v>
      </c>
      <c r="K275" s="108">
        <f t="shared" si="274"/>
        <v>0</v>
      </c>
      <c r="L275" s="108">
        <f t="shared" si="274"/>
        <v>0</v>
      </c>
      <c r="M275" s="108" t="s">
        <v>1828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3" t="s">
        <v>1258</v>
      </c>
      <c r="B276" s="108">
        <v>42.0</v>
      </c>
      <c r="C276" s="108">
        <v>1.8</v>
      </c>
      <c r="D276" s="108">
        <v>0.3</v>
      </c>
      <c r="E276" s="108">
        <v>4.3</v>
      </c>
      <c r="F276" s="108">
        <v>3.9</v>
      </c>
      <c r="G276" s="234"/>
      <c r="H276" s="108">
        <f t="shared" ref="H276:L276" si="275">$G276/100*B276</f>
        <v>0</v>
      </c>
      <c r="I276" s="108">
        <f t="shared" si="275"/>
        <v>0</v>
      </c>
      <c r="J276" s="108">
        <f t="shared" si="275"/>
        <v>0</v>
      </c>
      <c r="K276" s="108">
        <f t="shared" si="275"/>
        <v>0</v>
      </c>
      <c r="L276" s="108">
        <f t="shared" si="275"/>
        <v>0</v>
      </c>
      <c r="M276" s="108" t="s">
        <v>1828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3" t="s">
        <v>1586</v>
      </c>
      <c r="B277" s="108">
        <v>158.0</v>
      </c>
      <c r="C277" s="108">
        <v>18.0</v>
      </c>
      <c r="D277" s="108">
        <v>9.0</v>
      </c>
      <c r="E277" s="108">
        <v>0.0</v>
      </c>
      <c r="F277" s="108">
        <v>0.0</v>
      </c>
      <c r="G277" s="234"/>
      <c r="H277" s="108">
        <f t="shared" ref="H277:L277" si="276">$G277/100*B277</f>
        <v>0</v>
      </c>
      <c r="I277" s="108">
        <f t="shared" si="276"/>
        <v>0</v>
      </c>
      <c r="J277" s="108">
        <f t="shared" si="276"/>
        <v>0</v>
      </c>
      <c r="K277" s="108">
        <f t="shared" si="276"/>
        <v>0</v>
      </c>
      <c r="L277" s="108">
        <f t="shared" si="276"/>
        <v>0</v>
      </c>
      <c r="M277" s="108" t="s">
        <v>1832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3" t="s">
        <v>1548</v>
      </c>
      <c r="B278" s="108">
        <v>89.0</v>
      </c>
      <c r="C278" s="108">
        <v>4.1</v>
      </c>
      <c r="D278" s="108">
        <v>0.5</v>
      </c>
      <c r="E278" s="108">
        <v>17.3</v>
      </c>
      <c r="F278" s="108">
        <v>0.0</v>
      </c>
      <c r="G278" s="234"/>
      <c r="H278" s="108">
        <f t="shared" ref="H278:L278" si="277">$G278/100*B278</f>
        <v>0</v>
      </c>
      <c r="I278" s="108">
        <f t="shared" si="277"/>
        <v>0</v>
      </c>
      <c r="J278" s="108">
        <f t="shared" si="277"/>
        <v>0</v>
      </c>
      <c r="K278" s="108">
        <f t="shared" si="277"/>
        <v>0</v>
      </c>
      <c r="L278" s="108">
        <f t="shared" si="277"/>
        <v>0</v>
      </c>
      <c r="M278" s="108" t="s">
        <v>1825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3" t="s">
        <v>1969</v>
      </c>
      <c r="B279" s="108">
        <v>534.0</v>
      </c>
      <c r="C279" s="108">
        <v>18.3</v>
      </c>
      <c r="D279" s="108">
        <v>42.2</v>
      </c>
      <c r="E279" s="108">
        <v>28.9</v>
      </c>
      <c r="F279" s="108">
        <v>27.3</v>
      </c>
      <c r="G279" s="234"/>
      <c r="H279" s="108">
        <f t="shared" ref="H279:L279" si="278">$G279/100*B279</f>
        <v>0</v>
      </c>
      <c r="I279" s="108">
        <f t="shared" si="278"/>
        <v>0</v>
      </c>
      <c r="J279" s="108">
        <f t="shared" si="278"/>
        <v>0</v>
      </c>
      <c r="K279" s="108">
        <f t="shared" si="278"/>
        <v>0</v>
      </c>
      <c r="L279" s="108">
        <f t="shared" si="278"/>
        <v>0</v>
      </c>
      <c r="M279" s="108" t="s">
        <v>1825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3" t="s">
        <v>1970</v>
      </c>
      <c r="B280" s="108">
        <v>490.0</v>
      </c>
      <c r="C280" s="108">
        <v>15.6</v>
      </c>
      <c r="D280" s="108">
        <v>30.8</v>
      </c>
      <c r="E280" s="108">
        <v>43.9</v>
      </c>
      <c r="F280" s="108">
        <v>37.7</v>
      </c>
      <c r="G280" s="234"/>
      <c r="H280" s="108">
        <f t="shared" ref="H280:L280" si="279">$G280/100*B280</f>
        <v>0</v>
      </c>
      <c r="I280" s="108">
        <f t="shared" si="279"/>
        <v>0</v>
      </c>
      <c r="J280" s="108">
        <f t="shared" si="279"/>
        <v>0</v>
      </c>
      <c r="K280" s="108">
        <f t="shared" si="279"/>
        <v>0</v>
      </c>
      <c r="L280" s="108">
        <f t="shared" si="279"/>
        <v>0</v>
      </c>
      <c r="M280" s="108" t="s">
        <v>1825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3" t="s">
        <v>1559</v>
      </c>
      <c r="B281" s="108">
        <v>564.0</v>
      </c>
      <c r="C281" s="108">
        <v>20.8</v>
      </c>
      <c r="D281" s="108">
        <v>51.5</v>
      </c>
      <c r="E281" s="108">
        <v>20.0</v>
      </c>
      <c r="F281" s="108">
        <v>6.6</v>
      </c>
      <c r="G281" s="234"/>
      <c r="H281" s="108">
        <f t="shared" ref="H281:L281" si="280">$G281/100*B281</f>
        <v>0</v>
      </c>
      <c r="I281" s="108">
        <f t="shared" si="280"/>
        <v>0</v>
      </c>
      <c r="J281" s="108">
        <f t="shared" si="280"/>
        <v>0</v>
      </c>
      <c r="K281" s="108">
        <f t="shared" si="280"/>
        <v>0</v>
      </c>
      <c r="L281" s="108">
        <f t="shared" si="280"/>
        <v>0</v>
      </c>
      <c r="M281" s="108" t="s">
        <v>1825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3" t="s">
        <v>1614</v>
      </c>
      <c r="B282" s="108">
        <v>134.0</v>
      </c>
      <c r="C282" s="108">
        <v>19.1</v>
      </c>
      <c r="D282" s="108">
        <v>5.9</v>
      </c>
      <c r="E282" s="108">
        <v>0.0</v>
      </c>
      <c r="F282" s="108">
        <v>0.0</v>
      </c>
      <c r="G282" s="234"/>
      <c r="H282" s="108">
        <f t="shared" ref="H282:L282" si="281">$G282/100*B282</f>
        <v>0</v>
      </c>
      <c r="I282" s="108">
        <f t="shared" si="281"/>
        <v>0</v>
      </c>
      <c r="J282" s="108">
        <f t="shared" si="281"/>
        <v>0</v>
      </c>
      <c r="K282" s="108">
        <f t="shared" si="281"/>
        <v>0</v>
      </c>
      <c r="L282" s="108">
        <f t="shared" si="281"/>
        <v>0</v>
      </c>
      <c r="M282" s="108" t="s">
        <v>1832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3" t="s">
        <v>1971</v>
      </c>
      <c r="B283" s="108">
        <v>83.0</v>
      </c>
      <c r="C283" s="108">
        <v>3.3</v>
      </c>
      <c r="D283" s="108">
        <v>0.2</v>
      </c>
      <c r="E283" s="108">
        <v>18.6</v>
      </c>
      <c r="F283" s="108">
        <v>3.3</v>
      </c>
      <c r="G283" s="234"/>
      <c r="H283" s="108">
        <f t="shared" ref="H283:L283" si="282">$G283/100*B283</f>
        <v>0</v>
      </c>
      <c r="I283" s="108">
        <f t="shared" si="282"/>
        <v>0</v>
      </c>
      <c r="J283" s="108">
        <f t="shared" si="282"/>
        <v>0</v>
      </c>
      <c r="K283" s="108">
        <f t="shared" si="282"/>
        <v>0</v>
      </c>
      <c r="L283" s="108">
        <f t="shared" si="282"/>
        <v>0</v>
      </c>
      <c r="M283" s="108" t="s">
        <v>1828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3" t="s">
        <v>1590</v>
      </c>
      <c r="B284" s="108">
        <v>205.0</v>
      </c>
      <c r="C284" s="108">
        <v>18.6</v>
      </c>
      <c r="D284" s="108">
        <v>13.9</v>
      </c>
      <c r="E284" s="108">
        <v>0.0</v>
      </c>
      <c r="F284" s="108">
        <v>0.0</v>
      </c>
      <c r="G284" s="234"/>
      <c r="H284" s="108">
        <f t="shared" ref="H284:L284" si="283">$G284/100*B284</f>
        <v>0</v>
      </c>
      <c r="I284" s="108">
        <f t="shared" si="283"/>
        <v>0</v>
      </c>
      <c r="J284" s="108">
        <f t="shared" si="283"/>
        <v>0</v>
      </c>
      <c r="K284" s="108">
        <f t="shared" si="283"/>
        <v>0</v>
      </c>
      <c r="L284" s="108">
        <f t="shared" si="283"/>
        <v>0</v>
      </c>
      <c r="M284" s="108" t="s">
        <v>1832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3" t="s">
        <v>1972</v>
      </c>
      <c r="B285" s="108">
        <v>46.0</v>
      </c>
      <c r="C285" s="108">
        <v>0.7</v>
      </c>
      <c r="D285" s="108">
        <v>0.3</v>
      </c>
      <c r="E285" s="108">
        <v>11.4</v>
      </c>
      <c r="F285" s="108">
        <v>1.4</v>
      </c>
      <c r="G285" s="234"/>
      <c r="H285" s="108">
        <f t="shared" ref="H285:L285" si="284">$G285/100*B285</f>
        <v>0</v>
      </c>
      <c r="I285" s="108">
        <f t="shared" si="284"/>
        <v>0</v>
      </c>
      <c r="J285" s="108">
        <f t="shared" si="284"/>
        <v>0</v>
      </c>
      <c r="K285" s="108">
        <f t="shared" si="284"/>
        <v>0</v>
      </c>
      <c r="L285" s="108">
        <f t="shared" si="284"/>
        <v>0</v>
      </c>
      <c r="M285" s="108" t="s">
        <v>1814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3" t="s">
        <v>1973</v>
      </c>
      <c r="B286" s="108">
        <v>257.0</v>
      </c>
      <c r="C286" s="108">
        <v>3.2</v>
      </c>
      <c r="D286" s="108">
        <v>22.2</v>
      </c>
      <c r="E286" s="108">
        <v>12.5</v>
      </c>
      <c r="F286" s="108">
        <v>0.0</v>
      </c>
      <c r="G286" s="234"/>
      <c r="H286" s="108">
        <f t="shared" ref="H286:L286" si="285">$G286/100*B286</f>
        <v>0</v>
      </c>
      <c r="I286" s="108">
        <f t="shared" si="285"/>
        <v>0</v>
      </c>
      <c r="J286" s="108">
        <f t="shared" si="285"/>
        <v>0</v>
      </c>
      <c r="K286" s="108">
        <f t="shared" si="285"/>
        <v>0</v>
      </c>
      <c r="L286" s="108">
        <f t="shared" si="285"/>
        <v>0</v>
      </c>
      <c r="M286" s="108" t="s">
        <v>1868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3" t="s">
        <v>1974</v>
      </c>
      <c r="B287" s="108">
        <v>195.0</v>
      </c>
      <c r="C287" s="108">
        <v>2.7</v>
      </c>
      <c r="D287" s="108">
        <v>19.3</v>
      </c>
      <c r="E287" s="108">
        <v>3.7</v>
      </c>
      <c r="F287" s="108">
        <v>0.0</v>
      </c>
      <c r="G287" s="234"/>
      <c r="H287" s="108">
        <f t="shared" ref="H287:L287" si="286">$G287/100*B287</f>
        <v>0</v>
      </c>
      <c r="I287" s="108">
        <f t="shared" si="286"/>
        <v>0</v>
      </c>
      <c r="J287" s="108">
        <f t="shared" si="286"/>
        <v>0</v>
      </c>
      <c r="K287" s="108">
        <f t="shared" si="286"/>
        <v>0</v>
      </c>
      <c r="L287" s="108">
        <f t="shared" si="286"/>
        <v>0</v>
      </c>
      <c r="M287" s="108" t="s">
        <v>1868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3" t="s">
        <v>1783</v>
      </c>
      <c r="B288" s="108">
        <v>138.0</v>
      </c>
      <c r="C288" s="108">
        <v>3.5</v>
      </c>
      <c r="D288" s="108">
        <v>10.6</v>
      </c>
      <c r="E288" s="108">
        <v>7.1</v>
      </c>
      <c r="F288" s="108">
        <v>0.0</v>
      </c>
      <c r="G288" s="234"/>
      <c r="H288" s="108">
        <f t="shared" ref="H288:L288" si="287">$G288/100*B288</f>
        <v>0</v>
      </c>
      <c r="I288" s="108">
        <f t="shared" si="287"/>
        <v>0</v>
      </c>
      <c r="J288" s="108">
        <f t="shared" si="287"/>
        <v>0</v>
      </c>
      <c r="K288" s="108">
        <f t="shared" si="287"/>
        <v>0</v>
      </c>
      <c r="L288" s="108">
        <f t="shared" si="287"/>
        <v>0</v>
      </c>
      <c r="M288" s="108" t="s">
        <v>1868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3" t="s">
        <v>1467</v>
      </c>
      <c r="B289" s="108">
        <v>56.0</v>
      </c>
      <c r="C289" s="108">
        <v>1.4</v>
      </c>
      <c r="D289" s="108">
        <v>0.2</v>
      </c>
      <c r="E289" s="108">
        <v>13.8</v>
      </c>
      <c r="F289" s="108">
        <v>4.3</v>
      </c>
      <c r="G289" s="234"/>
      <c r="H289" s="108">
        <f t="shared" ref="H289:L289" si="288">$G289/100*B289</f>
        <v>0</v>
      </c>
      <c r="I289" s="108">
        <f t="shared" si="288"/>
        <v>0</v>
      </c>
      <c r="J289" s="108">
        <f t="shared" si="288"/>
        <v>0</v>
      </c>
      <c r="K289" s="108">
        <f t="shared" si="288"/>
        <v>0</v>
      </c>
      <c r="L289" s="108">
        <f t="shared" si="288"/>
        <v>0</v>
      </c>
      <c r="M289" s="108" t="s">
        <v>1814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3" t="s">
        <v>1192</v>
      </c>
      <c r="B290" s="108">
        <v>436.0</v>
      </c>
      <c r="C290" s="108">
        <v>34.5</v>
      </c>
      <c r="D290" s="108">
        <v>20.7</v>
      </c>
      <c r="E290" s="108">
        <v>35.2</v>
      </c>
      <c r="F290" s="108">
        <v>9.6</v>
      </c>
      <c r="G290" s="234"/>
      <c r="H290" s="108">
        <f t="shared" ref="H290:L290" si="289">$G290/100*B290</f>
        <v>0</v>
      </c>
      <c r="I290" s="108">
        <f t="shared" si="289"/>
        <v>0</v>
      </c>
      <c r="J290" s="108">
        <f t="shared" si="289"/>
        <v>0</v>
      </c>
      <c r="K290" s="108">
        <f t="shared" si="289"/>
        <v>0</v>
      </c>
      <c r="L290" s="108">
        <f t="shared" si="289"/>
        <v>0</v>
      </c>
      <c r="M290" s="108" t="s">
        <v>1818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3" t="s">
        <v>1194</v>
      </c>
      <c r="B291" s="108">
        <v>54.0</v>
      </c>
      <c r="C291" s="108">
        <v>3.3</v>
      </c>
      <c r="D291" s="108">
        <v>1.8</v>
      </c>
      <c r="E291" s="108">
        <v>6.3</v>
      </c>
      <c r="F291" s="108">
        <v>0.6</v>
      </c>
      <c r="G291" s="234"/>
      <c r="H291" s="108">
        <f t="shared" ref="H291:L291" si="290">$G291/100*B291</f>
        <v>0</v>
      </c>
      <c r="I291" s="108">
        <f t="shared" si="290"/>
        <v>0</v>
      </c>
      <c r="J291" s="108">
        <f t="shared" si="290"/>
        <v>0</v>
      </c>
      <c r="K291" s="108">
        <f t="shared" si="290"/>
        <v>0</v>
      </c>
      <c r="L291" s="108">
        <f t="shared" si="290"/>
        <v>0</v>
      </c>
      <c r="M291" s="108" t="s">
        <v>1818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3" t="s">
        <v>1184</v>
      </c>
      <c r="B292" s="108">
        <v>446.0</v>
      </c>
      <c r="C292" s="108">
        <v>36.5</v>
      </c>
      <c r="D292" s="108">
        <v>19.9</v>
      </c>
      <c r="E292" s="108">
        <v>30.2</v>
      </c>
      <c r="F292" s="108">
        <v>9.3</v>
      </c>
      <c r="G292" s="234"/>
      <c r="H292" s="108">
        <f t="shared" ref="H292:L292" si="291">$G292/100*B292</f>
        <v>0</v>
      </c>
      <c r="I292" s="108">
        <f t="shared" si="291"/>
        <v>0</v>
      </c>
      <c r="J292" s="108">
        <f t="shared" si="291"/>
        <v>0</v>
      </c>
      <c r="K292" s="108">
        <f t="shared" si="291"/>
        <v>0</v>
      </c>
      <c r="L292" s="108">
        <f t="shared" si="291"/>
        <v>0</v>
      </c>
      <c r="M292" s="108" t="s">
        <v>1818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3" t="s">
        <v>1975</v>
      </c>
      <c r="B293" s="108">
        <v>53.0</v>
      </c>
      <c r="C293" s="108">
        <v>5.2</v>
      </c>
      <c r="D293" s="108">
        <v>0.1</v>
      </c>
      <c r="E293" s="108">
        <v>8.5</v>
      </c>
      <c r="F293" s="108">
        <v>0.8</v>
      </c>
      <c r="G293" s="234"/>
      <c r="H293" s="108">
        <f t="shared" ref="H293:L293" si="292">$G293/100*B293</f>
        <v>0</v>
      </c>
      <c r="I293" s="108">
        <f t="shared" si="292"/>
        <v>0</v>
      </c>
      <c r="J293" s="108">
        <f t="shared" si="292"/>
        <v>0</v>
      </c>
      <c r="K293" s="108">
        <f t="shared" si="292"/>
        <v>0</v>
      </c>
      <c r="L293" s="108">
        <f t="shared" si="292"/>
        <v>0</v>
      </c>
      <c r="M293" s="108" t="s">
        <v>1836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3" t="s">
        <v>1976</v>
      </c>
      <c r="B294" s="108">
        <v>53.0</v>
      </c>
      <c r="C294" s="108">
        <v>6.3</v>
      </c>
      <c r="D294" s="108">
        <v>0.0</v>
      </c>
      <c r="E294" s="108">
        <v>7.6</v>
      </c>
      <c r="F294" s="108">
        <v>0.8</v>
      </c>
      <c r="G294" s="234"/>
      <c r="H294" s="108">
        <f t="shared" ref="H294:L294" si="293">$G294/100*B294</f>
        <v>0</v>
      </c>
      <c r="I294" s="108">
        <f t="shared" si="293"/>
        <v>0</v>
      </c>
      <c r="J294" s="108">
        <f t="shared" si="293"/>
        <v>0</v>
      </c>
      <c r="K294" s="108">
        <f t="shared" si="293"/>
        <v>0</v>
      </c>
      <c r="L294" s="108">
        <f t="shared" si="293"/>
        <v>0</v>
      </c>
      <c r="M294" s="108" t="s">
        <v>1836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3" t="s">
        <v>1977</v>
      </c>
      <c r="B295" s="108">
        <v>48.0</v>
      </c>
      <c r="C295" s="108">
        <v>0.6</v>
      </c>
      <c r="D295" s="108">
        <v>0.0</v>
      </c>
      <c r="E295" s="108">
        <v>12.3</v>
      </c>
      <c r="F295" s="108">
        <v>1.6</v>
      </c>
      <c r="G295" s="234"/>
      <c r="H295" s="108">
        <f t="shared" ref="H295:L295" si="294">$G295/100*B295</f>
        <v>0</v>
      </c>
      <c r="I295" s="108">
        <f t="shared" si="294"/>
        <v>0</v>
      </c>
      <c r="J295" s="108">
        <f t="shared" si="294"/>
        <v>0</v>
      </c>
      <c r="K295" s="108">
        <f t="shared" si="294"/>
        <v>0</v>
      </c>
      <c r="L295" s="108">
        <f t="shared" si="294"/>
        <v>0</v>
      </c>
      <c r="M295" s="108" t="s">
        <v>1821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3" t="s">
        <v>1978</v>
      </c>
      <c r="B296" s="108">
        <v>45.0</v>
      </c>
      <c r="C296" s="108">
        <v>0.7</v>
      </c>
      <c r="D296" s="108">
        <v>0.2</v>
      </c>
      <c r="E296" s="108">
        <v>10.4</v>
      </c>
      <c r="F296" s="108">
        <v>0.2</v>
      </c>
      <c r="G296" s="234"/>
      <c r="H296" s="108">
        <f t="shared" ref="H296:L296" si="295">$G296/100*B296</f>
        <v>0</v>
      </c>
      <c r="I296" s="108">
        <f t="shared" si="295"/>
        <v>0</v>
      </c>
      <c r="J296" s="108">
        <f t="shared" si="295"/>
        <v>0</v>
      </c>
      <c r="K296" s="108">
        <f t="shared" si="295"/>
        <v>0</v>
      </c>
      <c r="L296" s="108">
        <f t="shared" si="295"/>
        <v>0</v>
      </c>
      <c r="M296" s="108" t="s">
        <v>1821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3" t="s">
        <v>1979</v>
      </c>
      <c r="B297" s="108">
        <v>60.0</v>
      </c>
      <c r="C297" s="108">
        <v>0.4</v>
      </c>
      <c r="D297" s="108">
        <v>0.1</v>
      </c>
      <c r="E297" s="108">
        <v>14.8</v>
      </c>
      <c r="F297" s="108">
        <v>0.2</v>
      </c>
      <c r="G297" s="234"/>
      <c r="H297" s="108">
        <f t="shared" ref="H297:L297" si="296">$G297/100*B297</f>
        <v>0</v>
      </c>
      <c r="I297" s="108">
        <f t="shared" si="296"/>
        <v>0</v>
      </c>
      <c r="J297" s="108">
        <f t="shared" si="296"/>
        <v>0</v>
      </c>
      <c r="K297" s="108">
        <f t="shared" si="296"/>
        <v>0</v>
      </c>
      <c r="L297" s="108">
        <f t="shared" si="296"/>
        <v>0</v>
      </c>
      <c r="M297" s="108" t="s">
        <v>1821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3" t="s">
        <v>1980</v>
      </c>
      <c r="B298" s="108">
        <v>54.0</v>
      </c>
      <c r="C298" s="108">
        <v>0.2</v>
      </c>
      <c r="D298" s="108">
        <v>0.3</v>
      </c>
      <c r="E298" s="108">
        <v>13.1</v>
      </c>
      <c r="F298" s="108">
        <v>0.1</v>
      </c>
      <c r="G298" s="234"/>
      <c r="H298" s="108">
        <f t="shared" ref="H298:L298" si="297">$G298/100*B298</f>
        <v>0</v>
      </c>
      <c r="I298" s="108">
        <f t="shared" si="297"/>
        <v>0</v>
      </c>
      <c r="J298" s="108">
        <f t="shared" si="297"/>
        <v>0</v>
      </c>
      <c r="K298" s="108">
        <f t="shared" si="297"/>
        <v>0</v>
      </c>
      <c r="L298" s="108">
        <f t="shared" si="297"/>
        <v>0</v>
      </c>
      <c r="M298" s="108" t="s">
        <v>1821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3" t="s">
        <v>1981</v>
      </c>
      <c r="B299" s="108">
        <v>39.0</v>
      </c>
      <c r="C299" s="108">
        <v>0.5</v>
      </c>
      <c r="D299" s="108">
        <v>0.1</v>
      </c>
      <c r="E299" s="108">
        <v>9.2</v>
      </c>
      <c r="F299" s="108">
        <v>0.0</v>
      </c>
      <c r="G299" s="234"/>
      <c r="H299" s="108">
        <f t="shared" ref="H299:L299" si="298">$G299/100*B299</f>
        <v>0</v>
      </c>
      <c r="I299" s="108">
        <f t="shared" si="298"/>
        <v>0</v>
      </c>
      <c r="J299" s="108">
        <f t="shared" si="298"/>
        <v>0</v>
      </c>
      <c r="K299" s="108">
        <f t="shared" si="298"/>
        <v>0</v>
      </c>
      <c r="L299" s="108">
        <f t="shared" si="298"/>
        <v>0</v>
      </c>
      <c r="M299" s="108" t="s">
        <v>1821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3" t="s">
        <v>1982</v>
      </c>
      <c r="B300" s="108">
        <v>50.0</v>
      </c>
      <c r="C300" s="108">
        <v>0.3</v>
      </c>
      <c r="D300" s="108">
        <v>0.1</v>
      </c>
      <c r="E300" s="108">
        <v>12.9</v>
      </c>
      <c r="F300" s="108">
        <v>1.6</v>
      </c>
      <c r="G300" s="234"/>
      <c r="H300" s="108">
        <f t="shared" ref="H300:L300" si="299">$G300/100*B300</f>
        <v>0</v>
      </c>
      <c r="I300" s="108">
        <f t="shared" si="299"/>
        <v>0</v>
      </c>
      <c r="J300" s="108">
        <f t="shared" si="299"/>
        <v>0</v>
      </c>
      <c r="K300" s="108">
        <f t="shared" si="299"/>
        <v>0</v>
      </c>
      <c r="L300" s="108">
        <f t="shared" si="299"/>
        <v>0</v>
      </c>
      <c r="M300" s="108" t="s">
        <v>1821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3" t="s">
        <v>1983</v>
      </c>
      <c r="B301" s="108">
        <v>46.0</v>
      </c>
      <c r="C301" s="108">
        <v>0.4</v>
      </c>
      <c r="D301" s="108">
        <v>0.1</v>
      </c>
      <c r="E301" s="108">
        <v>12.2</v>
      </c>
      <c r="F301" s="108">
        <v>0.1</v>
      </c>
      <c r="G301" s="234"/>
      <c r="H301" s="108">
        <f t="shared" ref="H301:L301" si="300">$G301/100*B301</f>
        <v>0</v>
      </c>
      <c r="I301" s="108">
        <f t="shared" si="300"/>
        <v>0</v>
      </c>
      <c r="J301" s="108">
        <f t="shared" si="300"/>
        <v>0</v>
      </c>
      <c r="K301" s="108">
        <f t="shared" si="300"/>
        <v>0</v>
      </c>
      <c r="L301" s="108">
        <f t="shared" si="300"/>
        <v>0</v>
      </c>
      <c r="M301" s="108" t="s">
        <v>1821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3" t="s">
        <v>1984</v>
      </c>
      <c r="B302" s="108">
        <v>22.0</v>
      </c>
      <c r="C302" s="108">
        <v>0.4</v>
      </c>
      <c r="D302" s="108">
        <v>0.2</v>
      </c>
      <c r="E302" s="108">
        <v>6.9</v>
      </c>
      <c r="F302" s="108">
        <v>0.3</v>
      </c>
      <c r="G302" s="234"/>
      <c r="H302" s="108">
        <f t="shared" ref="H302:L302" si="301">$G302/100*B302</f>
        <v>0</v>
      </c>
      <c r="I302" s="108">
        <f t="shared" si="301"/>
        <v>0</v>
      </c>
      <c r="J302" s="108">
        <f t="shared" si="301"/>
        <v>0</v>
      </c>
      <c r="K302" s="108">
        <f t="shared" si="301"/>
        <v>0</v>
      </c>
      <c r="L302" s="108">
        <f t="shared" si="301"/>
        <v>0</v>
      </c>
      <c r="M302" s="108" t="s">
        <v>1821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3" t="s">
        <v>1673</v>
      </c>
      <c r="B303" s="108">
        <v>51.0</v>
      </c>
      <c r="C303" s="108">
        <v>0.4</v>
      </c>
      <c r="D303" s="108">
        <v>0.1</v>
      </c>
      <c r="E303" s="108">
        <v>13.6</v>
      </c>
      <c r="F303" s="108">
        <v>0.2</v>
      </c>
      <c r="G303" s="234"/>
      <c r="H303" s="108">
        <f t="shared" ref="H303:L303" si="302">$G303/100*B303</f>
        <v>0</v>
      </c>
      <c r="I303" s="108">
        <f t="shared" si="302"/>
        <v>0</v>
      </c>
      <c r="J303" s="108">
        <f t="shared" si="302"/>
        <v>0</v>
      </c>
      <c r="K303" s="108">
        <f t="shared" si="302"/>
        <v>0</v>
      </c>
      <c r="L303" s="108">
        <f t="shared" si="302"/>
        <v>0</v>
      </c>
      <c r="M303" s="108" t="s">
        <v>1821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3" t="s">
        <v>1985</v>
      </c>
      <c r="B304" s="108">
        <v>40.0</v>
      </c>
      <c r="C304" s="108">
        <v>1.0</v>
      </c>
      <c r="D304" s="108">
        <v>0.2</v>
      </c>
      <c r="E304" s="108">
        <v>9.3</v>
      </c>
      <c r="F304" s="108">
        <v>0.8</v>
      </c>
      <c r="G304" s="234"/>
      <c r="H304" s="108">
        <f t="shared" ref="H304:L304" si="303">$G304/100*B304</f>
        <v>0</v>
      </c>
      <c r="I304" s="108">
        <f t="shared" si="303"/>
        <v>0</v>
      </c>
      <c r="J304" s="108">
        <f t="shared" si="303"/>
        <v>0</v>
      </c>
      <c r="K304" s="108">
        <f t="shared" si="303"/>
        <v>0</v>
      </c>
      <c r="L304" s="108">
        <f t="shared" si="303"/>
        <v>0</v>
      </c>
      <c r="M304" s="108" t="s">
        <v>1821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3" t="s">
        <v>1986</v>
      </c>
      <c r="B305" s="108">
        <v>44.0</v>
      </c>
      <c r="C305" s="108">
        <v>0.6</v>
      </c>
      <c r="D305" s="108">
        <v>0.3</v>
      </c>
      <c r="E305" s="108">
        <v>11.6</v>
      </c>
      <c r="F305" s="108">
        <v>1.3</v>
      </c>
      <c r="G305" s="234"/>
      <c r="H305" s="108">
        <f t="shared" ref="H305:L305" si="304">$G305/100*B305</f>
        <v>0</v>
      </c>
      <c r="I305" s="108">
        <f t="shared" si="304"/>
        <v>0</v>
      </c>
      <c r="J305" s="108">
        <f t="shared" si="304"/>
        <v>0</v>
      </c>
      <c r="K305" s="108">
        <f t="shared" si="304"/>
        <v>0</v>
      </c>
      <c r="L305" s="108">
        <f t="shared" si="304"/>
        <v>0</v>
      </c>
      <c r="M305" s="108" t="s">
        <v>1821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3" t="s">
        <v>1987</v>
      </c>
      <c r="B306" s="108">
        <v>18.0</v>
      </c>
      <c r="C306" s="108">
        <v>0.8</v>
      </c>
      <c r="D306" s="108">
        <v>0.2</v>
      </c>
      <c r="E306" s="108">
        <v>4.0</v>
      </c>
      <c r="F306" s="108">
        <v>1.6</v>
      </c>
      <c r="G306" s="234"/>
      <c r="H306" s="108">
        <f t="shared" ref="H306:L306" si="305">$G306/100*B306</f>
        <v>0</v>
      </c>
      <c r="I306" s="108">
        <f t="shared" si="305"/>
        <v>0</v>
      </c>
      <c r="J306" s="108">
        <f t="shared" si="305"/>
        <v>0</v>
      </c>
      <c r="K306" s="108">
        <f t="shared" si="305"/>
        <v>0</v>
      </c>
      <c r="L306" s="108">
        <f t="shared" si="305"/>
        <v>0</v>
      </c>
      <c r="M306" s="108" t="s">
        <v>1821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3" t="s">
        <v>1988</v>
      </c>
      <c r="B307" s="108">
        <v>71.0</v>
      </c>
      <c r="C307" s="108">
        <v>0.6</v>
      </c>
      <c r="D307" s="108">
        <v>0.3</v>
      </c>
      <c r="E307" s="108">
        <v>17.5</v>
      </c>
      <c r="F307" s="108">
        <v>1.0</v>
      </c>
      <c r="G307" s="234"/>
      <c r="H307" s="108">
        <f t="shared" ref="H307:L307" si="306">$G307/100*B307</f>
        <v>0</v>
      </c>
      <c r="I307" s="108">
        <f t="shared" si="306"/>
        <v>0</v>
      </c>
      <c r="J307" s="108">
        <f t="shared" si="306"/>
        <v>0</v>
      </c>
      <c r="K307" s="108">
        <f t="shared" si="306"/>
        <v>0</v>
      </c>
      <c r="L307" s="108">
        <f t="shared" si="306"/>
        <v>0</v>
      </c>
      <c r="M307" s="108" t="s">
        <v>1821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3" t="s">
        <v>1989</v>
      </c>
      <c r="B308" s="108">
        <v>46.0</v>
      </c>
      <c r="C308" s="108">
        <v>0.1</v>
      </c>
      <c r="D308" s="108">
        <v>0.1</v>
      </c>
      <c r="E308" s="108">
        <v>11.3</v>
      </c>
      <c r="F308" s="108">
        <v>0.2</v>
      </c>
      <c r="G308" s="234"/>
      <c r="H308" s="108">
        <f t="shared" ref="H308:L308" si="307">$G308/100*B308</f>
        <v>0</v>
      </c>
      <c r="I308" s="108">
        <f t="shared" si="307"/>
        <v>0</v>
      </c>
      <c r="J308" s="108">
        <f t="shared" si="307"/>
        <v>0</v>
      </c>
      <c r="K308" s="108">
        <f t="shared" si="307"/>
        <v>0</v>
      </c>
      <c r="L308" s="108">
        <f t="shared" si="307"/>
        <v>0</v>
      </c>
      <c r="M308" s="108" t="s">
        <v>1821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3" t="s">
        <v>1990</v>
      </c>
      <c r="B309" s="108">
        <v>0.0</v>
      </c>
      <c r="C309" s="108">
        <v>0.0</v>
      </c>
      <c r="D309" s="108">
        <v>0.0</v>
      </c>
      <c r="E309" s="108">
        <v>0.0</v>
      </c>
      <c r="F309" s="108">
        <v>0.0</v>
      </c>
      <c r="G309" s="234"/>
      <c r="H309" s="108">
        <f t="shared" ref="H309:L309" si="308">$G309/100*B309</f>
        <v>0</v>
      </c>
      <c r="I309" s="108">
        <f t="shared" si="308"/>
        <v>0</v>
      </c>
      <c r="J309" s="108">
        <f t="shared" si="308"/>
        <v>0</v>
      </c>
      <c r="K309" s="108">
        <f t="shared" si="308"/>
        <v>0</v>
      </c>
      <c r="L309" s="108">
        <f t="shared" si="308"/>
        <v>0</v>
      </c>
      <c r="M309" s="108" t="s">
        <v>1836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3" t="s">
        <v>1991</v>
      </c>
      <c r="B310" s="108">
        <v>0.0</v>
      </c>
      <c r="C310" s="108">
        <v>0.0</v>
      </c>
      <c r="D310" s="108">
        <v>0.0</v>
      </c>
      <c r="E310" s="108">
        <v>0.0</v>
      </c>
      <c r="F310" s="108">
        <v>0.0</v>
      </c>
      <c r="G310" s="234"/>
      <c r="H310" s="108">
        <f t="shared" ref="H310:L310" si="309">$G310/100*B310</f>
        <v>0</v>
      </c>
      <c r="I310" s="108">
        <f t="shared" si="309"/>
        <v>0</v>
      </c>
      <c r="J310" s="108">
        <f t="shared" si="309"/>
        <v>0</v>
      </c>
      <c r="K310" s="108">
        <f t="shared" si="309"/>
        <v>0</v>
      </c>
      <c r="L310" s="108">
        <f t="shared" si="309"/>
        <v>0</v>
      </c>
      <c r="M310" s="108" t="s">
        <v>1836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3" t="s">
        <v>1992</v>
      </c>
      <c r="B311" s="108">
        <v>0.0</v>
      </c>
      <c r="C311" s="108">
        <v>0.0</v>
      </c>
      <c r="D311" s="108">
        <v>0.0</v>
      </c>
      <c r="E311" s="108">
        <v>0.0</v>
      </c>
      <c r="F311" s="108">
        <v>0.0</v>
      </c>
      <c r="G311" s="234"/>
      <c r="H311" s="108">
        <f t="shared" ref="H311:L311" si="310">$G311/100*B311</f>
        <v>0</v>
      </c>
      <c r="I311" s="108">
        <f t="shared" si="310"/>
        <v>0</v>
      </c>
      <c r="J311" s="108">
        <f t="shared" si="310"/>
        <v>0</v>
      </c>
      <c r="K311" s="108">
        <f t="shared" si="310"/>
        <v>0</v>
      </c>
      <c r="L311" s="108">
        <f t="shared" si="310"/>
        <v>0</v>
      </c>
      <c r="M311" s="108" t="s">
        <v>1836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3" t="s">
        <v>1574</v>
      </c>
      <c r="B312" s="108">
        <v>95.0</v>
      </c>
      <c r="C312" s="108">
        <v>16.4</v>
      </c>
      <c r="D312" s="108">
        <v>2.8</v>
      </c>
      <c r="E312" s="108">
        <v>0.0</v>
      </c>
      <c r="F312" s="108">
        <v>0.0</v>
      </c>
      <c r="G312" s="234"/>
      <c r="H312" s="108">
        <f t="shared" ref="H312:L312" si="311">$G312/100*B312</f>
        <v>0</v>
      </c>
      <c r="I312" s="108">
        <f t="shared" si="311"/>
        <v>0</v>
      </c>
      <c r="J312" s="108">
        <f t="shared" si="311"/>
        <v>0</v>
      </c>
      <c r="K312" s="108">
        <f t="shared" si="311"/>
        <v>0</v>
      </c>
      <c r="L312" s="108">
        <f t="shared" si="311"/>
        <v>0</v>
      </c>
      <c r="M312" s="108" t="s">
        <v>1832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3" t="s">
        <v>1993</v>
      </c>
      <c r="B313" s="108">
        <v>339.0</v>
      </c>
      <c r="C313" s="108">
        <v>11.3</v>
      </c>
      <c r="D313" s="108">
        <v>3.3</v>
      </c>
      <c r="E313" s="108">
        <v>74.6</v>
      </c>
      <c r="F313" s="108">
        <v>6.3</v>
      </c>
      <c r="G313" s="234"/>
      <c r="H313" s="108">
        <f t="shared" ref="H313:L313" si="312">$G313/100*B313</f>
        <v>0</v>
      </c>
      <c r="I313" s="108">
        <f t="shared" si="312"/>
        <v>0</v>
      </c>
      <c r="J313" s="108">
        <f t="shared" si="312"/>
        <v>0</v>
      </c>
      <c r="K313" s="108">
        <f t="shared" si="312"/>
        <v>0</v>
      </c>
      <c r="L313" s="108">
        <f t="shared" si="312"/>
        <v>0</v>
      </c>
      <c r="M313" s="108" t="s">
        <v>1820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3" t="s">
        <v>1127</v>
      </c>
      <c r="B314" s="108">
        <v>348.0</v>
      </c>
      <c r="C314" s="108">
        <v>14.6</v>
      </c>
      <c r="D314" s="108">
        <v>1.4</v>
      </c>
      <c r="E314" s="108">
        <v>75.0</v>
      </c>
      <c r="F314" s="108">
        <v>1.6</v>
      </c>
      <c r="G314" s="234"/>
      <c r="H314" s="108">
        <f t="shared" ref="H314:L314" si="313">$G314/100*B314</f>
        <v>0</v>
      </c>
      <c r="I314" s="108">
        <f t="shared" si="313"/>
        <v>0</v>
      </c>
      <c r="J314" s="108">
        <f t="shared" si="313"/>
        <v>0</v>
      </c>
      <c r="K314" s="108">
        <f t="shared" si="313"/>
        <v>0</v>
      </c>
      <c r="L314" s="108">
        <f t="shared" si="313"/>
        <v>0</v>
      </c>
      <c r="M314" s="108" t="s">
        <v>1820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3" t="s">
        <v>1994</v>
      </c>
      <c r="B315" s="108">
        <v>31.0</v>
      </c>
      <c r="C315" s="108">
        <v>0.6</v>
      </c>
      <c r="D315" s="108">
        <v>0.6</v>
      </c>
      <c r="E315" s="108">
        <v>6.9</v>
      </c>
      <c r="F315" s="108">
        <v>0.0</v>
      </c>
      <c r="G315" s="234"/>
      <c r="H315" s="108">
        <f t="shared" ref="H315:L315" si="314">$G315/100*B315</f>
        <v>0</v>
      </c>
      <c r="I315" s="108">
        <f t="shared" si="314"/>
        <v>0</v>
      </c>
      <c r="J315" s="108">
        <f t="shared" si="314"/>
        <v>0</v>
      </c>
      <c r="K315" s="108">
        <f t="shared" si="314"/>
        <v>0</v>
      </c>
      <c r="L315" s="108">
        <f t="shared" si="314"/>
        <v>0</v>
      </c>
      <c r="M315" s="108" t="s">
        <v>1828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3" t="s">
        <v>1221</v>
      </c>
      <c r="B316" s="108">
        <v>20.0</v>
      </c>
      <c r="C316" s="108">
        <v>2.2</v>
      </c>
      <c r="D316" s="108">
        <v>0.1</v>
      </c>
      <c r="E316" s="108">
        <v>3.9</v>
      </c>
      <c r="F316" s="108">
        <v>2.1</v>
      </c>
      <c r="G316" s="234"/>
      <c r="H316" s="108">
        <f t="shared" ref="H316:L316" si="315">$G316/100*B316</f>
        <v>0</v>
      </c>
      <c r="I316" s="108">
        <f t="shared" si="315"/>
        <v>0</v>
      </c>
      <c r="J316" s="108">
        <f t="shared" si="315"/>
        <v>0</v>
      </c>
      <c r="K316" s="108">
        <f t="shared" si="315"/>
        <v>0</v>
      </c>
      <c r="L316" s="108">
        <f t="shared" si="315"/>
        <v>0</v>
      </c>
      <c r="M316" s="108" t="s">
        <v>1828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3" t="s">
        <v>1301</v>
      </c>
      <c r="B317" s="108">
        <v>26.0</v>
      </c>
      <c r="C317" s="108">
        <v>5.9</v>
      </c>
      <c r="D317" s="108">
        <v>0.4</v>
      </c>
      <c r="E317" s="108">
        <v>2.4</v>
      </c>
      <c r="F317" s="108">
        <v>0.0</v>
      </c>
      <c r="G317" s="234"/>
      <c r="H317" s="108">
        <f t="shared" ref="H317:L317" si="316">$G317/100*B317</f>
        <v>0</v>
      </c>
      <c r="I317" s="108">
        <f t="shared" si="316"/>
        <v>0</v>
      </c>
      <c r="J317" s="108">
        <f t="shared" si="316"/>
        <v>0</v>
      </c>
      <c r="K317" s="108">
        <f t="shared" si="316"/>
        <v>0</v>
      </c>
      <c r="L317" s="108">
        <f t="shared" si="316"/>
        <v>0</v>
      </c>
      <c r="M317" s="108" t="s">
        <v>1816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3" t="s">
        <v>1363</v>
      </c>
      <c r="B318" s="108">
        <v>337.0</v>
      </c>
      <c r="C318" s="108">
        <v>0.0</v>
      </c>
      <c r="D318" s="108">
        <v>36.4</v>
      </c>
      <c r="E318" s="108">
        <v>2.0</v>
      </c>
      <c r="F318" s="108">
        <v>0.0</v>
      </c>
      <c r="G318" s="234"/>
      <c r="H318" s="108">
        <f t="shared" ref="H318:L318" si="317">$G318/100*B318</f>
        <v>0</v>
      </c>
      <c r="I318" s="108">
        <f t="shared" si="317"/>
        <v>0</v>
      </c>
      <c r="J318" s="108">
        <f t="shared" si="317"/>
        <v>0</v>
      </c>
      <c r="K318" s="108">
        <f t="shared" si="317"/>
        <v>0</v>
      </c>
      <c r="L318" s="108">
        <f t="shared" si="317"/>
        <v>0</v>
      </c>
      <c r="M318" s="108" t="s">
        <v>1904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3" t="s">
        <v>1355</v>
      </c>
      <c r="B319" s="108">
        <v>100.0</v>
      </c>
      <c r="C319" s="108">
        <v>0.0</v>
      </c>
      <c r="D319" s="108">
        <v>0.0</v>
      </c>
      <c r="E319" s="108">
        <v>46.0</v>
      </c>
      <c r="F319" s="108">
        <v>0.0</v>
      </c>
      <c r="G319" s="234"/>
      <c r="H319" s="108">
        <f t="shared" ref="H319:L319" si="318">$G319/100*B319</f>
        <v>0</v>
      </c>
      <c r="I319" s="108">
        <f t="shared" si="318"/>
        <v>0</v>
      </c>
      <c r="J319" s="108">
        <f t="shared" si="318"/>
        <v>0</v>
      </c>
      <c r="K319" s="108">
        <f t="shared" si="318"/>
        <v>0</v>
      </c>
      <c r="L319" s="108">
        <f t="shared" si="318"/>
        <v>0</v>
      </c>
      <c r="M319" s="108" t="s">
        <v>1815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3" t="s">
        <v>1995</v>
      </c>
      <c r="B320" s="108">
        <v>300.0</v>
      </c>
      <c r="C320" s="108">
        <v>22.2</v>
      </c>
      <c r="D320" s="108">
        <v>22.4</v>
      </c>
      <c r="E320" s="108">
        <v>2.2</v>
      </c>
      <c r="F320" s="108">
        <v>0.0</v>
      </c>
      <c r="G320" s="234"/>
      <c r="H320" s="108">
        <f t="shared" ref="H320:L320" si="319">$G320/100*B320</f>
        <v>0</v>
      </c>
      <c r="I320" s="108">
        <f t="shared" si="319"/>
        <v>0</v>
      </c>
      <c r="J320" s="108">
        <f t="shared" si="319"/>
        <v>0</v>
      </c>
      <c r="K320" s="108">
        <f t="shared" si="319"/>
        <v>0</v>
      </c>
      <c r="L320" s="108">
        <f t="shared" si="319"/>
        <v>0</v>
      </c>
      <c r="M320" s="108" t="s">
        <v>1868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3" t="s">
        <v>1996</v>
      </c>
      <c r="B321" s="108">
        <v>326.0</v>
      </c>
      <c r="C321" s="108">
        <v>19.6</v>
      </c>
      <c r="D321" s="108">
        <v>24.6</v>
      </c>
      <c r="E321" s="108">
        <v>7.3</v>
      </c>
      <c r="F321" s="108">
        <v>0.0</v>
      </c>
      <c r="G321" s="234"/>
      <c r="H321" s="108">
        <f t="shared" ref="H321:L321" si="320">$G321/100*B321</f>
        <v>0</v>
      </c>
      <c r="I321" s="108">
        <f t="shared" si="320"/>
        <v>0</v>
      </c>
      <c r="J321" s="108">
        <f t="shared" si="320"/>
        <v>0</v>
      </c>
      <c r="K321" s="108">
        <f t="shared" si="320"/>
        <v>0</v>
      </c>
      <c r="L321" s="108">
        <f t="shared" si="320"/>
        <v>0</v>
      </c>
      <c r="M321" s="108" t="s">
        <v>1868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3" t="s">
        <v>1997</v>
      </c>
      <c r="B322" s="108">
        <v>96.0</v>
      </c>
      <c r="C322" s="108">
        <v>11.1</v>
      </c>
      <c r="D322" s="108">
        <v>4.3</v>
      </c>
      <c r="E322" s="108">
        <v>3.4</v>
      </c>
      <c r="F322" s="108">
        <v>0.0</v>
      </c>
      <c r="G322" s="234"/>
      <c r="H322" s="108">
        <f t="shared" ref="H322:L322" si="321">$G322/100*B322</f>
        <v>0</v>
      </c>
      <c r="I322" s="108">
        <f t="shared" si="321"/>
        <v>0</v>
      </c>
      <c r="J322" s="108">
        <f t="shared" si="321"/>
        <v>0</v>
      </c>
      <c r="K322" s="108">
        <f t="shared" si="321"/>
        <v>0</v>
      </c>
      <c r="L322" s="108">
        <f t="shared" si="321"/>
        <v>0</v>
      </c>
      <c r="M322" s="108" t="s">
        <v>1868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3" t="s">
        <v>1998</v>
      </c>
      <c r="B323" s="108">
        <v>264.0</v>
      </c>
      <c r="C323" s="108">
        <v>14.2</v>
      </c>
      <c r="D323" s="108">
        <v>21.3</v>
      </c>
      <c r="E323" s="108">
        <v>4.1</v>
      </c>
      <c r="F323" s="108">
        <v>0.0</v>
      </c>
      <c r="G323" s="234"/>
      <c r="H323" s="108">
        <f t="shared" ref="H323:L323" si="322">$G323/100*B323</f>
        <v>0</v>
      </c>
      <c r="I323" s="108">
        <f t="shared" si="322"/>
        <v>0</v>
      </c>
      <c r="J323" s="108">
        <f t="shared" si="322"/>
        <v>0</v>
      </c>
      <c r="K323" s="108">
        <f t="shared" si="322"/>
        <v>0</v>
      </c>
      <c r="L323" s="108">
        <f t="shared" si="322"/>
        <v>0</v>
      </c>
      <c r="M323" s="108" t="s">
        <v>1868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3" t="s">
        <v>1999</v>
      </c>
      <c r="B324" s="108">
        <v>403.0</v>
      </c>
      <c r="C324" s="108">
        <v>24.9</v>
      </c>
      <c r="D324" s="108">
        <v>33.1</v>
      </c>
      <c r="E324" s="108">
        <v>1.3</v>
      </c>
      <c r="F324" s="108">
        <v>0.0</v>
      </c>
      <c r="G324" s="234"/>
      <c r="H324" s="108">
        <f t="shared" ref="H324:L324" si="323">$G324/100*B324</f>
        <v>0</v>
      </c>
      <c r="I324" s="108">
        <f t="shared" si="323"/>
        <v>0</v>
      </c>
      <c r="J324" s="108">
        <f t="shared" si="323"/>
        <v>0</v>
      </c>
      <c r="K324" s="108">
        <f t="shared" si="323"/>
        <v>0</v>
      </c>
      <c r="L324" s="108">
        <f t="shared" si="323"/>
        <v>0</v>
      </c>
      <c r="M324" s="108" t="s">
        <v>1868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3" t="s">
        <v>2000</v>
      </c>
      <c r="B325" s="108">
        <v>380.0</v>
      </c>
      <c r="C325" s="108">
        <v>26.9</v>
      </c>
      <c r="D325" s="108">
        <v>27.8</v>
      </c>
      <c r="E325" s="108">
        <v>5.4</v>
      </c>
      <c r="F325" s="108">
        <v>0.0</v>
      </c>
      <c r="G325" s="234"/>
      <c r="H325" s="108">
        <f t="shared" ref="H325:L325" si="324">$G325/100*B325</f>
        <v>0</v>
      </c>
      <c r="I325" s="108">
        <f t="shared" si="324"/>
        <v>0</v>
      </c>
      <c r="J325" s="108">
        <f t="shared" si="324"/>
        <v>0</v>
      </c>
      <c r="K325" s="108">
        <f t="shared" si="324"/>
        <v>0</v>
      </c>
      <c r="L325" s="108">
        <f t="shared" si="324"/>
        <v>0</v>
      </c>
      <c r="M325" s="108" t="s">
        <v>1868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3" t="s">
        <v>2001</v>
      </c>
      <c r="B326" s="108">
        <v>33.0</v>
      </c>
      <c r="C326" s="108">
        <v>2.8</v>
      </c>
      <c r="D326" s="108">
        <v>0.2</v>
      </c>
      <c r="E326" s="108">
        <v>7.0</v>
      </c>
      <c r="F326" s="108">
        <v>4.4</v>
      </c>
      <c r="G326" s="234"/>
      <c r="H326" s="108">
        <f t="shared" ref="H326:L326" si="325">$G326/100*B326</f>
        <v>0</v>
      </c>
      <c r="I326" s="108">
        <f t="shared" si="325"/>
        <v>0</v>
      </c>
      <c r="J326" s="108">
        <f t="shared" si="325"/>
        <v>0</v>
      </c>
      <c r="K326" s="108">
        <f t="shared" si="325"/>
        <v>0</v>
      </c>
      <c r="L326" s="108">
        <f t="shared" si="325"/>
        <v>0</v>
      </c>
      <c r="M326" s="108" t="s">
        <v>1828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3" t="s">
        <v>1426</v>
      </c>
      <c r="B327" s="108">
        <v>60.0</v>
      </c>
      <c r="C327" s="108">
        <v>10.5</v>
      </c>
      <c r="D327" s="108">
        <v>0.1</v>
      </c>
      <c r="E327" s="108">
        <v>5.6</v>
      </c>
      <c r="F327" s="108">
        <v>0.8</v>
      </c>
      <c r="G327" s="234"/>
      <c r="H327" s="108">
        <f t="shared" ref="H327:L327" si="326">$G327/100*B327</f>
        <v>0</v>
      </c>
      <c r="I327" s="108">
        <f t="shared" si="326"/>
        <v>0</v>
      </c>
      <c r="J327" s="108">
        <f t="shared" si="326"/>
        <v>0</v>
      </c>
      <c r="K327" s="108">
        <f t="shared" si="326"/>
        <v>0</v>
      </c>
      <c r="L327" s="108">
        <f t="shared" si="326"/>
        <v>0</v>
      </c>
      <c r="M327" s="108" t="s">
        <v>1836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3" t="s">
        <v>1330</v>
      </c>
      <c r="B328" s="108">
        <v>67.0</v>
      </c>
      <c r="C328" s="108">
        <v>1.3</v>
      </c>
      <c r="D328" s="108">
        <v>0.1</v>
      </c>
      <c r="E328" s="108">
        <v>16.3</v>
      </c>
      <c r="F328" s="108">
        <v>0.0</v>
      </c>
      <c r="G328" s="234"/>
      <c r="H328" s="108">
        <f t="shared" ref="H328:L328" si="327">$G328/100*B328</f>
        <v>0</v>
      </c>
      <c r="I328" s="108">
        <f t="shared" si="327"/>
        <v>0</v>
      </c>
      <c r="J328" s="108">
        <f t="shared" si="327"/>
        <v>0</v>
      </c>
      <c r="K328" s="108">
        <f t="shared" si="327"/>
        <v>0</v>
      </c>
      <c r="L328" s="108">
        <f t="shared" si="327"/>
        <v>0</v>
      </c>
      <c r="M328" s="108" t="s">
        <v>1826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3" t="s">
        <v>1557</v>
      </c>
      <c r="B329" s="108">
        <v>595.0</v>
      </c>
      <c r="C329" s="108">
        <v>17.0</v>
      </c>
      <c r="D329" s="108">
        <v>53.7</v>
      </c>
      <c r="E329" s="108">
        <v>21.2</v>
      </c>
      <c r="F329" s="108">
        <v>9.3</v>
      </c>
      <c r="G329" s="234"/>
      <c r="H329" s="108">
        <f t="shared" ref="H329:L329" si="328">$G329/100*B329</f>
        <v>0</v>
      </c>
      <c r="I329" s="108">
        <f t="shared" si="328"/>
        <v>0</v>
      </c>
      <c r="J329" s="108">
        <f t="shared" si="328"/>
        <v>0</v>
      </c>
      <c r="K329" s="108">
        <f t="shared" si="328"/>
        <v>0</v>
      </c>
      <c r="L329" s="108">
        <f t="shared" si="328"/>
        <v>0</v>
      </c>
      <c r="M329" s="108" t="s">
        <v>1825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3" t="s">
        <v>1738</v>
      </c>
      <c r="B330" s="108">
        <v>144.0</v>
      </c>
      <c r="C330" s="108">
        <v>19.4</v>
      </c>
      <c r="D330" s="108">
        <v>6.8</v>
      </c>
      <c r="E330" s="108">
        <v>0.0</v>
      </c>
      <c r="F330" s="108">
        <v>0.0</v>
      </c>
      <c r="G330" s="234"/>
      <c r="H330" s="108">
        <f t="shared" ref="H330:L330" si="329">$G330/100*B330</f>
        <v>0</v>
      </c>
      <c r="I330" s="108">
        <f t="shared" si="329"/>
        <v>0</v>
      </c>
      <c r="J330" s="108">
        <f t="shared" si="329"/>
        <v>0</v>
      </c>
      <c r="K330" s="108">
        <f t="shared" si="329"/>
        <v>0</v>
      </c>
      <c r="L330" s="108">
        <f t="shared" si="329"/>
        <v>0</v>
      </c>
      <c r="M330" s="108" t="s">
        <v>1829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3" t="s">
        <v>1196</v>
      </c>
      <c r="B331" s="108">
        <v>193.0</v>
      </c>
      <c r="C331" s="108">
        <v>18.5</v>
      </c>
      <c r="D331" s="108">
        <v>10.8</v>
      </c>
      <c r="E331" s="108">
        <v>9.4</v>
      </c>
      <c r="F331" s="108">
        <v>0.0</v>
      </c>
      <c r="G331" s="234"/>
      <c r="H331" s="108">
        <f t="shared" ref="H331:L331" si="330">$G331/100*B331</f>
        <v>0</v>
      </c>
      <c r="I331" s="108">
        <f t="shared" si="330"/>
        <v>0</v>
      </c>
      <c r="J331" s="108">
        <f t="shared" si="330"/>
        <v>0</v>
      </c>
      <c r="K331" s="108">
        <f t="shared" si="330"/>
        <v>0</v>
      </c>
      <c r="L331" s="108">
        <f t="shared" si="330"/>
        <v>0</v>
      </c>
      <c r="M331" s="108" t="s">
        <v>1818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3" t="s">
        <v>2002</v>
      </c>
      <c r="B332" s="108">
        <v>367.0</v>
      </c>
      <c r="C332" s="108">
        <v>13.3</v>
      </c>
      <c r="D332" s="108">
        <v>2.4</v>
      </c>
      <c r="E332" s="108">
        <v>73.1</v>
      </c>
      <c r="F332" s="108">
        <v>8.0</v>
      </c>
      <c r="G332" s="234"/>
      <c r="H332" s="108">
        <f t="shared" ref="H332:L332" si="331">$G332/100*B332</f>
        <v>0</v>
      </c>
      <c r="I332" s="108">
        <f t="shared" si="331"/>
        <v>0</v>
      </c>
      <c r="J332" s="108">
        <f t="shared" si="331"/>
        <v>0</v>
      </c>
      <c r="K332" s="108">
        <f t="shared" si="331"/>
        <v>0</v>
      </c>
      <c r="L332" s="108">
        <f t="shared" si="331"/>
        <v>0</v>
      </c>
      <c r="M332" s="108" t="s">
        <v>1820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3" t="s">
        <v>1608</v>
      </c>
      <c r="B333" s="108">
        <v>96.0</v>
      </c>
      <c r="C333" s="108">
        <v>20.1</v>
      </c>
      <c r="D333" s="108">
        <v>1.7</v>
      </c>
      <c r="E333" s="108">
        <v>0.0</v>
      </c>
      <c r="F333" s="108">
        <v>0.0</v>
      </c>
      <c r="G333" s="234"/>
      <c r="H333" s="108">
        <f t="shared" ref="H333:L333" si="332">$G333/100*B333</f>
        <v>0</v>
      </c>
      <c r="I333" s="108">
        <f t="shared" si="332"/>
        <v>0</v>
      </c>
      <c r="J333" s="108">
        <f t="shared" si="332"/>
        <v>0</v>
      </c>
      <c r="K333" s="108">
        <f t="shared" si="332"/>
        <v>0</v>
      </c>
      <c r="L333" s="108">
        <f t="shared" si="332"/>
        <v>0</v>
      </c>
      <c r="M333" s="108" t="s">
        <v>1832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3" t="s">
        <v>2003</v>
      </c>
      <c r="B334" s="108">
        <v>0.0</v>
      </c>
      <c r="C334" s="108">
        <v>2.1</v>
      </c>
      <c r="D334" s="108">
        <v>0.6</v>
      </c>
      <c r="E334" s="108">
        <v>11.5</v>
      </c>
      <c r="F334" s="108">
        <v>2.6</v>
      </c>
      <c r="G334" s="234"/>
      <c r="H334" s="108">
        <f t="shared" ref="H334:L334" si="333">$G334/100*B334</f>
        <v>0</v>
      </c>
      <c r="I334" s="108">
        <f t="shared" si="333"/>
        <v>0</v>
      </c>
      <c r="J334" s="108">
        <f t="shared" si="333"/>
        <v>0</v>
      </c>
      <c r="K334" s="108">
        <f t="shared" si="333"/>
        <v>0</v>
      </c>
      <c r="L334" s="108">
        <f t="shared" si="333"/>
        <v>0</v>
      </c>
      <c r="M334" s="108" t="s">
        <v>1828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3" t="s">
        <v>2004</v>
      </c>
      <c r="B335" s="108">
        <v>146.0</v>
      </c>
      <c r="C335" s="108">
        <v>12.7</v>
      </c>
      <c r="D335" s="108">
        <v>10.0</v>
      </c>
      <c r="E335" s="108">
        <v>4.4</v>
      </c>
      <c r="F335" s="108">
        <v>0.6</v>
      </c>
      <c r="G335" s="234"/>
      <c r="H335" s="108">
        <f t="shared" ref="H335:L335" si="334">$G335/100*B335</f>
        <v>0</v>
      </c>
      <c r="I335" s="108">
        <f t="shared" si="334"/>
        <v>0</v>
      </c>
      <c r="J335" s="108">
        <f t="shared" si="334"/>
        <v>0</v>
      </c>
      <c r="K335" s="108">
        <f t="shared" si="334"/>
        <v>0</v>
      </c>
      <c r="L335" s="108">
        <f t="shared" si="334"/>
        <v>0</v>
      </c>
      <c r="M335" s="108" t="s">
        <v>1818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3" t="s">
        <v>2005</v>
      </c>
      <c r="B336" s="108">
        <v>436.0</v>
      </c>
      <c r="C336" s="108">
        <v>53.4</v>
      </c>
      <c r="D336" s="108">
        <v>26.4</v>
      </c>
      <c r="E336" s="108">
        <v>7.2</v>
      </c>
      <c r="F336" s="108">
        <v>0.2</v>
      </c>
      <c r="G336" s="234"/>
      <c r="H336" s="108">
        <f t="shared" ref="H336:L336" si="335">$G336/100*B336</f>
        <v>0</v>
      </c>
      <c r="I336" s="108">
        <f t="shared" si="335"/>
        <v>0</v>
      </c>
      <c r="J336" s="108">
        <f t="shared" si="335"/>
        <v>0</v>
      </c>
      <c r="K336" s="108">
        <f t="shared" si="335"/>
        <v>0</v>
      </c>
      <c r="L336" s="108">
        <f t="shared" si="335"/>
        <v>0</v>
      </c>
      <c r="M336" s="108" t="s">
        <v>1818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3" t="s">
        <v>2006</v>
      </c>
      <c r="B337" s="108">
        <v>116.0</v>
      </c>
      <c r="C337" s="108">
        <v>8.2</v>
      </c>
      <c r="D337" s="108">
        <v>8.0</v>
      </c>
      <c r="E337" s="108">
        <v>5.2</v>
      </c>
      <c r="F337" s="108">
        <v>0.0</v>
      </c>
      <c r="G337" s="234"/>
      <c r="H337" s="108">
        <f t="shared" ref="H337:L337" si="336">$G337/100*B337</f>
        <v>0</v>
      </c>
      <c r="I337" s="108">
        <f t="shared" si="336"/>
        <v>0</v>
      </c>
      <c r="J337" s="108">
        <f t="shared" si="336"/>
        <v>0</v>
      </c>
      <c r="K337" s="108">
        <f t="shared" si="336"/>
        <v>0</v>
      </c>
      <c r="L337" s="108">
        <f t="shared" si="336"/>
        <v>0</v>
      </c>
      <c r="M337" s="108" t="s">
        <v>1818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3" t="s">
        <v>1576</v>
      </c>
      <c r="B338" s="108">
        <v>82.0</v>
      </c>
      <c r="C338" s="108">
        <v>17.8</v>
      </c>
      <c r="D338" s="108">
        <v>0.7</v>
      </c>
      <c r="E338" s="108">
        <v>0.0</v>
      </c>
      <c r="F338" s="108">
        <v>0.0</v>
      </c>
      <c r="G338" s="234"/>
      <c r="H338" s="108">
        <f t="shared" ref="H338:L338" si="337">$G338/100*B338</f>
        <v>0</v>
      </c>
      <c r="I338" s="108">
        <f t="shared" si="337"/>
        <v>0</v>
      </c>
      <c r="J338" s="108">
        <f t="shared" si="337"/>
        <v>0</v>
      </c>
      <c r="K338" s="108">
        <f t="shared" si="337"/>
        <v>0</v>
      </c>
      <c r="L338" s="108">
        <f t="shared" si="337"/>
        <v>0</v>
      </c>
      <c r="M338" s="108" t="s">
        <v>1832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3" t="s">
        <v>1612</v>
      </c>
      <c r="B339" s="108">
        <v>109.0</v>
      </c>
      <c r="C339" s="108">
        <v>24.4</v>
      </c>
      <c r="D339" s="108">
        <v>0.5</v>
      </c>
      <c r="E339" s="108">
        <v>0.0</v>
      </c>
      <c r="F339" s="108">
        <v>0.0</v>
      </c>
      <c r="G339" s="234"/>
      <c r="H339" s="108">
        <f t="shared" ref="H339:L339" si="338">$G339/100*B339</f>
        <v>0</v>
      </c>
      <c r="I339" s="108">
        <f t="shared" si="338"/>
        <v>0</v>
      </c>
      <c r="J339" s="108">
        <f t="shared" si="338"/>
        <v>0</v>
      </c>
      <c r="K339" s="108">
        <f t="shared" si="338"/>
        <v>0</v>
      </c>
      <c r="L339" s="108">
        <f t="shared" si="338"/>
        <v>0</v>
      </c>
      <c r="M339" s="108" t="s">
        <v>1832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3" t="s">
        <v>2007</v>
      </c>
      <c r="B340" s="108">
        <v>26.0</v>
      </c>
      <c r="C340" s="108">
        <v>1.0</v>
      </c>
      <c r="D340" s="108">
        <v>0.1</v>
      </c>
      <c r="E340" s="108">
        <v>6.5</v>
      </c>
      <c r="F340" s="108">
        <v>0.5</v>
      </c>
      <c r="G340" s="234"/>
      <c r="H340" s="108">
        <f t="shared" ref="H340:L340" si="339">$G340/100*B340</f>
        <v>0</v>
      </c>
      <c r="I340" s="108">
        <f t="shared" si="339"/>
        <v>0</v>
      </c>
      <c r="J340" s="108">
        <f t="shared" si="339"/>
        <v>0</v>
      </c>
      <c r="K340" s="108">
        <f t="shared" si="339"/>
        <v>0</v>
      </c>
      <c r="L340" s="108">
        <f t="shared" si="339"/>
        <v>0</v>
      </c>
      <c r="M340" s="108" t="s">
        <v>1828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3" t="s">
        <v>2008</v>
      </c>
      <c r="B341" s="108">
        <v>40.0</v>
      </c>
      <c r="C341" s="108">
        <v>0.8</v>
      </c>
      <c r="D341" s="108">
        <v>0.1</v>
      </c>
      <c r="E341" s="108">
        <v>10.4</v>
      </c>
      <c r="F341" s="108">
        <v>1.5</v>
      </c>
      <c r="G341" s="234"/>
      <c r="H341" s="108">
        <f t="shared" ref="H341:L341" si="340">$G341/100*B341</f>
        <v>0</v>
      </c>
      <c r="I341" s="108">
        <f t="shared" si="340"/>
        <v>0</v>
      </c>
      <c r="J341" s="108">
        <f t="shared" si="340"/>
        <v>0</v>
      </c>
      <c r="K341" s="108">
        <f t="shared" si="340"/>
        <v>0</v>
      </c>
      <c r="L341" s="108">
        <f t="shared" si="340"/>
        <v>0</v>
      </c>
      <c r="M341" s="108" t="s">
        <v>1828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3" t="s">
        <v>2009</v>
      </c>
      <c r="B342" s="108">
        <v>45.0</v>
      </c>
      <c r="C342" s="108">
        <v>1.0</v>
      </c>
      <c r="D342" s="108">
        <v>0.1</v>
      </c>
      <c r="E342" s="108">
        <v>11.7</v>
      </c>
      <c r="F342" s="108">
        <v>2.0</v>
      </c>
      <c r="G342" s="234"/>
      <c r="H342" s="108">
        <f t="shared" ref="H342:L342" si="341">$G342/100*B342</f>
        <v>0</v>
      </c>
      <c r="I342" s="108">
        <f t="shared" si="341"/>
        <v>0</v>
      </c>
      <c r="J342" s="108">
        <f t="shared" si="341"/>
        <v>0</v>
      </c>
      <c r="K342" s="108">
        <f t="shared" si="341"/>
        <v>0</v>
      </c>
      <c r="L342" s="108">
        <f t="shared" si="341"/>
        <v>0</v>
      </c>
      <c r="M342" s="108" t="s">
        <v>1828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3" t="s">
        <v>2010</v>
      </c>
      <c r="B343" s="108">
        <v>40.0</v>
      </c>
      <c r="C343" s="108">
        <v>2.0</v>
      </c>
      <c r="D343" s="108">
        <v>0.5</v>
      </c>
      <c r="E343" s="108">
        <v>8.7</v>
      </c>
      <c r="F343" s="108">
        <v>0.0</v>
      </c>
      <c r="G343" s="234"/>
      <c r="H343" s="108">
        <f t="shared" ref="H343:L343" si="342">$G343/100*B343</f>
        <v>0</v>
      </c>
      <c r="I343" s="108">
        <f t="shared" si="342"/>
        <v>0</v>
      </c>
      <c r="J343" s="108">
        <f t="shared" si="342"/>
        <v>0</v>
      </c>
      <c r="K343" s="108">
        <f t="shared" si="342"/>
        <v>0</v>
      </c>
      <c r="L343" s="108">
        <f t="shared" si="342"/>
        <v>0</v>
      </c>
      <c r="M343" s="108" t="s">
        <v>1828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3" t="s">
        <v>2011</v>
      </c>
      <c r="B344" s="108">
        <v>381.0</v>
      </c>
      <c r="C344" s="108">
        <v>1.9</v>
      </c>
      <c r="D344" s="108">
        <v>0.3</v>
      </c>
      <c r="E344" s="108">
        <v>20.6</v>
      </c>
      <c r="F344" s="108">
        <v>3.5</v>
      </c>
      <c r="G344" s="234"/>
      <c r="H344" s="108">
        <f t="shared" ref="H344:L344" si="343">$G344/100*B344</f>
        <v>0</v>
      </c>
      <c r="I344" s="108">
        <f t="shared" si="343"/>
        <v>0</v>
      </c>
      <c r="J344" s="108">
        <f t="shared" si="343"/>
        <v>0</v>
      </c>
      <c r="K344" s="108">
        <f t="shared" si="343"/>
        <v>0</v>
      </c>
      <c r="L344" s="108">
        <f t="shared" si="343"/>
        <v>0</v>
      </c>
      <c r="M344" s="108" t="s">
        <v>1828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3" t="s">
        <v>1552</v>
      </c>
      <c r="B345" s="108">
        <v>559.0</v>
      </c>
      <c r="C345" s="108">
        <v>30.2</v>
      </c>
      <c r="D345" s="108">
        <v>49.1</v>
      </c>
      <c r="E345" s="108">
        <v>10.7</v>
      </c>
      <c r="F345" s="108">
        <v>6.0</v>
      </c>
      <c r="G345" s="234"/>
      <c r="H345" s="108">
        <f t="shared" ref="H345:L345" si="344">$G345/100*B345</f>
        <v>0</v>
      </c>
      <c r="I345" s="108">
        <f t="shared" si="344"/>
        <v>0</v>
      </c>
      <c r="J345" s="108">
        <f t="shared" si="344"/>
        <v>0</v>
      </c>
      <c r="K345" s="108">
        <f t="shared" si="344"/>
        <v>0</v>
      </c>
      <c r="L345" s="108">
        <f t="shared" si="344"/>
        <v>0</v>
      </c>
      <c r="M345" s="108" t="s">
        <v>1825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3" t="s">
        <v>1428</v>
      </c>
      <c r="B346" s="108">
        <v>249.0</v>
      </c>
      <c r="C346" s="108">
        <v>9.0</v>
      </c>
      <c r="D346" s="108">
        <v>5.2</v>
      </c>
      <c r="E346" s="108">
        <v>42.8</v>
      </c>
      <c r="F346" s="108">
        <v>2.0</v>
      </c>
      <c r="G346" s="234"/>
      <c r="H346" s="108">
        <f t="shared" ref="H346:L346" si="345">$G346/100*B346</f>
        <v>0</v>
      </c>
      <c r="I346" s="108">
        <f t="shared" si="345"/>
        <v>0</v>
      </c>
      <c r="J346" s="108">
        <f t="shared" si="345"/>
        <v>0</v>
      </c>
      <c r="K346" s="108">
        <f t="shared" si="345"/>
        <v>0</v>
      </c>
      <c r="L346" s="108">
        <f t="shared" si="345"/>
        <v>0</v>
      </c>
      <c r="M346" s="108" t="s">
        <v>1836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3" t="s">
        <v>1578</v>
      </c>
      <c r="B347" s="108">
        <v>184.0</v>
      </c>
      <c r="C347" s="108">
        <v>18.4</v>
      </c>
      <c r="D347" s="108">
        <v>11.7</v>
      </c>
      <c r="E347" s="108">
        <v>0.0</v>
      </c>
      <c r="F347" s="108">
        <v>0.0</v>
      </c>
      <c r="G347" s="234"/>
      <c r="H347" s="108">
        <f t="shared" ref="H347:L347" si="346">$G347/100*B347</f>
        <v>0</v>
      </c>
      <c r="I347" s="108">
        <f t="shared" si="346"/>
        <v>0</v>
      </c>
      <c r="J347" s="108">
        <f t="shared" si="346"/>
        <v>0</v>
      </c>
      <c r="K347" s="108">
        <f t="shared" si="346"/>
        <v>0</v>
      </c>
      <c r="L347" s="108">
        <f t="shared" si="346"/>
        <v>0</v>
      </c>
      <c r="M347" s="108" t="s">
        <v>1832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3" t="s">
        <v>1276</v>
      </c>
      <c r="B348" s="108">
        <v>43.0</v>
      </c>
      <c r="C348" s="108">
        <v>3.5</v>
      </c>
      <c r="D348" s="108">
        <v>1.1</v>
      </c>
      <c r="E348" s="108">
        <v>4.9</v>
      </c>
      <c r="F348" s="108">
        <v>2.1</v>
      </c>
      <c r="G348" s="234"/>
      <c r="H348" s="108">
        <f t="shared" ref="H348:L348" si="347">$G348/100*B348</f>
        <v>0</v>
      </c>
      <c r="I348" s="108">
        <f t="shared" si="347"/>
        <v>0</v>
      </c>
      <c r="J348" s="108">
        <f t="shared" si="347"/>
        <v>0</v>
      </c>
      <c r="K348" s="108">
        <f t="shared" si="347"/>
        <v>0</v>
      </c>
      <c r="L348" s="108">
        <f t="shared" si="347"/>
        <v>0</v>
      </c>
      <c r="M348" s="108" t="s">
        <v>1828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3" t="s">
        <v>2012</v>
      </c>
      <c r="B349" s="108">
        <v>88.0</v>
      </c>
      <c r="C349" s="108">
        <v>0.5</v>
      </c>
      <c r="D349" s="108">
        <v>0.0</v>
      </c>
      <c r="E349" s="108">
        <v>17.0</v>
      </c>
      <c r="F349" s="108">
        <v>0.0</v>
      </c>
      <c r="G349" s="234"/>
      <c r="H349" s="108">
        <f t="shared" ref="H349:L349" si="348">$G349/100*B349</f>
        <v>0</v>
      </c>
      <c r="I349" s="108">
        <f t="shared" si="348"/>
        <v>0</v>
      </c>
      <c r="J349" s="108">
        <f t="shared" si="348"/>
        <v>0</v>
      </c>
      <c r="K349" s="108">
        <f t="shared" si="348"/>
        <v>0</v>
      </c>
      <c r="L349" s="108">
        <f t="shared" si="348"/>
        <v>0</v>
      </c>
      <c r="M349" s="108" t="s">
        <v>1836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3" t="s">
        <v>2013</v>
      </c>
      <c r="B350" s="108">
        <v>19.0</v>
      </c>
      <c r="C350" s="108">
        <v>0.0</v>
      </c>
      <c r="D350" s="108">
        <v>0.0</v>
      </c>
      <c r="E350" s="108">
        <v>0.3</v>
      </c>
      <c r="F350" s="108">
        <v>0.0</v>
      </c>
      <c r="G350" s="234"/>
      <c r="H350" s="108">
        <f t="shared" ref="H350:L350" si="349">$G350/100*B350</f>
        <v>0</v>
      </c>
      <c r="I350" s="108">
        <f t="shared" si="349"/>
        <v>0</v>
      </c>
      <c r="J350" s="108">
        <f t="shared" si="349"/>
        <v>0</v>
      </c>
      <c r="K350" s="108">
        <f t="shared" si="349"/>
        <v>0</v>
      </c>
      <c r="L350" s="108">
        <f t="shared" si="349"/>
        <v>0</v>
      </c>
      <c r="M350" s="108" t="s">
        <v>1836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3" t="s">
        <v>2014</v>
      </c>
      <c r="B351" s="108">
        <v>21.0</v>
      </c>
      <c r="C351" s="108">
        <v>0.0</v>
      </c>
      <c r="D351" s="108">
        <v>0.0</v>
      </c>
      <c r="E351" s="108">
        <v>0.2</v>
      </c>
      <c r="F351" s="108">
        <v>0.0</v>
      </c>
      <c r="G351" s="234"/>
      <c r="H351" s="108">
        <f t="shared" ref="H351:L351" si="350">$G351/100*B351</f>
        <v>0</v>
      </c>
      <c r="I351" s="108">
        <f t="shared" si="350"/>
        <v>0</v>
      </c>
      <c r="J351" s="108">
        <f t="shared" si="350"/>
        <v>0</v>
      </c>
      <c r="K351" s="108">
        <f t="shared" si="350"/>
        <v>0</v>
      </c>
      <c r="L351" s="108">
        <f t="shared" si="350"/>
        <v>0</v>
      </c>
      <c r="M351" s="108" t="s">
        <v>1836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3" t="s">
        <v>1430</v>
      </c>
      <c r="B352" s="108">
        <v>138.0</v>
      </c>
      <c r="C352" s="108">
        <v>0.9</v>
      </c>
      <c r="D352" s="108">
        <v>0.2</v>
      </c>
      <c r="E352" s="108">
        <v>10.5</v>
      </c>
      <c r="F352" s="108">
        <v>3.6</v>
      </c>
      <c r="G352" s="234"/>
      <c r="H352" s="108">
        <f t="shared" ref="H352:L352" si="351">$G352/100*B352</f>
        <v>0</v>
      </c>
      <c r="I352" s="108">
        <f t="shared" si="351"/>
        <v>0</v>
      </c>
      <c r="J352" s="108">
        <f t="shared" si="351"/>
        <v>0</v>
      </c>
      <c r="K352" s="108">
        <f t="shared" si="351"/>
        <v>0</v>
      </c>
      <c r="L352" s="108">
        <f t="shared" si="351"/>
        <v>0</v>
      </c>
      <c r="M352" s="108" t="s">
        <v>1836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3" t="s">
        <v>1627</v>
      </c>
      <c r="B353" s="108">
        <v>51.0</v>
      </c>
      <c r="C353" s="108">
        <v>5.7</v>
      </c>
      <c r="D353" s="108">
        <v>1.7</v>
      </c>
      <c r="E353" s="108">
        <v>2.7</v>
      </c>
      <c r="F353" s="108">
        <v>0.0</v>
      </c>
      <c r="G353" s="234"/>
      <c r="H353" s="108">
        <f t="shared" ref="H353:L353" si="352">$G353/100*B353</f>
        <v>0</v>
      </c>
      <c r="I353" s="108">
        <f t="shared" si="352"/>
        <v>0</v>
      </c>
      <c r="J353" s="108">
        <f t="shared" si="352"/>
        <v>0</v>
      </c>
      <c r="K353" s="108">
        <f t="shared" si="352"/>
        <v>0</v>
      </c>
      <c r="L353" s="108">
        <f t="shared" si="352"/>
        <v>0</v>
      </c>
      <c r="M353" s="108" t="s">
        <v>1847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3" t="s">
        <v>1743</v>
      </c>
      <c r="B354" s="108">
        <v>211.0</v>
      </c>
      <c r="C354" s="108">
        <v>17.4</v>
      </c>
      <c r="D354" s="108">
        <v>15.2</v>
      </c>
      <c r="E354" s="108">
        <v>0.0</v>
      </c>
      <c r="F354" s="108">
        <v>0.0</v>
      </c>
      <c r="G354" s="234"/>
      <c r="H354" s="108">
        <f t="shared" ref="H354:L354" si="353">$G354/100*B354</f>
        <v>0</v>
      </c>
      <c r="I354" s="108">
        <f t="shared" si="353"/>
        <v>0</v>
      </c>
      <c r="J354" s="108">
        <f t="shared" si="353"/>
        <v>0</v>
      </c>
      <c r="K354" s="108">
        <f t="shared" si="353"/>
        <v>0</v>
      </c>
      <c r="L354" s="108">
        <f t="shared" si="353"/>
        <v>0</v>
      </c>
      <c r="M354" s="108" t="s">
        <v>1859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3" t="s">
        <v>1152</v>
      </c>
      <c r="B355" s="108">
        <v>333.0</v>
      </c>
      <c r="C355" s="108">
        <v>13.3</v>
      </c>
      <c r="D355" s="108">
        <v>17.8</v>
      </c>
      <c r="E355" s="108">
        <v>31.8</v>
      </c>
      <c r="F355" s="108">
        <v>0.0</v>
      </c>
      <c r="G355" s="234"/>
      <c r="H355" s="108">
        <f t="shared" ref="H355:L355" si="354">$G355/100*B355</f>
        <v>0</v>
      </c>
      <c r="I355" s="108">
        <f t="shared" si="354"/>
        <v>0</v>
      </c>
      <c r="J355" s="108">
        <f t="shared" si="354"/>
        <v>0</v>
      </c>
      <c r="K355" s="108">
        <f t="shared" si="354"/>
        <v>0</v>
      </c>
      <c r="L355" s="108">
        <f t="shared" si="354"/>
        <v>0</v>
      </c>
      <c r="M355" s="108" t="s">
        <v>1818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3" t="s">
        <v>2015</v>
      </c>
      <c r="B356" s="108">
        <v>337.0</v>
      </c>
      <c r="C356" s="108">
        <v>22.3</v>
      </c>
      <c r="D356" s="108">
        <v>1.5</v>
      </c>
      <c r="E356" s="108">
        <v>60.8</v>
      </c>
      <c r="F356" s="108">
        <v>24.4</v>
      </c>
      <c r="G356" s="234"/>
      <c r="H356" s="108">
        <f t="shared" ref="H356:L356" si="355">$G356/100*B356</f>
        <v>0</v>
      </c>
      <c r="I356" s="108">
        <f t="shared" si="355"/>
        <v>0</v>
      </c>
      <c r="J356" s="108">
        <f t="shared" si="355"/>
        <v>0</v>
      </c>
      <c r="K356" s="108">
        <f t="shared" si="355"/>
        <v>0</v>
      </c>
      <c r="L356" s="108">
        <f t="shared" si="355"/>
        <v>0</v>
      </c>
      <c r="M356" s="108" t="s">
        <v>1818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3" t="s">
        <v>2016</v>
      </c>
      <c r="B357" s="108">
        <v>31.0</v>
      </c>
      <c r="C357" s="108">
        <v>1.8</v>
      </c>
      <c r="D357" s="108">
        <v>0.1</v>
      </c>
      <c r="E357" s="108">
        <v>7.1</v>
      </c>
      <c r="F357" s="108">
        <v>3.4</v>
      </c>
      <c r="G357" s="234"/>
      <c r="H357" s="108">
        <f t="shared" ref="H357:L357" si="356">$G357/100*B357</f>
        <v>0</v>
      </c>
      <c r="I357" s="108">
        <f t="shared" si="356"/>
        <v>0</v>
      </c>
      <c r="J357" s="108">
        <f t="shared" si="356"/>
        <v>0</v>
      </c>
      <c r="K357" s="108">
        <f t="shared" si="356"/>
        <v>0</v>
      </c>
      <c r="L357" s="108">
        <f t="shared" si="356"/>
        <v>0</v>
      </c>
      <c r="M357" s="108" t="s">
        <v>1828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3" t="s">
        <v>1156</v>
      </c>
      <c r="B358" s="108">
        <v>333.0</v>
      </c>
      <c r="C358" s="108">
        <v>23.6</v>
      </c>
      <c r="D358" s="108">
        <v>0.8</v>
      </c>
      <c r="E358" s="108">
        <v>60.1</v>
      </c>
      <c r="F358" s="108">
        <v>24.9</v>
      </c>
      <c r="G358" s="234"/>
      <c r="H358" s="108">
        <f t="shared" ref="H358:L358" si="357">$G358/100*B358</f>
        <v>0</v>
      </c>
      <c r="I358" s="108">
        <f t="shared" si="357"/>
        <v>0</v>
      </c>
      <c r="J358" s="108">
        <f t="shared" si="357"/>
        <v>0</v>
      </c>
      <c r="K358" s="108">
        <f t="shared" si="357"/>
        <v>0</v>
      </c>
      <c r="L358" s="108">
        <f t="shared" si="357"/>
        <v>0</v>
      </c>
      <c r="M358" s="108" t="s">
        <v>1818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3" t="s">
        <v>2017</v>
      </c>
      <c r="B359" s="108">
        <v>338.0</v>
      </c>
      <c r="C359" s="108">
        <v>21.5</v>
      </c>
      <c r="D359" s="108">
        <v>0.7</v>
      </c>
      <c r="E359" s="108">
        <v>63.4</v>
      </c>
      <c r="F359" s="108">
        <v>19.0</v>
      </c>
      <c r="G359" s="234"/>
      <c r="H359" s="108">
        <f t="shared" ref="H359:L359" si="358">$G359/100*B359</f>
        <v>0</v>
      </c>
      <c r="I359" s="108">
        <f t="shared" si="358"/>
        <v>0</v>
      </c>
      <c r="J359" s="108">
        <f t="shared" si="358"/>
        <v>0</v>
      </c>
      <c r="K359" s="108">
        <f t="shared" si="358"/>
        <v>0</v>
      </c>
      <c r="L359" s="108">
        <f t="shared" si="358"/>
        <v>0</v>
      </c>
      <c r="M359" s="108" t="s">
        <v>1818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3" t="s">
        <v>2018</v>
      </c>
      <c r="B360" s="108">
        <v>347.0</v>
      </c>
      <c r="C360" s="108">
        <v>21.4</v>
      </c>
      <c r="D360" s="108">
        <v>1.2</v>
      </c>
      <c r="E360" s="108">
        <v>62.6</v>
      </c>
      <c r="F360" s="108">
        <v>15.5</v>
      </c>
      <c r="G360" s="234"/>
      <c r="H360" s="108">
        <f t="shared" ref="H360:L360" si="359">$G360/100*B360</f>
        <v>0</v>
      </c>
      <c r="I360" s="108">
        <f t="shared" si="359"/>
        <v>0</v>
      </c>
      <c r="J360" s="108">
        <f t="shared" si="359"/>
        <v>0</v>
      </c>
      <c r="K360" s="108">
        <f t="shared" si="359"/>
        <v>0</v>
      </c>
      <c r="L360" s="108">
        <f t="shared" si="359"/>
        <v>0</v>
      </c>
      <c r="M360" s="108" t="s">
        <v>1818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3" t="s">
        <v>2019</v>
      </c>
      <c r="B361" s="108">
        <v>341.0</v>
      </c>
      <c r="C361" s="108">
        <v>21.6</v>
      </c>
      <c r="D361" s="108">
        <v>1.4</v>
      </c>
      <c r="E361" s="108">
        <v>62.3</v>
      </c>
      <c r="F361" s="108">
        <v>15.2</v>
      </c>
      <c r="G361" s="234"/>
      <c r="H361" s="108">
        <f t="shared" ref="H361:L361" si="360">$G361/100*B361</f>
        <v>0</v>
      </c>
      <c r="I361" s="108">
        <f t="shared" si="360"/>
        <v>0</v>
      </c>
      <c r="J361" s="108">
        <f t="shared" si="360"/>
        <v>0</v>
      </c>
      <c r="K361" s="108">
        <f t="shared" si="360"/>
        <v>0</v>
      </c>
      <c r="L361" s="108">
        <f t="shared" si="360"/>
        <v>0</v>
      </c>
      <c r="M361" s="108" t="s">
        <v>1818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3" t="s">
        <v>2020</v>
      </c>
      <c r="B362" s="108">
        <v>31.0</v>
      </c>
      <c r="C362" s="108">
        <v>1.2</v>
      </c>
      <c r="D362" s="108">
        <v>0.2</v>
      </c>
      <c r="E362" s="108">
        <v>7.3</v>
      </c>
      <c r="F362" s="108">
        <v>3.1</v>
      </c>
      <c r="G362" s="234"/>
      <c r="H362" s="108">
        <f t="shared" ref="H362:L362" si="361">$G362/100*B362</f>
        <v>0</v>
      </c>
      <c r="I362" s="108">
        <f t="shared" si="361"/>
        <v>0</v>
      </c>
      <c r="J362" s="108">
        <f t="shared" si="361"/>
        <v>0</v>
      </c>
      <c r="K362" s="108">
        <f t="shared" si="361"/>
        <v>0</v>
      </c>
      <c r="L362" s="108">
        <f t="shared" si="361"/>
        <v>0</v>
      </c>
      <c r="M362" s="108" t="s">
        <v>1828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3" t="s">
        <v>1469</v>
      </c>
      <c r="B363" s="108">
        <v>277.0</v>
      </c>
      <c r="C363" s="108">
        <v>1.8</v>
      </c>
      <c r="D363" s="108">
        <v>0.2</v>
      </c>
      <c r="E363" s="108">
        <v>75.0</v>
      </c>
      <c r="F363" s="108">
        <v>6.7</v>
      </c>
      <c r="G363" s="234"/>
      <c r="H363" s="108">
        <f t="shared" ref="H363:L363" si="362">$G363/100*B363</f>
        <v>0</v>
      </c>
      <c r="I363" s="108">
        <f t="shared" si="362"/>
        <v>0</v>
      </c>
      <c r="J363" s="108">
        <f t="shared" si="362"/>
        <v>0</v>
      </c>
      <c r="K363" s="108">
        <f t="shared" si="362"/>
        <v>0</v>
      </c>
      <c r="L363" s="108">
        <f t="shared" si="362"/>
        <v>0</v>
      </c>
      <c r="M363" s="108" t="s">
        <v>1814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3" t="s">
        <v>2021</v>
      </c>
      <c r="B364" s="108">
        <v>562.0</v>
      </c>
      <c r="C364" s="108">
        <v>20.3</v>
      </c>
      <c r="D364" s="108">
        <v>45.4</v>
      </c>
      <c r="E364" s="108">
        <v>27.5</v>
      </c>
      <c r="F364" s="108">
        <v>10.3</v>
      </c>
      <c r="G364" s="234"/>
      <c r="H364" s="108">
        <f t="shared" ref="H364:L364" si="363">$G364/100*B364</f>
        <v>0</v>
      </c>
      <c r="I364" s="108">
        <f t="shared" si="363"/>
        <v>0</v>
      </c>
      <c r="J364" s="108">
        <f t="shared" si="363"/>
        <v>0</v>
      </c>
      <c r="K364" s="108">
        <f t="shared" si="363"/>
        <v>0</v>
      </c>
      <c r="L364" s="108">
        <f t="shared" si="363"/>
        <v>0</v>
      </c>
      <c r="M364" s="108" t="s">
        <v>1823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3" t="s">
        <v>1610</v>
      </c>
      <c r="B365" s="108">
        <v>119.0</v>
      </c>
      <c r="C365" s="108">
        <v>20.5</v>
      </c>
      <c r="D365" s="108">
        <v>3.5</v>
      </c>
      <c r="E365" s="108">
        <v>0.0</v>
      </c>
      <c r="F365" s="108">
        <v>0.0</v>
      </c>
      <c r="G365" s="234"/>
      <c r="H365" s="108">
        <f t="shared" ref="H365:L365" si="364">$G365/100*B365</f>
        <v>0</v>
      </c>
      <c r="I365" s="108">
        <f t="shared" si="364"/>
        <v>0</v>
      </c>
      <c r="J365" s="108">
        <f t="shared" si="364"/>
        <v>0</v>
      </c>
      <c r="K365" s="108">
        <f t="shared" si="364"/>
        <v>0</v>
      </c>
      <c r="L365" s="108">
        <f t="shared" si="364"/>
        <v>0</v>
      </c>
      <c r="M365" s="108" t="s">
        <v>1832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3" t="s">
        <v>1345</v>
      </c>
      <c r="B366" s="108">
        <v>279.0</v>
      </c>
      <c r="C366" s="108">
        <v>0.0</v>
      </c>
      <c r="D366" s="108">
        <v>0.0</v>
      </c>
      <c r="E366" s="108">
        <v>76.1</v>
      </c>
      <c r="F366" s="108">
        <v>0.1</v>
      </c>
      <c r="G366" s="234"/>
      <c r="H366" s="108">
        <f t="shared" ref="H366:L366" si="365">$G366/100*B366</f>
        <v>0</v>
      </c>
      <c r="I366" s="108">
        <f t="shared" si="365"/>
        <v>0</v>
      </c>
      <c r="J366" s="108">
        <f t="shared" si="365"/>
        <v>0</v>
      </c>
      <c r="K366" s="108">
        <f t="shared" si="365"/>
        <v>0</v>
      </c>
      <c r="L366" s="108">
        <f t="shared" si="365"/>
        <v>0</v>
      </c>
      <c r="M366" s="108" t="s">
        <v>1815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3" t="s">
        <v>2022</v>
      </c>
      <c r="B367" s="108">
        <v>163.0</v>
      </c>
      <c r="C367" s="108">
        <v>12.7</v>
      </c>
      <c r="D367" s="108">
        <v>0.2</v>
      </c>
      <c r="E367" s="108">
        <v>26.2</v>
      </c>
      <c r="F367" s="108">
        <v>0.5</v>
      </c>
      <c r="G367" s="234"/>
      <c r="H367" s="108">
        <f t="shared" ref="H367:L367" si="366">$G367/100*B367</f>
        <v>0</v>
      </c>
      <c r="I367" s="108">
        <f t="shared" si="366"/>
        <v>0</v>
      </c>
      <c r="J367" s="108">
        <f t="shared" si="366"/>
        <v>0</v>
      </c>
      <c r="K367" s="108">
        <f t="shared" si="366"/>
        <v>0</v>
      </c>
      <c r="L367" s="108">
        <f t="shared" si="366"/>
        <v>0</v>
      </c>
      <c r="M367" s="108" t="s">
        <v>1820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3" t="s">
        <v>1527</v>
      </c>
      <c r="B368" s="108">
        <v>628.0</v>
      </c>
      <c r="C368" s="108">
        <v>15.0</v>
      </c>
      <c r="D368" s="108">
        <v>60.8</v>
      </c>
      <c r="E368" s="108">
        <v>16.7</v>
      </c>
      <c r="F368" s="108">
        <v>9.7</v>
      </c>
      <c r="G368" s="234"/>
      <c r="H368" s="108">
        <f t="shared" ref="H368:L368" si="367">$G368/100*B368</f>
        <v>0</v>
      </c>
      <c r="I368" s="108">
        <f t="shared" si="367"/>
        <v>0</v>
      </c>
      <c r="J368" s="108">
        <f t="shared" si="367"/>
        <v>0</v>
      </c>
      <c r="K368" s="108">
        <f t="shared" si="367"/>
        <v>0</v>
      </c>
      <c r="L368" s="108">
        <f t="shared" si="367"/>
        <v>0</v>
      </c>
      <c r="M368" s="108" t="s">
        <v>1823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3" t="s">
        <v>2023</v>
      </c>
      <c r="B369" s="108">
        <v>380.0</v>
      </c>
      <c r="C369" s="108">
        <v>13.3</v>
      </c>
      <c r="D369" s="108">
        <v>1.3</v>
      </c>
      <c r="E369" s="108">
        <v>72.2</v>
      </c>
      <c r="F369" s="108">
        <v>0.6</v>
      </c>
      <c r="G369" s="234"/>
      <c r="H369" s="108">
        <f t="shared" ref="H369:L369" si="368">$G369/100*B369</f>
        <v>0</v>
      </c>
      <c r="I369" s="108">
        <f t="shared" si="368"/>
        <v>0</v>
      </c>
      <c r="J369" s="108">
        <f t="shared" si="368"/>
        <v>0</v>
      </c>
      <c r="K369" s="108">
        <f t="shared" si="368"/>
        <v>0</v>
      </c>
      <c r="L369" s="108">
        <f t="shared" si="368"/>
        <v>0</v>
      </c>
      <c r="M369" s="108" t="s">
        <v>1820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3" t="s">
        <v>1289</v>
      </c>
      <c r="B370" s="108">
        <v>139.0</v>
      </c>
      <c r="C370" s="108">
        <v>10.6</v>
      </c>
      <c r="D370" s="108">
        <v>1.3</v>
      </c>
      <c r="E370" s="108">
        <v>56.2</v>
      </c>
      <c r="F370" s="108">
        <v>43.3</v>
      </c>
      <c r="G370" s="234"/>
      <c r="H370" s="108">
        <f t="shared" ref="H370:L370" si="369">$G370/100*B370</f>
        <v>0</v>
      </c>
      <c r="I370" s="108">
        <f t="shared" si="369"/>
        <v>0</v>
      </c>
      <c r="J370" s="108">
        <f t="shared" si="369"/>
        <v>0</v>
      </c>
      <c r="K370" s="108">
        <f t="shared" si="369"/>
        <v>0</v>
      </c>
      <c r="L370" s="108">
        <f t="shared" si="369"/>
        <v>0</v>
      </c>
      <c r="M370" s="108" t="s">
        <v>1816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3" t="s">
        <v>1733</v>
      </c>
      <c r="B371" s="108">
        <v>304.0</v>
      </c>
      <c r="C371" s="108">
        <v>15.1</v>
      </c>
      <c r="D371" s="108">
        <v>26.5</v>
      </c>
      <c r="E371" s="108">
        <v>0.0</v>
      </c>
      <c r="F371" s="108">
        <v>0.0</v>
      </c>
      <c r="G371" s="234"/>
      <c r="H371" s="108">
        <f t="shared" ref="H371:L371" si="370">$G371/100*B371</f>
        <v>0</v>
      </c>
      <c r="I371" s="108">
        <f t="shared" si="370"/>
        <v>0</v>
      </c>
      <c r="J371" s="108">
        <f t="shared" si="370"/>
        <v>0</v>
      </c>
      <c r="K371" s="108">
        <f t="shared" si="370"/>
        <v>0</v>
      </c>
      <c r="L371" s="108">
        <f t="shared" si="370"/>
        <v>0</v>
      </c>
      <c r="M371" s="108" t="s">
        <v>1829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3" t="s">
        <v>2024</v>
      </c>
      <c r="B372" s="108">
        <v>37.0</v>
      </c>
      <c r="C372" s="108">
        <v>2.1</v>
      </c>
      <c r="D372" s="108">
        <v>0.2</v>
      </c>
      <c r="E372" s="108">
        <v>8.5</v>
      </c>
      <c r="F372" s="108">
        <v>3.2</v>
      </c>
      <c r="G372" s="234"/>
      <c r="H372" s="108">
        <f t="shared" ref="H372:L372" si="371">$G372/100*B372</f>
        <v>0</v>
      </c>
      <c r="I372" s="108">
        <f t="shared" si="371"/>
        <v>0</v>
      </c>
      <c r="J372" s="108">
        <f t="shared" si="371"/>
        <v>0</v>
      </c>
      <c r="K372" s="108">
        <f t="shared" si="371"/>
        <v>0</v>
      </c>
      <c r="L372" s="108">
        <f t="shared" si="371"/>
        <v>0</v>
      </c>
      <c r="M372" s="108" t="s">
        <v>1828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3" t="s">
        <v>1154</v>
      </c>
      <c r="B373" s="108">
        <v>177.0</v>
      </c>
      <c r="C373" s="108">
        <v>4.9</v>
      </c>
      <c r="D373" s="108">
        <v>8.6</v>
      </c>
      <c r="E373" s="108">
        <v>16.1</v>
      </c>
      <c r="F373" s="108">
        <v>4.0</v>
      </c>
      <c r="G373" s="234"/>
      <c r="H373" s="108">
        <f t="shared" ref="H373:L373" si="372">$G373/100*B373</f>
        <v>0</v>
      </c>
      <c r="I373" s="108">
        <f t="shared" si="372"/>
        <v>0</v>
      </c>
      <c r="J373" s="108">
        <f t="shared" si="372"/>
        <v>0</v>
      </c>
      <c r="K373" s="108">
        <f t="shared" si="372"/>
        <v>0</v>
      </c>
      <c r="L373" s="108">
        <f t="shared" si="372"/>
        <v>0</v>
      </c>
      <c r="M373" s="108" t="s">
        <v>1818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3" t="s">
        <v>2025</v>
      </c>
      <c r="B374" s="108">
        <v>127.0</v>
      </c>
      <c r="C374" s="108">
        <v>0.8</v>
      </c>
      <c r="D374" s="108">
        <v>0.4</v>
      </c>
      <c r="E374" s="108">
        <v>33.5</v>
      </c>
      <c r="F374" s="108">
        <v>0.0</v>
      </c>
      <c r="G374" s="234"/>
      <c r="H374" s="108">
        <f t="shared" ref="H374:L374" si="373">$G374/100*B374</f>
        <v>0</v>
      </c>
      <c r="I374" s="108">
        <f t="shared" si="373"/>
        <v>0</v>
      </c>
      <c r="J374" s="108">
        <f t="shared" si="373"/>
        <v>0</v>
      </c>
      <c r="K374" s="108">
        <f t="shared" si="373"/>
        <v>0</v>
      </c>
      <c r="L374" s="108">
        <f t="shared" si="373"/>
        <v>0</v>
      </c>
      <c r="M374" s="108" t="s">
        <v>1814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3" t="s">
        <v>1256</v>
      </c>
      <c r="B375" s="108">
        <v>25.0</v>
      </c>
      <c r="C375" s="108">
        <v>1.9</v>
      </c>
      <c r="D375" s="108">
        <v>0.3</v>
      </c>
      <c r="E375" s="108">
        <v>5.0</v>
      </c>
      <c r="F375" s="108">
        <v>2.0</v>
      </c>
      <c r="G375" s="234"/>
      <c r="H375" s="108">
        <f t="shared" ref="H375:L375" si="374">$G375/100*B375</f>
        <v>0</v>
      </c>
      <c r="I375" s="108">
        <f t="shared" si="374"/>
        <v>0</v>
      </c>
      <c r="J375" s="108">
        <f t="shared" si="374"/>
        <v>0</v>
      </c>
      <c r="K375" s="108">
        <f t="shared" si="374"/>
        <v>0</v>
      </c>
      <c r="L375" s="108">
        <f t="shared" si="374"/>
        <v>0</v>
      </c>
      <c r="M375" s="108" t="s">
        <v>1828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3" t="s">
        <v>2026</v>
      </c>
      <c r="B376" s="108">
        <v>17.0</v>
      </c>
      <c r="C376" s="108">
        <v>1.2</v>
      </c>
      <c r="D376" s="108">
        <v>0.3</v>
      </c>
      <c r="E376" s="108">
        <v>3.1</v>
      </c>
      <c r="F376" s="108">
        <v>1.0</v>
      </c>
      <c r="G376" s="234"/>
      <c r="H376" s="108">
        <f t="shared" ref="H376:L376" si="375">$G376/100*B376</f>
        <v>0</v>
      </c>
      <c r="I376" s="108">
        <f t="shared" si="375"/>
        <v>0</v>
      </c>
      <c r="J376" s="108">
        <f t="shared" si="375"/>
        <v>0</v>
      </c>
      <c r="K376" s="108">
        <f t="shared" si="375"/>
        <v>0</v>
      </c>
      <c r="L376" s="108">
        <f t="shared" si="375"/>
        <v>0</v>
      </c>
      <c r="M376" s="108" t="s">
        <v>1828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3" t="s">
        <v>1687</v>
      </c>
      <c r="B377" s="108">
        <v>0.0</v>
      </c>
      <c r="C377" s="108">
        <v>0.0</v>
      </c>
      <c r="D377" s="108">
        <v>0.0</v>
      </c>
      <c r="E377" s="108">
        <v>0.0</v>
      </c>
      <c r="F377" s="108">
        <v>0.0</v>
      </c>
      <c r="G377" s="234"/>
      <c r="H377" s="108">
        <f t="shared" ref="H377:L377" si="376">$G377/100*B377</f>
        <v>0</v>
      </c>
      <c r="I377" s="108">
        <f t="shared" si="376"/>
        <v>0</v>
      </c>
      <c r="J377" s="108">
        <f t="shared" si="376"/>
        <v>0</v>
      </c>
      <c r="K377" s="108">
        <f t="shared" si="376"/>
        <v>0</v>
      </c>
      <c r="L377" s="108">
        <f t="shared" si="376"/>
        <v>0</v>
      </c>
      <c r="M377" s="108" t="s">
        <v>1821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3" t="s">
        <v>2027</v>
      </c>
      <c r="B378" s="108">
        <v>0.0</v>
      </c>
      <c r="C378" s="108">
        <v>31.6</v>
      </c>
      <c r="D378" s="108">
        <v>4.6</v>
      </c>
      <c r="E378" s="108">
        <v>49.6</v>
      </c>
      <c r="F378" s="108">
        <v>10.6</v>
      </c>
      <c r="G378" s="234"/>
      <c r="H378" s="108">
        <f t="shared" ref="H378:L378" si="377">$G378/100*B378</f>
        <v>0</v>
      </c>
      <c r="I378" s="108">
        <f t="shared" si="377"/>
        <v>0</v>
      </c>
      <c r="J378" s="108">
        <f t="shared" si="377"/>
        <v>0</v>
      </c>
      <c r="K378" s="108">
        <f t="shared" si="377"/>
        <v>0</v>
      </c>
      <c r="L378" s="108">
        <f t="shared" si="377"/>
        <v>0</v>
      </c>
      <c r="M378" s="108" t="s">
        <v>1821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3" t="s">
        <v>1690</v>
      </c>
      <c r="B379" s="108">
        <v>0.0</v>
      </c>
      <c r="C379" s="108">
        <v>20.3</v>
      </c>
      <c r="D379" s="108">
        <v>4.3</v>
      </c>
      <c r="E379" s="108">
        <v>61.0</v>
      </c>
      <c r="F379" s="108">
        <v>19.0</v>
      </c>
      <c r="G379" s="234"/>
      <c r="H379" s="108">
        <f t="shared" ref="H379:L379" si="378">$G379/100*B379</f>
        <v>0</v>
      </c>
      <c r="I379" s="108">
        <f t="shared" si="378"/>
        <v>0</v>
      </c>
      <c r="J379" s="108">
        <f t="shared" si="378"/>
        <v>0</v>
      </c>
      <c r="K379" s="108">
        <f t="shared" si="378"/>
        <v>0</v>
      </c>
      <c r="L379" s="108">
        <f t="shared" si="378"/>
        <v>0</v>
      </c>
      <c r="M379" s="108" t="s">
        <v>1821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3" t="s">
        <v>2028</v>
      </c>
      <c r="B380" s="108">
        <v>1.0</v>
      </c>
      <c r="C380" s="108">
        <v>0.0</v>
      </c>
      <c r="D380" s="108">
        <v>0.0</v>
      </c>
      <c r="E380" s="108">
        <v>0.2</v>
      </c>
      <c r="F380" s="108">
        <v>0.0</v>
      </c>
      <c r="G380" s="234"/>
      <c r="H380" s="108">
        <f t="shared" ref="H380:L380" si="379">$G380/100*B380</f>
        <v>0</v>
      </c>
      <c r="I380" s="108">
        <f t="shared" si="379"/>
        <v>0</v>
      </c>
      <c r="J380" s="108">
        <f t="shared" si="379"/>
        <v>0</v>
      </c>
      <c r="K380" s="108">
        <f t="shared" si="379"/>
        <v>0</v>
      </c>
      <c r="L380" s="108">
        <f t="shared" si="379"/>
        <v>0</v>
      </c>
      <c r="M380" s="108" t="s">
        <v>1821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3" t="s">
        <v>2029</v>
      </c>
      <c r="B381" s="108">
        <v>0.0</v>
      </c>
      <c r="C381" s="108">
        <v>22.6</v>
      </c>
      <c r="D381" s="108">
        <v>2.4</v>
      </c>
      <c r="E381" s="108">
        <v>58.2</v>
      </c>
      <c r="F381" s="108">
        <v>10.7</v>
      </c>
      <c r="G381" s="234"/>
      <c r="H381" s="108">
        <f t="shared" ref="H381:L381" si="380">$G381/100*B381</f>
        <v>0</v>
      </c>
      <c r="I381" s="108">
        <f t="shared" si="380"/>
        <v>0</v>
      </c>
      <c r="J381" s="108">
        <f t="shared" si="380"/>
        <v>0</v>
      </c>
      <c r="K381" s="108">
        <f t="shared" si="380"/>
        <v>0</v>
      </c>
      <c r="L381" s="108">
        <f t="shared" si="380"/>
        <v>0</v>
      </c>
      <c r="M381" s="108" t="s">
        <v>1821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3" t="s">
        <v>1457</v>
      </c>
      <c r="B382" s="108">
        <v>57.0</v>
      </c>
      <c r="C382" s="108">
        <v>0.7</v>
      </c>
      <c r="D382" s="108">
        <v>0.3</v>
      </c>
      <c r="E382" s="108">
        <v>14.5</v>
      </c>
      <c r="F382" s="108">
        <v>2.4</v>
      </c>
      <c r="G382" s="234"/>
      <c r="H382" s="108">
        <f t="shared" ref="H382:L382" si="381">$G382/100*B382</f>
        <v>0</v>
      </c>
      <c r="I382" s="108">
        <f t="shared" si="381"/>
        <v>0</v>
      </c>
      <c r="J382" s="108">
        <f t="shared" si="381"/>
        <v>0</v>
      </c>
      <c r="K382" s="108">
        <f t="shared" si="381"/>
        <v>0</v>
      </c>
      <c r="L382" s="108">
        <f t="shared" si="381"/>
        <v>0</v>
      </c>
      <c r="M382" s="108" t="s">
        <v>1814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3" t="s">
        <v>2030</v>
      </c>
      <c r="B383" s="108">
        <v>149.0</v>
      </c>
      <c r="C383" s="108">
        <v>6.4</v>
      </c>
      <c r="D383" s="108">
        <v>0.5</v>
      </c>
      <c r="E383" s="108">
        <v>33.1</v>
      </c>
      <c r="F383" s="108">
        <v>2.1</v>
      </c>
      <c r="G383" s="234"/>
      <c r="H383" s="108">
        <f t="shared" ref="H383:L383" si="382">$G383/100*B383</f>
        <v>0</v>
      </c>
      <c r="I383" s="108">
        <f t="shared" si="382"/>
        <v>0</v>
      </c>
      <c r="J383" s="108">
        <f t="shared" si="382"/>
        <v>0</v>
      </c>
      <c r="K383" s="108">
        <f t="shared" si="382"/>
        <v>0</v>
      </c>
      <c r="L383" s="108">
        <f t="shared" si="382"/>
        <v>0</v>
      </c>
      <c r="M383" s="108" t="s">
        <v>1828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3" t="s">
        <v>2031</v>
      </c>
      <c r="B384" s="108">
        <v>353.0</v>
      </c>
      <c r="C384" s="108">
        <v>25.8</v>
      </c>
      <c r="D384" s="108">
        <v>1.1</v>
      </c>
      <c r="E384" s="108">
        <v>60.1</v>
      </c>
      <c r="F384" s="108">
        <v>30.5</v>
      </c>
      <c r="G384" s="234"/>
      <c r="H384" s="108">
        <f t="shared" ref="H384:L384" si="383">$G384/100*B384</f>
        <v>0</v>
      </c>
      <c r="I384" s="108">
        <f t="shared" si="383"/>
        <v>0</v>
      </c>
      <c r="J384" s="108">
        <f t="shared" si="383"/>
        <v>0</v>
      </c>
      <c r="K384" s="108">
        <f t="shared" si="383"/>
        <v>0</v>
      </c>
      <c r="L384" s="108">
        <f t="shared" si="383"/>
        <v>0</v>
      </c>
      <c r="M384" s="108" t="s">
        <v>1818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3" t="s">
        <v>2032</v>
      </c>
      <c r="B385" s="108">
        <v>345.0</v>
      </c>
      <c r="C385" s="108">
        <v>25.0</v>
      </c>
      <c r="D385" s="108">
        <v>2.2</v>
      </c>
      <c r="E385" s="108">
        <v>59.2</v>
      </c>
      <c r="F385" s="108">
        <v>10.8</v>
      </c>
      <c r="G385" s="234"/>
      <c r="H385" s="108">
        <f t="shared" ref="H385:L385" si="384">$G385/100*B385</f>
        <v>0</v>
      </c>
      <c r="I385" s="108">
        <f t="shared" si="384"/>
        <v>0</v>
      </c>
      <c r="J385" s="108">
        <f t="shared" si="384"/>
        <v>0</v>
      </c>
      <c r="K385" s="108">
        <f t="shared" si="384"/>
        <v>0</v>
      </c>
      <c r="L385" s="108">
        <f t="shared" si="384"/>
        <v>0</v>
      </c>
      <c r="M385" s="108" t="s">
        <v>1818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3" t="s">
        <v>2033</v>
      </c>
      <c r="B386" s="108">
        <v>162.0</v>
      </c>
      <c r="C386" s="108">
        <v>0.6</v>
      </c>
      <c r="D386" s="108">
        <v>0.5</v>
      </c>
      <c r="E386" s="108">
        <v>8.6</v>
      </c>
      <c r="F386" s="108">
        <v>6.1</v>
      </c>
      <c r="G386" s="234"/>
      <c r="H386" s="108">
        <f t="shared" ref="H386:L386" si="385">$G386/100*B386</f>
        <v>0</v>
      </c>
      <c r="I386" s="108">
        <f t="shared" si="385"/>
        <v>0</v>
      </c>
      <c r="J386" s="108">
        <f t="shared" si="385"/>
        <v>0</v>
      </c>
      <c r="K386" s="108">
        <f t="shared" si="385"/>
        <v>0</v>
      </c>
      <c r="L386" s="108">
        <f t="shared" si="385"/>
        <v>0</v>
      </c>
      <c r="M386" s="108" t="s">
        <v>1814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3" t="s">
        <v>2034</v>
      </c>
      <c r="B387" s="108">
        <v>598.0</v>
      </c>
      <c r="C387" s="108">
        <v>7.8</v>
      </c>
      <c r="D387" s="108">
        <v>42.6</v>
      </c>
      <c r="E387" s="108">
        <v>45.9</v>
      </c>
      <c r="F387" s="108">
        <v>10.9</v>
      </c>
      <c r="G387" s="234"/>
      <c r="H387" s="108">
        <f t="shared" ref="H387:L387" si="386">$G387/100*B387</f>
        <v>0</v>
      </c>
      <c r="I387" s="108">
        <f t="shared" si="386"/>
        <v>0</v>
      </c>
      <c r="J387" s="108">
        <f t="shared" si="386"/>
        <v>0</v>
      </c>
      <c r="K387" s="108">
        <f t="shared" si="386"/>
        <v>0</v>
      </c>
      <c r="L387" s="108">
        <f t="shared" si="386"/>
        <v>0</v>
      </c>
      <c r="M387" s="108" t="s">
        <v>1815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3" t="s">
        <v>2035</v>
      </c>
      <c r="B388" s="108">
        <v>23.0</v>
      </c>
      <c r="C388" s="108">
        <v>2.9</v>
      </c>
      <c r="D388" s="108">
        <v>0.4</v>
      </c>
      <c r="E388" s="108">
        <v>3.6</v>
      </c>
      <c r="F388" s="108">
        <v>2.2</v>
      </c>
      <c r="G388" s="234"/>
      <c r="H388" s="108">
        <f t="shared" ref="H388:L388" si="387">$G388/100*B388</f>
        <v>0</v>
      </c>
      <c r="I388" s="108">
        <f t="shared" si="387"/>
        <v>0</v>
      </c>
      <c r="J388" s="108">
        <f t="shared" si="387"/>
        <v>0</v>
      </c>
      <c r="K388" s="108">
        <f t="shared" si="387"/>
        <v>0</v>
      </c>
      <c r="L388" s="108">
        <f t="shared" si="387"/>
        <v>0</v>
      </c>
      <c r="M388" s="108" t="s">
        <v>1828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3" t="s">
        <v>1808</v>
      </c>
      <c r="B389" s="108">
        <v>144.0</v>
      </c>
      <c r="C389" s="108">
        <v>1.1</v>
      </c>
      <c r="D389" s="108">
        <v>2.0</v>
      </c>
      <c r="E389" s="108">
        <v>30.4</v>
      </c>
      <c r="F389" s="108">
        <v>1.3</v>
      </c>
      <c r="G389" s="234"/>
      <c r="H389" s="108">
        <f t="shared" ref="H389:L389" si="388">$G389/100*B389</f>
        <v>0</v>
      </c>
      <c r="I389" s="108">
        <f t="shared" si="388"/>
        <v>0</v>
      </c>
      <c r="J389" s="108">
        <f t="shared" si="388"/>
        <v>0</v>
      </c>
      <c r="K389" s="108">
        <f t="shared" si="388"/>
        <v>0</v>
      </c>
      <c r="L389" s="108">
        <f t="shared" si="388"/>
        <v>0</v>
      </c>
      <c r="M389" s="108" t="s">
        <v>1868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3" t="s">
        <v>1280</v>
      </c>
      <c r="B390" s="108">
        <v>17.0</v>
      </c>
      <c r="C390" s="108">
        <v>1.3</v>
      </c>
      <c r="D390" s="108">
        <v>0.2</v>
      </c>
      <c r="E390" s="108">
        <v>3.4</v>
      </c>
      <c r="F390" s="108">
        <v>3.1</v>
      </c>
      <c r="G390" s="234"/>
      <c r="H390" s="108">
        <f t="shared" ref="H390:L390" si="389">$G390/100*B390</f>
        <v>0</v>
      </c>
      <c r="I390" s="108">
        <f t="shared" si="389"/>
        <v>0</v>
      </c>
      <c r="J390" s="108">
        <f t="shared" si="389"/>
        <v>0</v>
      </c>
      <c r="K390" s="108">
        <f t="shared" si="389"/>
        <v>0</v>
      </c>
      <c r="L390" s="108">
        <f t="shared" si="389"/>
        <v>0</v>
      </c>
      <c r="M390" s="108" t="s">
        <v>1828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3" t="s">
        <v>2036</v>
      </c>
      <c r="B391" s="108">
        <v>231.0</v>
      </c>
      <c r="C391" s="108">
        <v>21.3</v>
      </c>
      <c r="D391" s="108">
        <v>13.7</v>
      </c>
      <c r="E391" s="108">
        <v>4.1</v>
      </c>
      <c r="F391" s="108">
        <v>0.8</v>
      </c>
      <c r="G391" s="234"/>
      <c r="H391" s="108">
        <f t="shared" ref="H391:L391" si="390">$G391/100*B391</f>
        <v>0</v>
      </c>
      <c r="I391" s="108">
        <f t="shared" si="390"/>
        <v>0</v>
      </c>
      <c r="J391" s="108">
        <f t="shared" si="390"/>
        <v>0</v>
      </c>
      <c r="K391" s="108">
        <f t="shared" si="390"/>
        <v>0</v>
      </c>
      <c r="L391" s="108">
        <f t="shared" si="390"/>
        <v>0</v>
      </c>
      <c r="M391" s="108" t="s">
        <v>1818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3" t="s">
        <v>1447</v>
      </c>
      <c r="B392" s="108">
        <v>52.0</v>
      </c>
      <c r="C392" s="108">
        <v>0.3</v>
      </c>
      <c r="D392" s="108">
        <v>0.2</v>
      </c>
      <c r="E392" s="108">
        <v>13.8</v>
      </c>
      <c r="F392" s="108">
        <v>2.4</v>
      </c>
      <c r="G392" s="234"/>
      <c r="H392" s="108">
        <f t="shared" ref="H392:L392" si="391">$G392/100*B392</f>
        <v>0</v>
      </c>
      <c r="I392" s="108">
        <f t="shared" si="391"/>
        <v>0</v>
      </c>
      <c r="J392" s="108">
        <f t="shared" si="391"/>
        <v>0</v>
      </c>
      <c r="K392" s="108">
        <f t="shared" si="391"/>
        <v>0</v>
      </c>
      <c r="L392" s="108">
        <f t="shared" si="391"/>
        <v>0</v>
      </c>
      <c r="M392" s="108" t="s">
        <v>1814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3" t="s">
        <v>1475</v>
      </c>
      <c r="B393" s="108">
        <v>112.0</v>
      </c>
      <c r="C393" s="108">
        <v>10.6</v>
      </c>
      <c r="D393" s="108">
        <v>0.0</v>
      </c>
      <c r="E393" s="108">
        <v>21.0</v>
      </c>
      <c r="F393" s="108">
        <v>7.7</v>
      </c>
      <c r="G393" s="234"/>
      <c r="H393" s="108">
        <f t="shared" ref="H393:L393" si="392">$G393/100*B393</f>
        <v>0</v>
      </c>
      <c r="I393" s="108">
        <f t="shared" si="392"/>
        <v>0</v>
      </c>
      <c r="J393" s="108">
        <f t="shared" si="392"/>
        <v>0</v>
      </c>
      <c r="K393" s="108">
        <f t="shared" si="392"/>
        <v>0</v>
      </c>
      <c r="L393" s="108">
        <f t="shared" si="392"/>
        <v>0</v>
      </c>
      <c r="M393" s="108" t="s">
        <v>1814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3" t="s">
        <v>1751</v>
      </c>
      <c r="B394" s="108">
        <v>52.0</v>
      </c>
      <c r="C394" s="108">
        <v>10.9</v>
      </c>
      <c r="D394" s="108">
        <v>0.2</v>
      </c>
      <c r="E394" s="108">
        <v>0.7</v>
      </c>
      <c r="F394" s="108">
        <v>0.0</v>
      </c>
      <c r="G394" s="234"/>
      <c r="H394" s="108">
        <f t="shared" ref="H394:L394" si="393">$G394/100*B394</f>
        <v>0</v>
      </c>
      <c r="I394" s="108">
        <f t="shared" si="393"/>
        <v>0</v>
      </c>
      <c r="J394" s="108">
        <f t="shared" si="393"/>
        <v>0</v>
      </c>
      <c r="K394" s="108">
        <f t="shared" si="393"/>
        <v>0</v>
      </c>
      <c r="L394" s="108">
        <f t="shared" si="393"/>
        <v>0</v>
      </c>
      <c r="M394" s="108" t="s">
        <v>1859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3" t="s">
        <v>1749</v>
      </c>
      <c r="B395" s="108">
        <v>322.0</v>
      </c>
      <c r="C395" s="108">
        <v>15.9</v>
      </c>
      <c r="D395" s="108">
        <v>26.4</v>
      </c>
      <c r="E395" s="108">
        <v>3.6</v>
      </c>
      <c r="F395" s="108">
        <v>0.0</v>
      </c>
      <c r="G395" s="234"/>
      <c r="H395" s="108">
        <f t="shared" ref="H395:L395" si="394">$G395/100*B395</f>
        <v>0</v>
      </c>
      <c r="I395" s="108">
        <f t="shared" si="394"/>
        <v>0</v>
      </c>
      <c r="J395" s="108">
        <f t="shared" si="394"/>
        <v>0</v>
      </c>
      <c r="K395" s="108">
        <f t="shared" si="394"/>
        <v>0</v>
      </c>
      <c r="L395" s="108">
        <f t="shared" si="394"/>
        <v>0</v>
      </c>
      <c r="M395" s="108" t="s">
        <v>1859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3" t="s">
        <v>2037</v>
      </c>
      <c r="B396" s="108">
        <v>143.0</v>
      </c>
      <c r="C396" s="108">
        <v>12.6</v>
      </c>
      <c r="D396" s="108">
        <v>9.5</v>
      </c>
      <c r="E396" s="108">
        <v>0.7</v>
      </c>
      <c r="F396" s="108">
        <v>0.0</v>
      </c>
      <c r="G396" s="234"/>
      <c r="H396" s="108">
        <f t="shared" ref="H396:L396" si="395">$G396/100*B396</f>
        <v>0</v>
      </c>
      <c r="I396" s="108">
        <f t="shared" si="395"/>
        <v>0</v>
      </c>
      <c r="J396" s="108">
        <f t="shared" si="395"/>
        <v>0</v>
      </c>
      <c r="K396" s="108">
        <f t="shared" si="395"/>
        <v>0</v>
      </c>
      <c r="L396" s="108">
        <f t="shared" si="395"/>
        <v>0</v>
      </c>
      <c r="M396" s="108" t="s">
        <v>1859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3" t="s">
        <v>1332</v>
      </c>
      <c r="B397" s="108">
        <v>118.0</v>
      </c>
      <c r="C397" s="108">
        <v>1.5</v>
      </c>
      <c r="D397" s="108">
        <v>0.2</v>
      </c>
      <c r="E397" s="108">
        <v>27.9</v>
      </c>
      <c r="F397" s="108">
        <v>4.1</v>
      </c>
      <c r="G397" s="234"/>
      <c r="H397" s="108">
        <f t="shared" ref="H397:L397" si="396">$G397/100*B397</f>
        <v>0</v>
      </c>
      <c r="I397" s="108">
        <f t="shared" si="396"/>
        <v>0</v>
      </c>
      <c r="J397" s="108">
        <f t="shared" si="396"/>
        <v>0</v>
      </c>
      <c r="K397" s="108">
        <f t="shared" si="396"/>
        <v>0</v>
      </c>
      <c r="L397" s="108">
        <f t="shared" si="396"/>
        <v>0</v>
      </c>
      <c r="M397" s="108" t="s">
        <v>1826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3" t="s">
        <v>1337</v>
      </c>
      <c r="B398" s="108">
        <v>367.0</v>
      </c>
      <c r="C398" s="108">
        <v>6.0</v>
      </c>
      <c r="D398" s="108">
        <v>0.0</v>
      </c>
      <c r="E398" s="108">
        <v>89.2</v>
      </c>
      <c r="F398" s="108">
        <v>0.0</v>
      </c>
      <c r="G398" s="234"/>
      <c r="H398" s="108">
        <f t="shared" ref="H398:L398" si="397">$G398/100*B398</f>
        <v>0</v>
      </c>
      <c r="I398" s="108">
        <f t="shared" si="397"/>
        <v>0</v>
      </c>
      <c r="J398" s="108">
        <f t="shared" si="397"/>
        <v>0</v>
      </c>
      <c r="K398" s="108">
        <f t="shared" si="397"/>
        <v>0</v>
      </c>
      <c r="L398" s="108">
        <f t="shared" si="397"/>
        <v>0</v>
      </c>
      <c r="M398" s="108" t="s">
        <v>1815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3" t="s">
        <v>2038</v>
      </c>
      <c r="B399" s="108">
        <v>352.0</v>
      </c>
      <c r="C399" s="108">
        <v>9.9</v>
      </c>
      <c r="D399" s="108">
        <v>1.2</v>
      </c>
      <c r="E399" s="108">
        <v>77.7</v>
      </c>
      <c r="F399" s="108">
        <v>15.6</v>
      </c>
      <c r="G399" s="234"/>
      <c r="H399" s="108">
        <f t="shared" ref="H399:L399" si="398">$G399/100*B399</f>
        <v>0</v>
      </c>
      <c r="I399" s="108">
        <f t="shared" si="398"/>
        <v>0</v>
      </c>
      <c r="J399" s="108">
        <f t="shared" si="398"/>
        <v>0</v>
      </c>
      <c r="K399" s="108">
        <f t="shared" si="398"/>
        <v>0</v>
      </c>
      <c r="L399" s="108">
        <f t="shared" si="398"/>
        <v>0</v>
      </c>
      <c r="M399" s="108" t="s">
        <v>1820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3" t="s">
        <v>2039</v>
      </c>
      <c r="B400" s="108">
        <v>335.0</v>
      </c>
      <c r="C400" s="108">
        <v>10.0</v>
      </c>
      <c r="D400" s="108">
        <v>1.9</v>
      </c>
      <c r="E400" s="108">
        <v>71.7</v>
      </c>
      <c r="F400" s="108">
        <v>5.2</v>
      </c>
      <c r="G400" s="234"/>
      <c r="H400" s="108">
        <f t="shared" ref="H400:L400" si="399">$G400/100*B400</f>
        <v>0</v>
      </c>
      <c r="I400" s="108">
        <f t="shared" si="399"/>
        <v>0</v>
      </c>
      <c r="J400" s="108">
        <f t="shared" si="399"/>
        <v>0</v>
      </c>
      <c r="K400" s="108">
        <f t="shared" si="399"/>
        <v>0</v>
      </c>
      <c r="L400" s="108">
        <f t="shared" si="399"/>
        <v>0</v>
      </c>
      <c r="M400" s="108" t="s">
        <v>1820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</row>
    <row r="602" ht="15.75" customHeight="1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</row>
    <row r="603" ht="15.75" customHeight="1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  <c r="U603" s="235"/>
      <c r="V603" s="235"/>
      <c r="W603" s="235"/>
      <c r="X603" s="235"/>
      <c r="Y603" s="235"/>
      <c r="Z603" s="235"/>
    </row>
    <row r="604" ht="15.75" customHeight="1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</row>
    <row r="605" ht="15.75" customHeight="1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</row>
    <row r="606" ht="15.75" customHeight="1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</row>
    <row r="607" ht="15.75" customHeight="1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</row>
    <row r="608" ht="15.75" customHeight="1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</row>
    <row r="609" ht="15.75" customHeight="1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</row>
    <row r="610" ht="15.75" customHeight="1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</row>
    <row r="611" ht="15.75" customHeight="1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</row>
    <row r="612" ht="15.75" customHeight="1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</row>
    <row r="613" ht="15.75" customHeight="1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</row>
    <row r="614" ht="15.75" customHeight="1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</row>
    <row r="615" ht="15.75" customHeight="1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</row>
    <row r="616" ht="15.75" customHeight="1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</row>
    <row r="617" ht="15.75" customHeight="1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</row>
    <row r="618" ht="15.75" customHeight="1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</row>
    <row r="619" ht="15.75" customHeight="1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</row>
    <row r="620" ht="15.75" customHeight="1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</row>
    <row r="621" ht="15.75" customHeight="1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</row>
    <row r="622" ht="15.75" customHeight="1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</row>
    <row r="623" ht="15.75" customHeight="1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</row>
    <row r="624" ht="15.75" customHeight="1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</row>
    <row r="625" ht="15.75" customHeight="1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</row>
    <row r="626" ht="15.75" customHeight="1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</row>
    <row r="627" ht="15.75" customHeight="1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</row>
    <row r="628" ht="15.75" customHeight="1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  <c r="R628" s="235"/>
      <c r="S628" s="235"/>
      <c r="T628" s="235"/>
      <c r="U628" s="235"/>
      <c r="V628" s="235"/>
      <c r="W628" s="235"/>
      <c r="X628" s="235"/>
      <c r="Y628" s="235"/>
      <c r="Z628" s="235"/>
    </row>
    <row r="629" ht="15.75" customHeight="1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  <c r="R629" s="235"/>
      <c r="S629" s="235"/>
      <c r="T629" s="235"/>
      <c r="U629" s="235"/>
      <c r="V629" s="235"/>
      <c r="W629" s="235"/>
      <c r="X629" s="235"/>
      <c r="Y629" s="235"/>
      <c r="Z629" s="235"/>
    </row>
    <row r="630" ht="15.75" customHeight="1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  <c r="R630" s="235"/>
      <c r="S630" s="235"/>
      <c r="T630" s="235"/>
      <c r="U630" s="235"/>
      <c r="V630" s="235"/>
      <c r="W630" s="235"/>
      <c r="X630" s="235"/>
      <c r="Y630" s="235"/>
      <c r="Z630" s="235"/>
    </row>
    <row r="631" ht="15.75" customHeight="1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  <c r="R631" s="235"/>
      <c r="S631" s="235"/>
      <c r="T631" s="235"/>
      <c r="U631" s="235"/>
      <c r="V631" s="235"/>
      <c r="W631" s="235"/>
      <c r="X631" s="235"/>
      <c r="Y631" s="235"/>
      <c r="Z631" s="235"/>
    </row>
    <row r="632" ht="15.75" customHeight="1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  <c r="R632" s="235"/>
      <c r="S632" s="235"/>
      <c r="T632" s="235"/>
      <c r="U632" s="235"/>
      <c r="V632" s="235"/>
      <c r="W632" s="235"/>
      <c r="X632" s="235"/>
      <c r="Y632" s="235"/>
      <c r="Z632" s="235"/>
    </row>
    <row r="633" ht="15.75" customHeight="1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  <c r="R633" s="235"/>
      <c r="S633" s="235"/>
      <c r="T633" s="235"/>
      <c r="U633" s="235"/>
      <c r="V633" s="235"/>
      <c r="W633" s="235"/>
      <c r="X633" s="235"/>
      <c r="Y633" s="235"/>
      <c r="Z633" s="235"/>
    </row>
    <row r="634" ht="15.75" customHeight="1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  <c r="R634" s="235"/>
      <c r="S634" s="235"/>
      <c r="T634" s="235"/>
      <c r="U634" s="235"/>
      <c r="V634" s="235"/>
      <c r="W634" s="235"/>
      <c r="X634" s="235"/>
      <c r="Y634" s="235"/>
      <c r="Z634" s="235"/>
    </row>
    <row r="635" ht="15.75" customHeight="1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  <c r="R635" s="235"/>
      <c r="S635" s="235"/>
      <c r="T635" s="235"/>
      <c r="U635" s="235"/>
      <c r="V635" s="235"/>
      <c r="W635" s="235"/>
      <c r="X635" s="235"/>
      <c r="Y635" s="235"/>
      <c r="Z635" s="235"/>
    </row>
    <row r="636" ht="15.75" customHeight="1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  <c r="R636" s="235"/>
      <c r="S636" s="235"/>
      <c r="T636" s="235"/>
      <c r="U636" s="235"/>
      <c r="V636" s="235"/>
      <c r="W636" s="235"/>
      <c r="X636" s="235"/>
      <c r="Y636" s="235"/>
      <c r="Z636" s="235"/>
    </row>
    <row r="637" ht="15.75" customHeight="1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  <c r="R637" s="235"/>
      <c r="S637" s="235"/>
      <c r="T637" s="235"/>
      <c r="U637" s="235"/>
      <c r="V637" s="235"/>
      <c r="W637" s="235"/>
      <c r="X637" s="235"/>
      <c r="Y637" s="235"/>
      <c r="Z637" s="235"/>
    </row>
    <row r="638" ht="15.75" customHeight="1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</row>
    <row r="639" ht="15.75" customHeight="1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</row>
    <row r="640" ht="15.75" customHeight="1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</row>
    <row r="641" ht="15.75" customHeight="1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</row>
    <row r="642" ht="15.75" customHeight="1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</row>
    <row r="643" ht="15.75" customHeight="1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</row>
    <row r="644" ht="15.75" customHeight="1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  <c r="R644" s="235"/>
      <c r="S644" s="235"/>
      <c r="T644" s="235"/>
      <c r="U644" s="235"/>
      <c r="V644" s="235"/>
      <c r="W644" s="235"/>
      <c r="X644" s="235"/>
      <c r="Y644" s="235"/>
      <c r="Z644" s="235"/>
    </row>
    <row r="645" ht="15.75" customHeight="1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  <c r="R645" s="235"/>
      <c r="S645" s="235"/>
      <c r="T645" s="235"/>
      <c r="U645" s="235"/>
      <c r="V645" s="235"/>
      <c r="W645" s="235"/>
      <c r="X645" s="235"/>
      <c r="Y645" s="235"/>
      <c r="Z645" s="235"/>
    </row>
    <row r="646" ht="15.75" customHeight="1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  <c r="R646" s="235"/>
      <c r="S646" s="235"/>
      <c r="T646" s="235"/>
      <c r="U646" s="235"/>
      <c r="V646" s="235"/>
      <c r="W646" s="235"/>
      <c r="X646" s="235"/>
      <c r="Y646" s="235"/>
      <c r="Z646" s="235"/>
    </row>
    <row r="647" ht="15.75" customHeight="1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  <c r="R647" s="235"/>
      <c r="S647" s="235"/>
      <c r="T647" s="235"/>
      <c r="U647" s="235"/>
      <c r="V647" s="235"/>
      <c r="W647" s="235"/>
      <c r="X647" s="235"/>
      <c r="Y647" s="235"/>
      <c r="Z647" s="235"/>
    </row>
    <row r="648" ht="15.75" customHeight="1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  <c r="R648" s="235"/>
      <c r="S648" s="235"/>
      <c r="T648" s="235"/>
      <c r="U648" s="235"/>
      <c r="V648" s="235"/>
      <c r="W648" s="235"/>
      <c r="X648" s="235"/>
      <c r="Y648" s="235"/>
      <c r="Z648" s="235"/>
    </row>
    <row r="649" ht="15.75" customHeight="1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  <c r="R649" s="235"/>
      <c r="S649" s="235"/>
      <c r="T649" s="235"/>
      <c r="U649" s="235"/>
      <c r="V649" s="235"/>
      <c r="W649" s="235"/>
      <c r="X649" s="235"/>
      <c r="Y649" s="235"/>
      <c r="Z649" s="235"/>
    </row>
    <row r="650" ht="15.75" customHeight="1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5"/>
    </row>
    <row r="651" ht="15.75" customHeight="1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  <c r="R651" s="235"/>
      <c r="S651" s="235"/>
      <c r="T651" s="235"/>
      <c r="U651" s="235"/>
      <c r="V651" s="235"/>
      <c r="W651" s="235"/>
      <c r="X651" s="235"/>
      <c r="Y651" s="235"/>
      <c r="Z651" s="235"/>
    </row>
    <row r="652" ht="15.75" customHeight="1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  <c r="R652" s="235"/>
      <c r="S652" s="235"/>
      <c r="T652" s="235"/>
      <c r="U652" s="235"/>
      <c r="V652" s="235"/>
      <c r="W652" s="235"/>
      <c r="X652" s="235"/>
      <c r="Y652" s="235"/>
      <c r="Z652" s="235"/>
    </row>
    <row r="653" ht="15.75" customHeight="1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  <c r="R653" s="235"/>
      <c r="S653" s="235"/>
      <c r="T653" s="235"/>
      <c r="U653" s="235"/>
      <c r="V653" s="235"/>
      <c r="W653" s="235"/>
      <c r="X653" s="235"/>
      <c r="Y653" s="235"/>
      <c r="Z653" s="235"/>
    </row>
    <row r="654" ht="15.75" customHeight="1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  <c r="R654" s="235"/>
      <c r="S654" s="235"/>
      <c r="T654" s="235"/>
      <c r="U654" s="235"/>
      <c r="V654" s="235"/>
      <c r="W654" s="235"/>
      <c r="X654" s="235"/>
      <c r="Y654" s="235"/>
      <c r="Z654" s="235"/>
    </row>
    <row r="655" ht="15.75" customHeight="1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  <c r="R655" s="235"/>
      <c r="S655" s="235"/>
      <c r="T655" s="235"/>
      <c r="U655" s="235"/>
      <c r="V655" s="235"/>
      <c r="W655" s="235"/>
      <c r="X655" s="235"/>
      <c r="Y655" s="235"/>
      <c r="Z655" s="235"/>
    </row>
    <row r="656" ht="15.75" customHeight="1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  <c r="R656" s="235"/>
      <c r="S656" s="235"/>
      <c r="T656" s="235"/>
      <c r="U656" s="235"/>
      <c r="V656" s="235"/>
      <c r="W656" s="235"/>
      <c r="X656" s="235"/>
      <c r="Y656" s="235"/>
      <c r="Z656" s="235"/>
    </row>
    <row r="657" ht="15.75" customHeight="1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</row>
    <row r="658" ht="15.75" customHeight="1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</row>
    <row r="659" ht="15.75" customHeight="1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  <c r="T659" s="235"/>
      <c r="U659" s="235"/>
      <c r="V659" s="235"/>
      <c r="W659" s="235"/>
      <c r="X659" s="235"/>
      <c r="Y659" s="235"/>
      <c r="Z659" s="235"/>
    </row>
    <row r="660" ht="15.75" customHeight="1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</row>
    <row r="661" ht="15.75" customHeight="1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  <c r="R661" s="235"/>
      <c r="S661" s="235"/>
      <c r="T661" s="235"/>
      <c r="U661" s="235"/>
      <c r="V661" s="235"/>
      <c r="W661" s="235"/>
      <c r="X661" s="235"/>
      <c r="Y661" s="235"/>
      <c r="Z661" s="235"/>
    </row>
    <row r="662" ht="15.75" customHeight="1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</row>
    <row r="663" ht="15.75" customHeight="1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  <c r="U663" s="235"/>
      <c r="V663" s="235"/>
      <c r="W663" s="235"/>
      <c r="X663" s="235"/>
      <c r="Y663" s="235"/>
      <c r="Z663" s="235"/>
    </row>
    <row r="664" ht="15.75" customHeight="1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  <c r="R664" s="235"/>
      <c r="S664" s="235"/>
      <c r="T664" s="235"/>
      <c r="U664" s="235"/>
      <c r="V664" s="235"/>
      <c r="W664" s="235"/>
      <c r="X664" s="235"/>
      <c r="Y664" s="235"/>
      <c r="Z664" s="235"/>
    </row>
    <row r="665" ht="15.75" customHeight="1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  <c r="U665" s="235"/>
      <c r="V665" s="235"/>
      <c r="W665" s="235"/>
      <c r="X665" s="235"/>
      <c r="Y665" s="235"/>
      <c r="Z665" s="235"/>
    </row>
    <row r="666" ht="15.75" customHeight="1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  <c r="U666" s="235"/>
      <c r="V666" s="235"/>
      <c r="W666" s="235"/>
      <c r="X666" s="235"/>
      <c r="Y666" s="235"/>
      <c r="Z666" s="235"/>
    </row>
    <row r="667" ht="15.75" customHeight="1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  <c r="R667" s="235"/>
      <c r="S667" s="235"/>
      <c r="T667" s="235"/>
      <c r="U667" s="235"/>
      <c r="V667" s="235"/>
      <c r="W667" s="235"/>
      <c r="X667" s="235"/>
      <c r="Y667" s="235"/>
      <c r="Z667" s="235"/>
    </row>
    <row r="668" ht="15.75" customHeight="1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  <c r="R668" s="235"/>
      <c r="S668" s="235"/>
      <c r="T668" s="235"/>
      <c r="U668" s="235"/>
      <c r="V668" s="235"/>
      <c r="W668" s="235"/>
      <c r="X668" s="235"/>
      <c r="Y668" s="235"/>
      <c r="Z668" s="235"/>
    </row>
    <row r="669" ht="15.75" customHeight="1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</row>
    <row r="670" ht="15.75" customHeight="1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</row>
    <row r="671" ht="15.75" customHeight="1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</row>
    <row r="672" ht="15.75" customHeight="1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</row>
    <row r="673" ht="15.75" customHeight="1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  <c r="R673" s="235"/>
      <c r="S673" s="235"/>
      <c r="T673" s="235"/>
      <c r="U673" s="235"/>
      <c r="V673" s="235"/>
      <c r="W673" s="235"/>
      <c r="X673" s="235"/>
      <c r="Y673" s="235"/>
      <c r="Z673" s="235"/>
    </row>
    <row r="674" ht="15.75" customHeight="1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  <c r="R674" s="235"/>
      <c r="S674" s="235"/>
      <c r="T674" s="235"/>
      <c r="U674" s="235"/>
      <c r="V674" s="235"/>
      <c r="W674" s="235"/>
      <c r="X674" s="235"/>
      <c r="Y674" s="235"/>
      <c r="Z674" s="235"/>
    </row>
    <row r="675" ht="15.75" customHeight="1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  <c r="R675" s="235"/>
      <c r="S675" s="235"/>
      <c r="T675" s="235"/>
      <c r="U675" s="235"/>
      <c r="V675" s="235"/>
      <c r="W675" s="235"/>
      <c r="X675" s="235"/>
      <c r="Y675" s="235"/>
      <c r="Z675" s="235"/>
    </row>
    <row r="676" ht="15.75" customHeight="1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  <c r="R676" s="235"/>
      <c r="S676" s="235"/>
      <c r="T676" s="235"/>
      <c r="U676" s="235"/>
      <c r="V676" s="235"/>
      <c r="W676" s="235"/>
      <c r="X676" s="235"/>
      <c r="Y676" s="235"/>
      <c r="Z676" s="235"/>
    </row>
    <row r="677" ht="15.75" customHeight="1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  <c r="U677" s="235"/>
      <c r="V677" s="235"/>
      <c r="W677" s="235"/>
      <c r="X677" s="235"/>
      <c r="Y677" s="235"/>
      <c r="Z677" s="235"/>
    </row>
    <row r="678" ht="15.75" customHeight="1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  <c r="R678" s="235"/>
      <c r="S678" s="235"/>
      <c r="T678" s="235"/>
      <c r="U678" s="235"/>
      <c r="V678" s="235"/>
      <c r="W678" s="235"/>
      <c r="X678" s="235"/>
      <c r="Y678" s="235"/>
      <c r="Z678" s="235"/>
    </row>
    <row r="679" ht="15.75" customHeight="1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  <c r="R679" s="235"/>
      <c r="S679" s="235"/>
      <c r="T679" s="235"/>
      <c r="U679" s="235"/>
      <c r="V679" s="235"/>
      <c r="W679" s="235"/>
      <c r="X679" s="235"/>
      <c r="Y679" s="235"/>
      <c r="Z679" s="235"/>
    </row>
    <row r="680" ht="15.75" customHeight="1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  <c r="R680" s="235"/>
      <c r="S680" s="235"/>
      <c r="T680" s="235"/>
      <c r="U680" s="235"/>
      <c r="V680" s="235"/>
      <c r="W680" s="235"/>
      <c r="X680" s="235"/>
      <c r="Y680" s="235"/>
      <c r="Z680" s="235"/>
    </row>
    <row r="681" ht="15.75" customHeight="1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  <c r="R681" s="235"/>
      <c r="S681" s="235"/>
      <c r="T681" s="235"/>
      <c r="U681" s="235"/>
      <c r="V681" s="235"/>
      <c r="W681" s="235"/>
      <c r="X681" s="235"/>
      <c r="Y681" s="235"/>
      <c r="Z681" s="235"/>
    </row>
    <row r="682" ht="15.75" customHeight="1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  <c r="R682" s="235"/>
      <c r="S682" s="235"/>
      <c r="T682" s="235"/>
      <c r="U682" s="235"/>
      <c r="V682" s="235"/>
      <c r="W682" s="235"/>
      <c r="X682" s="235"/>
      <c r="Y682" s="235"/>
      <c r="Z682" s="235"/>
    </row>
    <row r="683" ht="15.75" customHeight="1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  <c r="R683" s="235"/>
      <c r="S683" s="235"/>
      <c r="T683" s="235"/>
      <c r="U683" s="235"/>
      <c r="V683" s="235"/>
      <c r="W683" s="235"/>
      <c r="X683" s="235"/>
      <c r="Y683" s="235"/>
      <c r="Z683" s="235"/>
    </row>
    <row r="684" ht="15.75" customHeight="1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  <c r="R684" s="235"/>
      <c r="S684" s="235"/>
      <c r="T684" s="235"/>
      <c r="U684" s="235"/>
      <c r="V684" s="235"/>
      <c r="W684" s="235"/>
      <c r="X684" s="235"/>
      <c r="Y684" s="235"/>
      <c r="Z684" s="235"/>
    </row>
    <row r="685" ht="15.75" customHeight="1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  <c r="R685" s="235"/>
      <c r="S685" s="235"/>
      <c r="T685" s="235"/>
      <c r="U685" s="235"/>
      <c r="V685" s="235"/>
      <c r="W685" s="235"/>
      <c r="X685" s="235"/>
      <c r="Y685" s="235"/>
      <c r="Z685" s="235"/>
    </row>
    <row r="686" ht="15.75" customHeight="1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  <c r="R686" s="235"/>
      <c r="S686" s="235"/>
      <c r="T686" s="235"/>
      <c r="U686" s="235"/>
      <c r="V686" s="235"/>
      <c r="W686" s="235"/>
      <c r="X686" s="235"/>
      <c r="Y686" s="235"/>
      <c r="Z686" s="235"/>
    </row>
    <row r="687" ht="15.75" customHeight="1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  <c r="R687" s="235"/>
      <c r="S687" s="235"/>
      <c r="T687" s="235"/>
      <c r="U687" s="235"/>
      <c r="V687" s="235"/>
      <c r="W687" s="235"/>
      <c r="X687" s="235"/>
      <c r="Y687" s="235"/>
      <c r="Z687" s="235"/>
    </row>
    <row r="688" ht="15.75" customHeight="1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  <c r="R688" s="235"/>
      <c r="S688" s="235"/>
      <c r="T688" s="235"/>
      <c r="U688" s="235"/>
      <c r="V688" s="235"/>
      <c r="W688" s="235"/>
      <c r="X688" s="235"/>
      <c r="Y688" s="235"/>
      <c r="Z688" s="235"/>
    </row>
    <row r="689" ht="15.75" customHeight="1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  <c r="R689" s="235"/>
      <c r="S689" s="235"/>
      <c r="T689" s="235"/>
      <c r="U689" s="235"/>
      <c r="V689" s="235"/>
      <c r="W689" s="235"/>
      <c r="X689" s="235"/>
      <c r="Y689" s="235"/>
      <c r="Z689" s="235"/>
    </row>
    <row r="690" ht="15.75" customHeight="1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  <c r="R690" s="235"/>
      <c r="S690" s="235"/>
      <c r="T690" s="235"/>
      <c r="U690" s="235"/>
      <c r="V690" s="235"/>
      <c r="W690" s="235"/>
      <c r="X690" s="235"/>
      <c r="Y690" s="235"/>
      <c r="Z690" s="235"/>
    </row>
    <row r="691" ht="15.75" customHeight="1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  <c r="R691" s="235"/>
      <c r="S691" s="235"/>
      <c r="T691" s="235"/>
      <c r="U691" s="235"/>
      <c r="V691" s="235"/>
      <c r="W691" s="235"/>
      <c r="X691" s="235"/>
      <c r="Y691" s="235"/>
      <c r="Z691" s="235"/>
    </row>
    <row r="692" ht="15.75" customHeight="1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  <c r="R692" s="235"/>
      <c r="S692" s="235"/>
      <c r="T692" s="235"/>
      <c r="U692" s="235"/>
      <c r="V692" s="235"/>
      <c r="W692" s="235"/>
      <c r="X692" s="235"/>
      <c r="Y692" s="235"/>
      <c r="Z692" s="235"/>
    </row>
    <row r="693" ht="15.75" customHeight="1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  <c r="R693" s="235"/>
      <c r="S693" s="235"/>
      <c r="T693" s="235"/>
      <c r="U693" s="235"/>
      <c r="V693" s="235"/>
      <c r="W693" s="235"/>
      <c r="X693" s="235"/>
      <c r="Y693" s="235"/>
      <c r="Z693" s="235"/>
    </row>
    <row r="694" ht="15.75" customHeight="1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  <c r="T694" s="235"/>
      <c r="U694" s="235"/>
      <c r="V694" s="235"/>
      <c r="W694" s="235"/>
      <c r="X694" s="235"/>
      <c r="Y694" s="235"/>
      <c r="Z694" s="235"/>
    </row>
    <row r="695" ht="15.75" customHeight="1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  <c r="T695" s="235"/>
      <c r="U695" s="235"/>
      <c r="V695" s="235"/>
      <c r="W695" s="235"/>
      <c r="X695" s="235"/>
      <c r="Y695" s="235"/>
      <c r="Z695" s="235"/>
    </row>
    <row r="696" ht="15.75" customHeight="1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  <c r="R696" s="235"/>
      <c r="S696" s="235"/>
      <c r="T696" s="235"/>
      <c r="U696" s="235"/>
      <c r="V696" s="235"/>
      <c r="W696" s="235"/>
      <c r="X696" s="235"/>
      <c r="Y696" s="235"/>
      <c r="Z696" s="235"/>
    </row>
    <row r="697" ht="15.75" customHeight="1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  <c r="R697" s="235"/>
      <c r="S697" s="235"/>
      <c r="T697" s="235"/>
      <c r="U697" s="235"/>
      <c r="V697" s="235"/>
      <c r="W697" s="235"/>
      <c r="X697" s="235"/>
      <c r="Y697" s="235"/>
      <c r="Z697" s="235"/>
    </row>
    <row r="698" ht="15.75" customHeight="1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  <c r="R698" s="235"/>
      <c r="S698" s="235"/>
      <c r="T698" s="235"/>
      <c r="U698" s="235"/>
      <c r="V698" s="235"/>
      <c r="W698" s="235"/>
      <c r="X698" s="235"/>
      <c r="Y698" s="235"/>
      <c r="Z698" s="235"/>
    </row>
    <row r="699" ht="15.75" customHeight="1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  <c r="U699" s="235"/>
      <c r="V699" s="235"/>
      <c r="W699" s="235"/>
      <c r="X699" s="235"/>
      <c r="Y699" s="235"/>
      <c r="Z699" s="235"/>
    </row>
    <row r="700" ht="15.75" customHeight="1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  <c r="R700" s="235"/>
      <c r="S700" s="235"/>
      <c r="T700" s="235"/>
      <c r="U700" s="235"/>
      <c r="V700" s="235"/>
      <c r="W700" s="235"/>
      <c r="X700" s="235"/>
      <c r="Y700" s="235"/>
      <c r="Z700" s="235"/>
    </row>
    <row r="701" ht="15.75" customHeight="1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  <c r="U701" s="235"/>
      <c r="V701" s="235"/>
      <c r="W701" s="235"/>
      <c r="X701" s="235"/>
      <c r="Y701" s="235"/>
      <c r="Z701" s="235"/>
    </row>
    <row r="702" ht="15.75" customHeight="1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  <c r="U702" s="235"/>
      <c r="V702" s="235"/>
      <c r="W702" s="235"/>
      <c r="X702" s="235"/>
      <c r="Y702" s="235"/>
      <c r="Z702" s="235"/>
    </row>
    <row r="703" ht="15.75" customHeight="1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  <c r="R703" s="235"/>
      <c r="S703" s="235"/>
      <c r="T703" s="235"/>
      <c r="U703" s="235"/>
      <c r="V703" s="235"/>
      <c r="W703" s="235"/>
      <c r="X703" s="235"/>
      <c r="Y703" s="235"/>
      <c r="Z703" s="235"/>
    </row>
    <row r="704" ht="15.75" customHeight="1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  <c r="R704" s="235"/>
      <c r="S704" s="235"/>
      <c r="T704" s="235"/>
      <c r="U704" s="235"/>
      <c r="V704" s="235"/>
      <c r="W704" s="235"/>
      <c r="X704" s="235"/>
      <c r="Y704" s="235"/>
      <c r="Z704" s="235"/>
    </row>
    <row r="705" ht="15.75" customHeight="1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  <c r="R705" s="235"/>
      <c r="S705" s="235"/>
      <c r="T705" s="235"/>
      <c r="U705" s="235"/>
      <c r="V705" s="235"/>
      <c r="W705" s="235"/>
      <c r="X705" s="235"/>
      <c r="Y705" s="235"/>
      <c r="Z705" s="235"/>
    </row>
    <row r="706" ht="15.75" customHeight="1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  <c r="R706" s="235"/>
      <c r="S706" s="235"/>
      <c r="T706" s="235"/>
      <c r="U706" s="235"/>
      <c r="V706" s="235"/>
      <c r="W706" s="235"/>
      <c r="X706" s="235"/>
      <c r="Y706" s="235"/>
      <c r="Z706" s="235"/>
    </row>
    <row r="707" ht="15.75" customHeight="1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  <c r="R707" s="235"/>
      <c r="S707" s="235"/>
      <c r="T707" s="235"/>
      <c r="U707" s="235"/>
      <c r="V707" s="235"/>
      <c r="W707" s="235"/>
      <c r="X707" s="235"/>
      <c r="Y707" s="235"/>
      <c r="Z707" s="235"/>
    </row>
    <row r="708" ht="15.75" customHeight="1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  <c r="R708" s="235"/>
      <c r="S708" s="235"/>
      <c r="T708" s="235"/>
      <c r="U708" s="235"/>
      <c r="V708" s="235"/>
      <c r="W708" s="235"/>
      <c r="X708" s="235"/>
      <c r="Y708" s="235"/>
      <c r="Z708" s="235"/>
    </row>
    <row r="709" ht="15.75" customHeight="1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  <c r="R709" s="235"/>
      <c r="S709" s="235"/>
      <c r="T709" s="235"/>
      <c r="U709" s="235"/>
      <c r="V709" s="235"/>
      <c r="W709" s="235"/>
      <c r="X709" s="235"/>
      <c r="Y709" s="235"/>
      <c r="Z709" s="235"/>
    </row>
    <row r="710" ht="15.75" customHeight="1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  <c r="U710" s="235"/>
      <c r="V710" s="235"/>
      <c r="W710" s="235"/>
      <c r="X710" s="235"/>
      <c r="Y710" s="235"/>
      <c r="Z710" s="235"/>
    </row>
    <row r="711" ht="15.75" customHeight="1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  <c r="R711" s="235"/>
      <c r="S711" s="235"/>
      <c r="T711" s="235"/>
      <c r="U711" s="235"/>
      <c r="V711" s="235"/>
      <c r="W711" s="235"/>
      <c r="X711" s="235"/>
      <c r="Y711" s="235"/>
      <c r="Z711" s="235"/>
    </row>
    <row r="712" ht="15.75" customHeight="1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  <c r="U712" s="235"/>
      <c r="V712" s="235"/>
      <c r="W712" s="235"/>
      <c r="X712" s="235"/>
      <c r="Y712" s="235"/>
      <c r="Z712" s="235"/>
    </row>
    <row r="713" ht="15.75" customHeight="1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  <c r="U713" s="235"/>
      <c r="V713" s="235"/>
      <c r="W713" s="235"/>
      <c r="X713" s="235"/>
      <c r="Y713" s="235"/>
      <c r="Z713" s="235"/>
    </row>
    <row r="714" ht="15.75" customHeight="1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  <c r="R714" s="235"/>
      <c r="S714" s="235"/>
      <c r="T714" s="235"/>
      <c r="U714" s="235"/>
      <c r="V714" s="235"/>
      <c r="W714" s="235"/>
      <c r="X714" s="235"/>
      <c r="Y714" s="235"/>
      <c r="Z714" s="235"/>
    </row>
    <row r="715" ht="15.75" customHeight="1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  <c r="R715" s="235"/>
      <c r="S715" s="235"/>
      <c r="T715" s="235"/>
      <c r="U715" s="235"/>
      <c r="V715" s="235"/>
      <c r="W715" s="235"/>
      <c r="X715" s="235"/>
      <c r="Y715" s="235"/>
      <c r="Z715" s="235"/>
    </row>
    <row r="716" ht="15.75" customHeight="1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  <c r="R716" s="235"/>
      <c r="S716" s="235"/>
      <c r="T716" s="235"/>
      <c r="U716" s="235"/>
      <c r="V716" s="235"/>
      <c r="W716" s="235"/>
      <c r="X716" s="235"/>
      <c r="Y716" s="235"/>
      <c r="Z716" s="235"/>
    </row>
    <row r="717" ht="15.75" customHeight="1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  <c r="R717" s="235"/>
      <c r="S717" s="235"/>
      <c r="T717" s="235"/>
      <c r="U717" s="235"/>
      <c r="V717" s="235"/>
      <c r="W717" s="235"/>
      <c r="X717" s="235"/>
      <c r="Y717" s="235"/>
      <c r="Z717" s="235"/>
    </row>
    <row r="718" ht="15.75" customHeight="1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  <c r="R718" s="235"/>
      <c r="S718" s="235"/>
      <c r="T718" s="235"/>
      <c r="U718" s="235"/>
      <c r="V718" s="235"/>
      <c r="W718" s="235"/>
      <c r="X718" s="235"/>
      <c r="Y718" s="235"/>
      <c r="Z718" s="235"/>
    </row>
    <row r="719" ht="15.75" customHeight="1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  <c r="R719" s="235"/>
      <c r="S719" s="235"/>
      <c r="T719" s="235"/>
      <c r="U719" s="235"/>
      <c r="V719" s="235"/>
      <c r="W719" s="235"/>
      <c r="X719" s="235"/>
      <c r="Y719" s="235"/>
      <c r="Z719" s="235"/>
    </row>
    <row r="720" ht="15.75" customHeight="1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  <c r="R720" s="235"/>
      <c r="S720" s="235"/>
      <c r="T720" s="235"/>
      <c r="U720" s="235"/>
      <c r="V720" s="235"/>
      <c r="W720" s="235"/>
      <c r="X720" s="235"/>
      <c r="Y720" s="235"/>
      <c r="Z720" s="235"/>
    </row>
    <row r="721" ht="15.75" customHeight="1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  <c r="R721" s="235"/>
      <c r="S721" s="235"/>
      <c r="T721" s="235"/>
      <c r="U721" s="235"/>
      <c r="V721" s="235"/>
      <c r="W721" s="235"/>
      <c r="X721" s="235"/>
      <c r="Y721" s="235"/>
      <c r="Z721" s="235"/>
    </row>
    <row r="722" ht="15.75" customHeight="1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  <c r="R722" s="235"/>
      <c r="S722" s="235"/>
      <c r="T722" s="235"/>
      <c r="U722" s="235"/>
      <c r="V722" s="235"/>
      <c r="W722" s="235"/>
      <c r="X722" s="235"/>
      <c r="Y722" s="235"/>
      <c r="Z722" s="235"/>
    </row>
    <row r="723" ht="15.75" customHeight="1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  <c r="U723" s="235"/>
      <c r="V723" s="235"/>
      <c r="W723" s="235"/>
      <c r="X723" s="235"/>
      <c r="Y723" s="235"/>
      <c r="Z723" s="235"/>
    </row>
    <row r="724" ht="15.75" customHeight="1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  <c r="R724" s="235"/>
      <c r="S724" s="235"/>
      <c r="T724" s="235"/>
      <c r="U724" s="235"/>
      <c r="V724" s="235"/>
      <c r="W724" s="235"/>
      <c r="X724" s="235"/>
      <c r="Y724" s="235"/>
      <c r="Z724" s="235"/>
    </row>
    <row r="725" ht="15.75" customHeight="1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  <c r="R725" s="235"/>
      <c r="S725" s="235"/>
      <c r="T725" s="235"/>
      <c r="U725" s="235"/>
      <c r="V725" s="235"/>
      <c r="W725" s="235"/>
      <c r="X725" s="235"/>
      <c r="Y725" s="235"/>
      <c r="Z725" s="235"/>
    </row>
    <row r="726" ht="15.75" customHeight="1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  <c r="R726" s="235"/>
      <c r="S726" s="235"/>
      <c r="T726" s="235"/>
      <c r="U726" s="235"/>
      <c r="V726" s="235"/>
      <c r="W726" s="235"/>
      <c r="X726" s="235"/>
      <c r="Y726" s="235"/>
      <c r="Z726" s="235"/>
    </row>
    <row r="727" ht="15.75" customHeight="1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  <c r="R727" s="235"/>
      <c r="S727" s="235"/>
      <c r="T727" s="235"/>
      <c r="U727" s="235"/>
      <c r="V727" s="235"/>
      <c r="W727" s="235"/>
      <c r="X727" s="235"/>
      <c r="Y727" s="235"/>
      <c r="Z727" s="235"/>
    </row>
    <row r="728" ht="15.75" customHeight="1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  <c r="U728" s="235"/>
      <c r="V728" s="235"/>
      <c r="W728" s="235"/>
      <c r="X728" s="235"/>
      <c r="Y728" s="235"/>
      <c r="Z728" s="235"/>
    </row>
    <row r="729" ht="15.75" customHeight="1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  <c r="R729" s="235"/>
      <c r="S729" s="235"/>
      <c r="T729" s="235"/>
      <c r="U729" s="235"/>
      <c r="V729" s="235"/>
      <c r="W729" s="235"/>
      <c r="X729" s="235"/>
      <c r="Y729" s="235"/>
      <c r="Z729" s="235"/>
    </row>
    <row r="730" ht="15.75" customHeight="1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  <c r="R730" s="235"/>
      <c r="S730" s="235"/>
      <c r="T730" s="235"/>
      <c r="U730" s="235"/>
      <c r="V730" s="235"/>
      <c r="W730" s="235"/>
      <c r="X730" s="235"/>
      <c r="Y730" s="235"/>
      <c r="Z730" s="235"/>
    </row>
    <row r="731" ht="15.75" customHeight="1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  <c r="R731" s="235"/>
      <c r="S731" s="235"/>
      <c r="T731" s="235"/>
      <c r="U731" s="235"/>
      <c r="V731" s="235"/>
      <c r="W731" s="235"/>
      <c r="X731" s="235"/>
      <c r="Y731" s="235"/>
      <c r="Z731" s="235"/>
    </row>
    <row r="732" ht="15.75" customHeight="1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  <c r="R732" s="235"/>
      <c r="S732" s="235"/>
      <c r="T732" s="235"/>
      <c r="U732" s="235"/>
      <c r="V732" s="235"/>
      <c r="W732" s="235"/>
      <c r="X732" s="235"/>
      <c r="Y732" s="235"/>
      <c r="Z732" s="235"/>
    </row>
    <row r="733" ht="15.75" customHeight="1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  <c r="R733" s="235"/>
      <c r="S733" s="235"/>
      <c r="T733" s="235"/>
      <c r="U733" s="235"/>
      <c r="V733" s="235"/>
      <c r="W733" s="235"/>
      <c r="X733" s="235"/>
      <c r="Y733" s="235"/>
      <c r="Z733" s="235"/>
    </row>
    <row r="734" ht="15.75" customHeight="1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  <c r="U734" s="235"/>
      <c r="V734" s="235"/>
      <c r="W734" s="235"/>
      <c r="X734" s="235"/>
      <c r="Y734" s="235"/>
      <c r="Z734" s="235"/>
    </row>
    <row r="735" ht="15.75" customHeight="1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  <c r="R735" s="235"/>
      <c r="S735" s="235"/>
      <c r="T735" s="235"/>
      <c r="U735" s="235"/>
      <c r="V735" s="235"/>
      <c r="W735" s="235"/>
      <c r="X735" s="235"/>
      <c r="Y735" s="235"/>
      <c r="Z735" s="235"/>
    </row>
    <row r="736" ht="15.75" customHeight="1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  <c r="R736" s="235"/>
      <c r="S736" s="235"/>
      <c r="T736" s="235"/>
      <c r="U736" s="235"/>
      <c r="V736" s="235"/>
      <c r="W736" s="235"/>
      <c r="X736" s="235"/>
      <c r="Y736" s="235"/>
      <c r="Z736" s="235"/>
    </row>
    <row r="737" ht="15.75" customHeight="1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  <c r="R737" s="235"/>
      <c r="S737" s="235"/>
      <c r="T737" s="235"/>
      <c r="U737" s="235"/>
      <c r="V737" s="235"/>
      <c r="W737" s="235"/>
      <c r="X737" s="235"/>
      <c r="Y737" s="235"/>
      <c r="Z737" s="235"/>
    </row>
    <row r="738" ht="15.75" customHeight="1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  <c r="R738" s="235"/>
      <c r="S738" s="235"/>
      <c r="T738" s="235"/>
      <c r="U738" s="235"/>
      <c r="V738" s="235"/>
      <c r="W738" s="235"/>
      <c r="X738" s="235"/>
      <c r="Y738" s="235"/>
      <c r="Z738" s="235"/>
    </row>
    <row r="739" ht="15.75" customHeight="1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  <c r="R739" s="235"/>
      <c r="S739" s="235"/>
      <c r="T739" s="235"/>
      <c r="U739" s="235"/>
      <c r="V739" s="235"/>
      <c r="W739" s="235"/>
      <c r="X739" s="235"/>
      <c r="Y739" s="235"/>
      <c r="Z739" s="235"/>
    </row>
    <row r="740" ht="15.75" customHeight="1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  <c r="R740" s="235"/>
      <c r="S740" s="235"/>
      <c r="T740" s="235"/>
      <c r="U740" s="235"/>
      <c r="V740" s="235"/>
      <c r="W740" s="235"/>
      <c r="X740" s="235"/>
      <c r="Y740" s="235"/>
      <c r="Z740" s="235"/>
    </row>
    <row r="741" ht="15.75" customHeight="1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  <c r="R741" s="235"/>
      <c r="S741" s="235"/>
      <c r="T741" s="235"/>
      <c r="U741" s="235"/>
      <c r="V741" s="235"/>
      <c r="W741" s="235"/>
      <c r="X741" s="235"/>
      <c r="Y741" s="235"/>
      <c r="Z741" s="235"/>
    </row>
    <row r="742" ht="15.75" customHeight="1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  <c r="R742" s="235"/>
      <c r="S742" s="235"/>
      <c r="T742" s="235"/>
      <c r="U742" s="235"/>
      <c r="V742" s="235"/>
      <c r="W742" s="235"/>
      <c r="X742" s="235"/>
      <c r="Y742" s="235"/>
      <c r="Z742" s="235"/>
    </row>
    <row r="743" ht="15.75" customHeight="1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  <c r="R743" s="235"/>
      <c r="S743" s="235"/>
      <c r="T743" s="235"/>
      <c r="U743" s="235"/>
      <c r="V743" s="235"/>
      <c r="W743" s="235"/>
      <c r="X743" s="235"/>
      <c r="Y743" s="235"/>
      <c r="Z743" s="235"/>
    </row>
    <row r="744" ht="15.75" customHeight="1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  <c r="R744" s="235"/>
      <c r="S744" s="235"/>
      <c r="T744" s="235"/>
      <c r="U744" s="235"/>
      <c r="V744" s="235"/>
      <c r="W744" s="235"/>
      <c r="X744" s="235"/>
      <c r="Y744" s="235"/>
      <c r="Z744" s="235"/>
    </row>
    <row r="745" ht="15.75" customHeight="1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  <c r="U745" s="235"/>
      <c r="V745" s="235"/>
      <c r="W745" s="235"/>
      <c r="X745" s="235"/>
      <c r="Y745" s="235"/>
      <c r="Z745" s="235"/>
    </row>
    <row r="746" ht="15.75" customHeight="1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  <c r="R746" s="235"/>
      <c r="S746" s="235"/>
      <c r="T746" s="235"/>
      <c r="U746" s="235"/>
      <c r="V746" s="235"/>
      <c r="W746" s="235"/>
      <c r="X746" s="235"/>
      <c r="Y746" s="235"/>
      <c r="Z746" s="235"/>
    </row>
    <row r="747" ht="15.75" customHeight="1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  <c r="R747" s="235"/>
      <c r="S747" s="235"/>
      <c r="T747" s="235"/>
      <c r="U747" s="235"/>
      <c r="V747" s="235"/>
      <c r="W747" s="235"/>
      <c r="X747" s="235"/>
      <c r="Y747" s="235"/>
      <c r="Z747" s="235"/>
    </row>
    <row r="748" ht="15.75" customHeight="1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  <c r="R748" s="235"/>
      <c r="S748" s="235"/>
      <c r="T748" s="235"/>
      <c r="U748" s="235"/>
      <c r="V748" s="235"/>
      <c r="W748" s="235"/>
      <c r="X748" s="235"/>
      <c r="Y748" s="235"/>
      <c r="Z748" s="235"/>
    </row>
    <row r="749" ht="15.75" customHeight="1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  <c r="R749" s="235"/>
      <c r="S749" s="235"/>
      <c r="T749" s="235"/>
      <c r="U749" s="235"/>
      <c r="V749" s="235"/>
      <c r="W749" s="235"/>
      <c r="X749" s="235"/>
      <c r="Y749" s="235"/>
      <c r="Z749" s="235"/>
    </row>
    <row r="750" ht="15.75" customHeight="1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  <c r="R750" s="235"/>
      <c r="S750" s="235"/>
      <c r="T750" s="235"/>
      <c r="U750" s="235"/>
      <c r="V750" s="235"/>
      <c r="W750" s="235"/>
      <c r="X750" s="235"/>
      <c r="Y750" s="235"/>
      <c r="Z750" s="235"/>
    </row>
    <row r="751" ht="15.75" customHeight="1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  <c r="R751" s="235"/>
      <c r="S751" s="235"/>
      <c r="T751" s="235"/>
      <c r="U751" s="235"/>
      <c r="V751" s="235"/>
      <c r="W751" s="235"/>
      <c r="X751" s="235"/>
      <c r="Y751" s="235"/>
      <c r="Z751" s="235"/>
    </row>
    <row r="752" ht="15.75" customHeight="1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  <c r="R752" s="235"/>
      <c r="S752" s="235"/>
      <c r="T752" s="235"/>
      <c r="U752" s="235"/>
      <c r="V752" s="235"/>
      <c r="W752" s="235"/>
      <c r="X752" s="235"/>
      <c r="Y752" s="235"/>
      <c r="Z752" s="235"/>
    </row>
    <row r="753" ht="15.75" customHeight="1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  <c r="R753" s="235"/>
      <c r="S753" s="235"/>
      <c r="T753" s="235"/>
      <c r="U753" s="235"/>
      <c r="V753" s="235"/>
      <c r="W753" s="235"/>
      <c r="X753" s="235"/>
      <c r="Y753" s="235"/>
      <c r="Z753" s="235"/>
    </row>
    <row r="754" ht="15.75" customHeight="1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  <c r="R754" s="235"/>
      <c r="S754" s="235"/>
      <c r="T754" s="235"/>
      <c r="U754" s="235"/>
      <c r="V754" s="235"/>
      <c r="W754" s="235"/>
      <c r="X754" s="235"/>
      <c r="Y754" s="235"/>
      <c r="Z754" s="235"/>
    </row>
    <row r="755" ht="15.75" customHeight="1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  <c r="R755" s="235"/>
      <c r="S755" s="235"/>
      <c r="T755" s="235"/>
      <c r="U755" s="235"/>
      <c r="V755" s="235"/>
      <c r="W755" s="235"/>
      <c r="X755" s="235"/>
      <c r="Y755" s="235"/>
      <c r="Z755" s="235"/>
    </row>
    <row r="756" ht="15.75" customHeight="1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  <c r="U756" s="235"/>
      <c r="V756" s="235"/>
      <c r="W756" s="235"/>
      <c r="X756" s="235"/>
      <c r="Y756" s="235"/>
      <c r="Z756" s="235"/>
    </row>
    <row r="757" ht="15.75" customHeight="1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  <c r="U757" s="235"/>
      <c r="V757" s="235"/>
      <c r="W757" s="235"/>
      <c r="X757" s="235"/>
      <c r="Y757" s="235"/>
      <c r="Z757" s="235"/>
    </row>
    <row r="758" ht="15.75" customHeight="1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  <c r="R758" s="235"/>
      <c r="S758" s="235"/>
      <c r="T758" s="235"/>
      <c r="U758" s="235"/>
      <c r="V758" s="235"/>
      <c r="W758" s="235"/>
      <c r="X758" s="235"/>
      <c r="Y758" s="235"/>
      <c r="Z758" s="235"/>
    </row>
    <row r="759" ht="15.75" customHeight="1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  <c r="U759" s="235"/>
      <c r="V759" s="235"/>
      <c r="W759" s="235"/>
      <c r="X759" s="235"/>
      <c r="Y759" s="235"/>
      <c r="Z759" s="235"/>
    </row>
    <row r="760" ht="15.75" customHeight="1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  <c r="U760" s="235"/>
      <c r="V760" s="235"/>
      <c r="W760" s="235"/>
      <c r="X760" s="235"/>
      <c r="Y760" s="235"/>
      <c r="Z760" s="235"/>
    </row>
    <row r="761" ht="15.75" customHeight="1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  <c r="R761" s="235"/>
      <c r="S761" s="235"/>
      <c r="T761" s="235"/>
      <c r="U761" s="235"/>
      <c r="V761" s="235"/>
      <c r="W761" s="235"/>
      <c r="X761" s="235"/>
      <c r="Y761" s="235"/>
      <c r="Z761" s="235"/>
    </row>
    <row r="762" ht="15.75" customHeight="1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  <c r="R762" s="235"/>
      <c r="S762" s="235"/>
      <c r="T762" s="235"/>
      <c r="U762" s="235"/>
      <c r="V762" s="235"/>
      <c r="W762" s="235"/>
      <c r="X762" s="235"/>
      <c r="Y762" s="235"/>
      <c r="Z762" s="235"/>
    </row>
    <row r="763" ht="15.75" customHeight="1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  <c r="R763" s="235"/>
      <c r="S763" s="235"/>
      <c r="T763" s="235"/>
      <c r="U763" s="235"/>
      <c r="V763" s="235"/>
      <c r="W763" s="235"/>
      <c r="X763" s="235"/>
      <c r="Y763" s="235"/>
      <c r="Z763" s="235"/>
    </row>
    <row r="764" ht="15.75" customHeight="1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  <c r="R764" s="235"/>
      <c r="S764" s="235"/>
      <c r="T764" s="235"/>
      <c r="U764" s="235"/>
      <c r="V764" s="235"/>
      <c r="W764" s="235"/>
      <c r="X764" s="235"/>
      <c r="Y764" s="235"/>
      <c r="Z764" s="235"/>
    </row>
    <row r="765" ht="15.75" customHeight="1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  <c r="R765" s="235"/>
      <c r="S765" s="235"/>
      <c r="T765" s="235"/>
      <c r="U765" s="235"/>
      <c r="V765" s="235"/>
      <c r="W765" s="235"/>
      <c r="X765" s="235"/>
      <c r="Y765" s="235"/>
      <c r="Z765" s="235"/>
    </row>
    <row r="766" ht="15.75" customHeight="1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  <c r="R766" s="235"/>
      <c r="S766" s="235"/>
      <c r="T766" s="235"/>
      <c r="U766" s="235"/>
      <c r="V766" s="235"/>
      <c r="W766" s="235"/>
      <c r="X766" s="235"/>
      <c r="Y766" s="235"/>
      <c r="Z766" s="235"/>
    </row>
    <row r="767" ht="15.75" customHeight="1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  <c r="R767" s="235"/>
      <c r="S767" s="235"/>
      <c r="T767" s="235"/>
      <c r="U767" s="235"/>
      <c r="V767" s="235"/>
      <c r="W767" s="235"/>
      <c r="X767" s="235"/>
      <c r="Y767" s="235"/>
      <c r="Z767" s="235"/>
    </row>
    <row r="768" ht="15.75" customHeight="1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  <c r="R768" s="235"/>
      <c r="S768" s="235"/>
      <c r="T768" s="235"/>
      <c r="U768" s="235"/>
      <c r="V768" s="235"/>
      <c r="W768" s="235"/>
      <c r="X768" s="235"/>
      <c r="Y768" s="235"/>
      <c r="Z768" s="235"/>
    </row>
    <row r="769" ht="15.75" customHeight="1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  <c r="R769" s="235"/>
      <c r="S769" s="235"/>
      <c r="T769" s="235"/>
      <c r="U769" s="235"/>
      <c r="V769" s="235"/>
      <c r="W769" s="235"/>
      <c r="X769" s="235"/>
      <c r="Y769" s="235"/>
      <c r="Z769" s="235"/>
    </row>
    <row r="770" ht="15.75" customHeight="1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  <c r="R770" s="235"/>
      <c r="S770" s="235"/>
      <c r="T770" s="235"/>
      <c r="U770" s="235"/>
      <c r="V770" s="235"/>
      <c r="W770" s="235"/>
      <c r="X770" s="235"/>
      <c r="Y770" s="235"/>
      <c r="Z770" s="235"/>
    </row>
    <row r="771" ht="15.75" customHeight="1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  <c r="R771" s="235"/>
      <c r="S771" s="235"/>
      <c r="T771" s="235"/>
      <c r="U771" s="235"/>
      <c r="V771" s="235"/>
      <c r="W771" s="235"/>
      <c r="X771" s="235"/>
      <c r="Y771" s="235"/>
      <c r="Z771" s="235"/>
    </row>
    <row r="772" ht="15.75" customHeight="1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  <c r="R772" s="235"/>
      <c r="S772" s="235"/>
      <c r="T772" s="235"/>
      <c r="U772" s="235"/>
      <c r="V772" s="235"/>
      <c r="W772" s="235"/>
      <c r="X772" s="235"/>
      <c r="Y772" s="235"/>
      <c r="Z772" s="235"/>
    </row>
    <row r="773" ht="15.75" customHeight="1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  <c r="R773" s="235"/>
      <c r="S773" s="235"/>
      <c r="T773" s="235"/>
      <c r="U773" s="235"/>
      <c r="V773" s="235"/>
      <c r="W773" s="235"/>
      <c r="X773" s="235"/>
      <c r="Y773" s="235"/>
      <c r="Z773" s="235"/>
    </row>
    <row r="774" ht="15.75" customHeight="1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  <c r="R774" s="235"/>
      <c r="S774" s="235"/>
      <c r="T774" s="235"/>
      <c r="U774" s="235"/>
      <c r="V774" s="235"/>
      <c r="W774" s="235"/>
      <c r="X774" s="235"/>
      <c r="Y774" s="235"/>
      <c r="Z774" s="235"/>
    </row>
    <row r="775" ht="15.75" customHeight="1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  <c r="R775" s="235"/>
      <c r="S775" s="235"/>
      <c r="T775" s="235"/>
      <c r="U775" s="235"/>
      <c r="V775" s="235"/>
      <c r="W775" s="235"/>
      <c r="X775" s="235"/>
      <c r="Y775" s="235"/>
      <c r="Z775" s="235"/>
    </row>
    <row r="776" ht="15.75" customHeight="1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  <c r="R776" s="235"/>
      <c r="S776" s="235"/>
      <c r="T776" s="235"/>
      <c r="U776" s="235"/>
      <c r="V776" s="235"/>
      <c r="W776" s="235"/>
      <c r="X776" s="235"/>
      <c r="Y776" s="235"/>
      <c r="Z776" s="235"/>
    </row>
    <row r="777" ht="15.75" customHeight="1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  <c r="R777" s="235"/>
      <c r="S777" s="235"/>
      <c r="T777" s="235"/>
      <c r="U777" s="235"/>
      <c r="V777" s="235"/>
      <c r="W777" s="235"/>
      <c r="X777" s="235"/>
      <c r="Y777" s="235"/>
      <c r="Z777" s="235"/>
    </row>
    <row r="778" ht="15.75" customHeight="1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  <c r="R778" s="235"/>
      <c r="S778" s="235"/>
      <c r="T778" s="235"/>
      <c r="U778" s="235"/>
      <c r="V778" s="235"/>
      <c r="W778" s="235"/>
      <c r="X778" s="235"/>
      <c r="Y778" s="235"/>
      <c r="Z778" s="235"/>
    </row>
    <row r="779" ht="15.75" customHeight="1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  <c r="R779" s="235"/>
      <c r="S779" s="235"/>
      <c r="T779" s="235"/>
      <c r="U779" s="235"/>
      <c r="V779" s="235"/>
      <c r="W779" s="235"/>
      <c r="X779" s="235"/>
      <c r="Y779" s="235"/>
      <c r="Z779" s="235"/>
    </row>
    <row r="780" ht="15.75" customHeight="1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  <c r="R780" s="235"/>
      <c r="S780" s="235"/>
      <c r="T780" s="235"/>
      <c r="U780" s="235"/>
      <c r="V780" s="235"/>
      <c r="W780" s="235"/>
      <c r="X780" s="235"/>
      <c r="Y780" s="235"/>
      <c r="Z780" s="235"/>
    </row>
    <row r="781" ht="15.75" customHeight="1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  <c r="U781" s="235"/>
      <c r="V781" s="235"/>
      <c r="W781" s="235"/>
      <c r="X781" s="235"/>
      <c r="Y781" s="235"/>
      <c r="Z781" s="235"/>
    </row>
    <row r="782" ht="15.75" customHeight="1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  <c r="R782" s="235"/>
      <c r="S782" s="235"/>
      <c r="T782" s="235"/>
      <c r="U782" s="235"/>
      <c r="V782" s="235"/>
      <c r="W782" s="235"/>
      <c r="X782" s="235"/>
      <c r="Y782" s="235"/>
      <c r="Z782" s="235"/>
    </row>
    <row r="783" ht="15.75" customHeight="1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  <c r="R783" s="235"/>
      <c r="S783" s="235"/>
      <c r="T783" s="235"/>
      <c r="U783" s="235"/>
      <c r="V783" s="235"/>
      <c r="W783" s="235"/>
      <c r="X783" s="235"/>
      <c r="Y783" s="235"/>
      <c r="Z783" s="235"/>
    </row>
    <row r="784" ht="15.75" customHeight="1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  <c r="R784" s="235"/>
      <c r="S784" s="235"/>
      <c r="T784" s="235"/>
      <c r="U784" s="235"/>
      <c r="V784" s="235"/>
      <c r="W784" s="235"/>
      <c r="X784" s="235"/>
      <c r="Y784" s="235"/>
      <c r="Z784" s="235"/>
    </row>
    <row r="785" ht="15.75" customHeight="1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  <c r="R785" s="235"/>
      <c r="S785" s="235"/>
      <c r="T785" s="235"/>
      <c r="U785" s="235"/>
      <c r="V785" s="235"/>
      <c r="W785" s="235"/>
      <c r="X785" s="235"/>
      <c r="Y785" s="235"/>
      <c r="Z785" s="235"/>
    </row>
    <row r="786" ht="15.75" customHeight="1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  <c r="U786" s="235"/>
      <c r="V786" s="235"/>
      <c r="W786" s="235"/>
      <c r="X786" s="235"/>
      <c r="Y786" s="235"/>
      <c r="Z786" s="235"/>
    </row>
    <row r="787" ht="15.75" customHeight="1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  <c r="R787" s="235"/>
      <c r="S787" s="235"/>
      <c r="T787" s="235"/>
      <c r="U787" s="235"/>
      <c r="V787" s="235"/>
      <c r="W787" s="235"/>
      <c r="X787" s="235"/>
      <c r="Y787" s="235"/>
      <c r="Z787" s="235"/>
    </row>
    <row r="788" ht="15.75" customHeight="1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  <c r="U788" s="235"/>
      <c r="V788" s="235"/>
      <c r="W788" s="235"/>
      <c r="X788" s="235"/>
      <c r="Y788" s="235"/>
      <c r="Z788" s="235"/>
    </row>
    <row r="789" ht="15.75" customHeight="1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  <c r="U789" s="235"/>
      <c r="V789" s="235"/>
      <c r="W789" s="235"/>
      <c r="X789" s="235"/>
      <c r="Y789" s="235"/>
      <c r="Z789" s="235"/>
    </row>
    <row r="790" ht="15.75" customHeight="1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  <c r="R790" s="235"/>
      <c r="S790" s="235"/>
      <c r="T790" s="235"/>
      <c r="U790" s="235"/>
      <c r="V790" s="235"/>
      <c r="W790" s="235"/>
      <c r="X790" s="235"/>
      <c r="Y790" s="235"/>
      <c r="Z790" s="235"/>
    </row>
    <row r="791" ht="15.75" customHeight="1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  <c r="R791" s="235"/>
      <c r="S791" s="235"/>
      <c r="T791" s="235"/>
      <c r="U791" s="235"/>
      <c r="V791" s="235"/>
      <c r="W791" s="235"/>
      <c r="X791" s="235"/>
      <c r="Y791" s="235"/>
      <c r="Z791" s="235"/>
    </row>
    <row r="792" ht="15.75" customHeight="1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  <c r="R792" s="235"/>
      <c r="S792" s="235"/>
      <c r="T792" s="235"/>
      <c r="U792" s="235"/>
      <c r="V792" s="235"/>
      <c r="W792" s="235"/>
      <c r="X792" s="235"/>
      <c r="Y792" s="235"/>
      <c r="Z792" s="235"/>
    </row>
    <row r="793" ht="15.75" customHeight="1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  <c r="R793" s="235"/>
      <c r="S793" s="235"/>
      <c r="T793" s="235"/>
      <c r="U793" s="235"/>
      <c r="V793" s="235"/>
      <c r="W793" s="235"/>
      <c r="X793" s="235"/>
      <c r="Y793" s="235"/>
      <c r="Z793" s="235"/>
    </row>
    <row r="794" ht="15.75" customHeight="1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  <c r="R794" s="235"/>
      <c r="S794" s="235"/>
      <c r="T794" s="235"/>
      <c r="U794" s="235"/>
      <c r="V794" s="235"/>
      <c r="W794" s="235"/>
      <c r="X794" s="235"/>
      <c r="Y794" s="235"/>
      <c r="Z794" s="235"/>
    </row>
    <row r="795" ht="15.75" customHeight="1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  <c r="U795" s="235"/>
      <c r="V795" s="235"/>
      <c r="W795" s="235"/>
      <c r="X795" s="235"/>
      <c r="Y795" s="235"/>
      <c r="Z795" s="235"/>
    </row>
    <row r="796" ht="15.75" customHeight="1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  <c r="R796" s="235"/>
      <c r="S796" s="235"/>
      <c r="T796" s="235"/>
      <c r="U796" s="235"/>
      <c r="V796" s="235"/>
      <c r="W796" s="235"/>
      <c r="X796" s="235"/>
      <c r="Y796" s="235"/>
      <c r="Z796" s="235"/>
    </row>
    <row r="797" ht="15.75" customHeight="1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  <c r="R797" s="235"/>
      <c r="S797" s="235"/>
      <c r="T797" s="235"/>
      <c r="U797" s="235"/>
      <c r="V797" s="235"/>
      <c r="W797" s="235"/>
      <c r="X797" s="235"/>
      <c r="Y797" s="235"/>
      <c r="Z797" s="235"/>
    </row>
    <row r="798" ht="15.75" customHeight="1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  <c r="U798" s="235"/>
      <c r="V798" s="235"/>
      <c r="W798" s="235"/>
      <c r="X798" s="235"/>
      <c r="Y798" s="235"/>
      <c r="Z798" s="235"/>
    </row>
    <row r="799" ht="15.75" customHeight="1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  <c r="R799" s="235"/>
      <c r="S799" s="235"/>
      <c r="T799" s="235"/>
      <c r="U799" s="235"/>
      <c r="V799" s="235"/>
      <c r="W799" s="235"/>
      <c r="X799" s="235"/>
      <c r="Y799" s="235"/>
      <c r="Z799" s="235"/>
    </row>
    <row r="800" ht="15.75" customHeight="1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  <c r="R800" s="235"/>
      <c r="S800" s="235"/>
      <c r="T800" s="235"/>
      <c r="U800" s="235"/>
      <c r="V800" s="235"/>
      <c r="W800" s="235"/>
      <c r="X800" s="235"/>
      <c r="Y800" s="235"/>
      <c r="Z800" s="235"/>
    </row>
    <row r="801" ht="15.75" customHeight="1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  <c r="R801" s="235"/>
      <c r="S801" s="235"/>
      <c r="T801" s="235"/>
      <c r="U801" s="235"/>
      <c r="V801" s="235"/>
      <c r="W801" s="235"/>
      <c r="X801" s="235"/>
      <c r="Y801" s="235"/>
      <c r="Z801" s="235"/>
    </row>
    <row r="802" ht="15.75" customHeight="1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  <c r="R802" s="235"/>
      <c r="S802" s="235"/>
      <c r="T802" s="235"/>
      <c r="U802" s="235"/>
      <c r="V802" s="235"/>
      <c r="W802" s="235"/>
      <c r="X802" s="235"/>
      <c r="Y802" s="235"/>
      <c r="Z802" s="235"/>
    </row>
    <row r="803" ht="15.75" customHeight="1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  <c r="R803" s="235"/>
      <c r="S803" s="235"/>
      <c r="T803" s="235"/>
      <c r="U803" s="235"/>
      <c r="V803" s="235"/>
      <c r="W803" s="235"/>
      <c r="X803" s="235"/>
      <c r="Y803" s="235"/>
      <c r="Z803" s="235"/>
    </row>
    <row r="804" ht="15.75" customHeight="1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  <c r="U804" s="235"/>
      <c r="V804" s="235"/>
      <c r="W804" s="235"/>
      <c r="X804" s="235"/>
      <c r="Y804" s="235"/>
      <c r="Z804" s="235"/>
    </row>
    <row r="805" ht="15.75" customHeight="1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  <c r="R805" s="235"/>
      <c r="S805" s="235"/>
      <c r="T805" s="235"/>
      <c r="U805" s="235"/>
      <c r="V805" s="235"/>
      <c r="W805" s="235"/>
      <c r="X805" s="235"/>
      <c r="Y805" s="235"/>
      <c r="Z805" s="235"/>
    </row>
    <row r="806" ht="15.75" customHeight="1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  <c r="U806" s="235"/>
      <c r="V806" s="235"/>
      <c r="W806" s="235"/>
      <c r="X806" s="235"/>
      <c r="Y806" s="235"/>
      <c r="Z806" s="235"/>
    </row>
    <row r="807" ht="15.75" customHeight="1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  <c r="U807" s="235"/>
      <c r="V807" s="235"/>
      <c r="W807" s="235"/>
      <c r="X807" s="235"/>
      <c r="Y807" s="235"/>
      <c r="Z807" s="235"/>
    </row>
    <row r="808" ht="15.75" customHeight="1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  <c r="U808" s="235"/>
      <c r="V808" s="235"/>
      <c r="W808" s="235"/>
      <c r="X808" s="235"/>
      <c r="Y808" s="235"/>
      <c r="Z808" s="235"/>
    </row>
    <row r="809" ht="15.75" customHeight="1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  <c r="R809" s="235"/>
      <c r="S809" s="235"/>
      <c r="T809" s="235"/>
      <c r="U809" s="235"/>
      <c r="V809" s="235"/>
      <c r="W809" s="235"/>
      <c r="X809" s="235"/>
      <c r="Y809" s="235"/>
      <c r="Z809" s="235"/>
    </row>
    <row r="810" ht="15.75" customHeight="1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  <c r="R810" s="235"/>
      <c r="S810" s="235"/>
      <c r="T810" s="235"/>
      <c r="U810" s="235"/>
      <c r="V810" s="235"/>
      <c r="W810" s="235"/>
      <c r="X810" s="235"/>
      <c r="Y810" s="235"/>
      <c r="Z810" s="235"/>
    </row>
    <row r="811" ht="15.75" customHeight="1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  <c r="R811" s="235"/>
      <c r="S811" s="235"/>
      <c r="T811" s="235"/>
      <c r="U811" s="235"/>
      <c r="V811" s="235"/>
      <c r="W811" s="235"/>
      <c r="X811" s="235"/>
      <c r="Y811" s="235"/>
      <c r="Z811" s="235"/>
    </row>
    <row r="812" ht="15.75" customHeight="1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  <c r="R812" s="235"/>
      <c r="S812" s="235"/>
      <c r="T812" s="235"/>
      <c r="U812" s="235"/>
      <c r="V812" s="235"/>
      <c r="W812" s="235"/>
      <c r="X812" s="235"/>
      <c r="Y812" s="235"/>
      <c r="Z812" s="235"/>
    </row>
    <row r="813" ht="15.75" customHeight="1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  <c r="R813" s="235"/>
      <c r="S813" s="235"/>
      <c r="T813" s="235"/>
      <c r="U813" s="235"/>
      <c r="V813" s="235"/>
      <c r="W813" s="235"/>
      <c r="X813" s="235"/>
      <c r="Y813" s="235"/>
      <c r="Z813" s="235"/>
    </row>
    <row r="814" ht="15.75" customHeight="1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  <c r="R814" s="235"/>
      <c r="S814" s="235"/>
      <c r="T814" s="235"/>
      <c r="U814" s="235"/>
      <c r="V814" s="235"/>
      <c r="W814" s="235"/>
      <c r="X814" s="235"/>
      <c r="Y814" s="235"/>
      <c r="Z814" s="235"/>
    </row>
    <row r="815" ht="15.75" customHeight="1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  <c r="R815" s="235"/>
      <c r="S815" s="235"/>
      <c r="T815" s="235"/>
      <c r="U815" s="235"/>
      <c r="V815" s="235"/>
      <c r="W815" s="235"/>
      <c r="X815" s="235"/>
      <c r="Y815" s="235"/>
      <c r="Z815" s="235"/>
    </row>
    <row r="816" ht="15.75" customHeight="1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  <c r="R816" s="235"/>
      <c r="S816" s="235"/>
      <c r="T816" s="235"/>
      <c r="U816" s="235"/>
      <c r="V816" s="235"/>
      <c r="W816" s="235"/>
      <c r="X816" s="235"/>
      <c r="Y816" s="235"/>
      <c r="Z816" s="235"/>
    </row>
    <row r="817" ht="15.75" customHeight="1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  <c r="R817" s="235"/>
      <c r="S817" s="235"/>
      <c r="T817" s="235"/>
      <c r="U817" s="235"/>
      <c r="V817" s="235"/>
      <c r="W817" s="235"/>
      <c r="X817" s="235"/>
      <c r="Y817" s="235"/>
      <c r="Z817" s="235"/>
    </row>
    <row r="818" ht="15.75" customHeight="1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  <c r="R818" s="235"/>
      <c r="S818" s="235"/>
      <c r="T818" s="235"/>
      <c r="U818" s="235"/>
      <c r="V818" s="235"/>
      <c r="W818" s="235"/>
      <c r="X818" s="235"/>
      <c r="Y818" s="235"/>
      <c r="Z818" s="235"/>
    </row>
    <row r="819" ht="15.75" customHeight="1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  <c r="R819" s="235"/>
      <c r="S819" s="235"/>
      <c r="T819" s="235"/>
      <c r="U819" s="235"/>
      <c r="V819" s="235"/>
      <c r="W819" s="235"/>
      <c r="X819" s="235"/>
      <c r="Y819" s="235"/>
      <c r="Z819" s="235"/>
    </row>
    <row r="820" ht="15.75" customHeight="1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  <c r="R820" s="235"/>
      <c r="S820" s="235"/>
      <c r="T820" s="235"/>
      <c r="U820" s="235"/>
      <c r="V820" s="235"/>
      <c r="W820" s="235"/>
      <c r="X820" s="235"/>
      <c r="Y820" s="235"/>
      <c r="Z820" s="235"/>
    </row>
    <row r="821" ht="15.75" customHeight="1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  <c r="R821" s="235"/>
      <c r="S821" s="235"/>
      <c r="T821" s="235"/>
      <c r="U821" s="235"/>
      <c r="V821" s="235"/>
      <c r="W821" s="235"/>
      <c r="X821" s="235"/>
      <c r="Y821" s="235"/>
      <c r="Z821" s="235"/>
    </row>
    <row r="822" ht="15.75" customHeight="1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  <c r="U822" s="235"/>
      <c r="V822" s="235"/>
      <c r="W822" s="235"/>
      <c r="X822" s="235"/>
      <c r="Y822" s="235"/>
      <c r="Z822" s="235"/>
    </row>
    <row r="823" ht="15.75" customHeight="1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  <c r="R823" s="235"/>
      <c r="S823" s="235"/>
      <c r="T823" s="235"/>
      <c r="U823" s="235"/>
      <c r="V823" s="235"/>
      <c r="W823" s="235"/>
      <c r="X823" s="235"/>
      <c r="Y823" s="235"/>
      <c r="Z823" s="235"/>
    </row>
    <row r="824" ht="15.75" customHeight="1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  <c r="R824" s="235"/>
      <c r="S824" s="235"/>
      <c r="T824" s="235"/>
      <c r="U824" s="235"/>
      <c r="V824" s="235"/>
      <c r="W824" s="235"/>
      <c r="X824" s="235"/>
      <c r="Y824" s="235"/>
      <c r="Z824" s="235"/>
    </row>
    <row r="825" ht="15.75" customHeight="1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  <c r="R825" s="235"/>
      <c r="S825" s="235"/>
      <c r="T825" s="235"/>
      <c r="U825" s="235"/>
      <c r="V825" s="235"/>
      <c r="W825" s="235"/>
      <c r="X825" s="235"/>
      <c r="Y825" s="235"/>
      <c r="Z825" s="235"/>
    </row>
    <row r="826" ht="15.75" customHeight="1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  <c r="R826" s="235"/>
      <c r="S826" s="235"/>
      <c r="T826" s="235"/>
      <c r="U826" s="235"/>
      <c r="V826" s="235"/>
      <c r="W826" s="235"/>
      <c r="X826" s="235"/>
      <c r="Y826" s="235"/>
      <c r="Z826" s="235"/>
    </row>
    <row r="827" ht="15.75" customHeight="1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  <c r="R827" s="235"/>
      <c r="S827" s="235"/>
      <c r="T827" s="235"/>
      <c r="U827" s="235"/>
      <c r="V827" s="235"/>
      <c r="W827" s="235"/>
      <c r="X827" s="235"/>
      <c r="Y827" s="235"/>
      <c r="Z827" s="235"/>
    </row>
    <row r="828" ht="15.75" customHeight="1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  <c r="R828" s="235"/>
      <c r="S828" s="235"/>
      <c r="T828" s="235"/>
      <c r="U828" s="235"/>
      <c r="V828" s="235"/>
      <c r="W828" s="235"/>
      <c r="X828" s="235"/>
      <c r="Y828" s="235"/>
      <c r="Z828" s="235"/>
    </row>
    <row r="829" ht="15.75" customHeight="1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  <c r="R829" s="235"/>
      <c r="S829" s="235"/>
      <c r="T829" s="235"/>
      <c r="U829" s="235"/>
      <c r="V829" s="235"/>
      <c r="W829" s="235"/>
      <c r="X829" s="235"/>
      <c r="Y829" s="235"/>
      <c r="Z829" s="235"/>
    </row>
    <row r="830" ht="15.75" customHeight="1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  <c r="R830" s="235"/>
      <c r="S830" s="235"/>
      <c r="T830" s="235"/>
      <c r="U830" s="235"/>
      <c r="V830" s="235"/>
      <c r="W830" s="235"/>
      <c r="X830" s="235"/>
      <c r="Y830" s="235"/>
      <c r="Z830" s="235"/>
    </row>
    <row r="831" ht="15.75" customHeight="1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  <c r="R831" s="235"/>
      <c r="S831" s="235"/>
      <c r="T831" s="235"/>
      <c r="U831" s="235"/>
      <c r="V831" s="235"/>
      <c r="W831" s="235"/>
      <c r="X831" s="235"/>
      <c r="Y831" s="235"/>
      <c r="Z831" s="235"/>
    </row>
    <row r="832" ht="15.75" customHeight="1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  <c r="R832" s="235"/>
      <c r="S832" s="235"/>
      <c r="T832" s="235"/>
      <c r="U832" s="235"/>
      <c r="V832" s="235"/>
      <c r="W832" s="235"/>
      <c r="X832" s="235"/>
      <c r="Y832" s="235"/>
      <c r="Z832" s="235"/>
    </row>
    <row r="833" ht="15.75" customHeight="1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  <c r="R833" s="235"/>
      <c r="S833" s="235"/>
      <c r="T833" s="235"/>
      <c r="U833" s="235"/>
      <c r="V833" s="235"/>
      <c r="W833" s="235"/>
      <c r="X833" s="235"/>
      <c r="Y833" s="235"/>
      <c r="Z833" s="235"/>
    </row>
    <row r="834" ht="15.75" customHeight="1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  <c r="R834" s="235"/>
      <c r="S834" s="235"/>
      <c r="T834" s="235"/>
      <c r="U834" s="235"/>
      <c r="V834" s="235"/>
      <c r="W834" s="235"/>
      <c r="X834" s="235"/>
      <c r="Y834" s="235"/>
      <c r="Z834" s="235"/>
    </row>
    <row r="835" ht="15.75" customHeight="1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  <c r="U835" s="235"/>
      <c r="V835" s="235"/>
      <c r="W835" s="235"/>
      <c r="X835" s="235"/>
      <c r="Y835" s="235"/>
      <c r="Z835" s="235"/>
    </row>
    <row r="836" ht="15.75" customHeight="1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  <c r="R836" s="235"/>
      <c r="S836" s="235"/>
      <c r="T836" s="235"/>
      <c r="U836" s="235"/>
      <c r="V836" s="235"/>
      <c r="W836" s="235"/>
      <c r="X836" s="235"/>
      <c r="Y836" s="235"/>
      <c r="Z836" s="235"/>
    </row>
    <row r="837" ht="15.75" customHeight="1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  <c r="R837" s="235"/>
      <c r="S837" s="235"/>
      <c r="T837" s="235"/>
      <c r="U837" s="235"/>
      <c r="V837" s="235"/>
      <c r="W837" s="235"/>
      <c r="X837" s="235"/>
      <c r="Y837" s="235"/>
      <c r="Z837" s="235"/>
    </row>
    <row r="838" ht="15.75" customHeight="1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  <c r="R838" s="235"/>
      <c r="S838" s="235"/>
      <c r="T838" s="235"/>
      <c r="U838" s="235"/>
      <c r="V838" s="235"/>
      <c r="W838" s="235"/>
      <c r="X838" s="235"/>
      <c r="Y838" s="235"/>
      <c r="Z838" s="235"/>
    </row>
    <row r="839" ht="15.75" customHeight="1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  <c r="R839" s="235"/>
      <c r="S839" s="235"/>
      <c r="T839" s="235"/>
      <c r="U839" s="235"/>
      <c r="V839" s="235"/>
      <c r="W839" s="235"/>
      <c r="X839" s="235"/>
      <c r="Y839" s="235"/>
      <c r="Z839" s="235"/>
    </row>
    <row r="840" ht="15.75" customHeight="1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  <c r="R840" s="235"/>
      <c r="S840" s="235"/>
      <c r="T840" s="235"/>
      <c r="U840" s="235"/>
      <c r="V840" s="235"/>
      <c r="W840" s="235"/>
      <c r="X840" s="235"/>
      <c r="Y840" s="235"/>
      <c r="Z840" s="235"/>
    </row>
    <row r="841" ht="15.75" customHeight="1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  <c r="R841" s="235"/>
      <c r="S841" s="235"/>
      <c r="T841" s="235"/>
      <c r="U841" s="235"/>
      <c r="V841" s="235"/>
      <c r="W841" s="235"/>
      <c r="X841" s="235"/>
      <c r="Y841" s="235"/>
      <c r="Z841" s="235"/>
    </row>
    <row r="842" ht="15.75" customHeight="1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  <c r="R842" s="235"/>
      <c r="S842" s="235"/>
      <c r="T842" s="235"/>
      <c r="U842" s="235"/>
      <c r="V842" s="235"/>
      <c r="W842" s="235"/>
      <c r="X842" s="235"/>
      <c r="Y842" s="235"/>
      <c r="Z842" s="235"/>
    </row>
    <row r="843" ht="15.75" customHeight="1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  <c r="R843" s="235"/>
      <c r="S843" s="235"/>
      <c r="T843" s="235"/>
      <c r="U843" s="235"/>
      <c r="V843" s="235"/>
      <c r="W843" s="235"/>
      <c r="X843" s="235"/>
      <c r="Y843" s="235"/>
      <c r="Z843" s="235"/>
    </row>
    <row r="844" ht="15.75" customHeight="1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  <c r="R844" s="235"/>
      <c r="S844" s="235"/>
      <c r="T844" s="235"/>
      <c r="U844" s="235"/>
      <c r="V844" s="235"/>
      <c r="W844" s="235"/>
      <c r="X844" s="235"/>
      <c r="Y844" s="235"/>
      <c r="Z844" s="235"/>
    </row>
    <row r="845" ht="15.75" customHeight="1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  <c r="R845" s="235"/>
      <c r="S845" s="235"/>
      <c r="T845" s="235"/>
      <c r="U845" s="235"/>
      <c r="V845" s="235"/>
      <c r="W845" s="235"/>
      <c r="X845" s="235"/>
      <c r="Y845" s="235"/>
      <c r="Z845" s="235"/>
    </row>
    <row r="846" ht="15.75" customHeight="1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  <c r="R846" s="235"/>
      <c r="S846" s="235"/>
      <c r="T846" s="235"/>
      <c r="U846" s="235"/>
      <c r="V846" s="235"/>
      <c r="W846" s="235"/>
      <c r="X846" s="235"/>
      <c r="Y846" s="235"/>
      <c r="Z846" s="235"/>
    </row>
    <row r="847" ht="15.75" customHeight="1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  <c r="R847" s="235"/>
      <c r="S847" s="235"/>
      <c r="T847" s="235"/>
      <c r="U847" s="235"/>
      <c r="V847" s="235"/>
      <c r="W847" s="235"/>
      <c r="X847" s="235"/>
      <c r="Y847" s="235"/>
      <c r="Z847" s="235"/>
    </row>
    <row r="848" ht="15.75" customHeight="1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  <c r="R848" s="235"/>
      <c r="S848" s="235"/>
      <c r="T848" s="235"/>
      <c r="U848" s="235"/>
      <c r="V848" s="235"/>
      <c r="W848" s="235"/>
      <c r="X848" s="235"/>
      <c r="Y848" s="235"/>
      <c r="Z848" s="235"/>
    </row>
    <row r="849" ht="15.75" customHeight="1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  <c r="R849" s="235"/>
      <c r="S849" s="235"/>
      <c r="T849" s="235"/>
      <c r="U849" s="235"/>
      <c r="V849" s="235"/>
      <c r="W849" s="235"/>
      <c r="X849" s="235"/>
      <c r="Y849" s="235"/>
      <c r="Z849" s="235"/>
    </row>
    <row r="850" ht="15.75" customHeight="1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  <c r="R850" s="235"/>
      <c r="S850" s="235"/>
      <c r="T850" s="235"/>
      <c r="U850" s="235"/>
      <c r="V850" s="235"/>
      <c r="W850" s="235"/>
      <c r="X850" s="235"/>
      <c r="Y850" s="235"/>
      <c r="Z850" s="235"/>
    </row>
    <row r="851" ht="15.75" customHeight="1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  <c r="U851" s="235"/>
      <c r="V851" s="235"/>
      <c r="W851" s="235"/>
      <c r="X851" s="235"/>
      <c r="Y851" s="235"/>
      <c r="Z851" s="235"/>
    </row>
    <row r="852" ht="15.75" customHeight="1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  <c r="R852" s="235"/>
      <c r="S852" s="235"/>
      <c r="T852" s="235"/>
      <c r="U852" s="235"/>
      <c r="V852" s="235"/>
      <c r="W852" s="235"/>
      <c r="X852" s="235"/>
      <c r="Y852" s="235"/>
      <c r="Z852" s="235"/>
    </row>
    <row r="853" ht="15.75" customHeight="1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  <c r="U853" s="235"/>
      <c r="V853" s="235"/>
      <c r="W853" s="235"/>
      <c r="X853" s="235"/>
      <c r="Y853" s="235"/>
      <c r="Z853" s="235"/>
    </row>
    <row r="854" ht="15.75" customHeight="1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  <c r="U854" s="235"/>
      <c r="V854" s="235"/>
      <c r="W854" s="235"/>
      <c r="X854" s="235"/>
      <c r="Y854" s="235"/>
      <c r="Z854" s="235"/>
    </row>
    <row r="855" ht="15.75" customHeight="1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  <c r="R855" s="235"/>
      <c r="S855" s="235"/>
      <c r="T855" s="235"/>
      <c r="U855" s="235"/>
      <c r="V855" s="235"/>
      <c r="W855" s="235"/>
      <c r="X855" s="235"/>
      <c r="Y855" s="235"/>
      <c r="Z855" s="235"/>
    </row>
    <row r="856" ht="15.75" customHeight="1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  <c r="R856" s="235"/>
      <c r="S856" s="235"/>
      <c r="T856" s="235"/>
      <c r="U856" s="235"/>
      <c r="V856" s="235"/>
      <c r="W856" s="235"/>
      <c r="X856" s="235"/>
      <c r="Y856" s="235"/>
      <c r="Z856" s="235"/>
    </row>
    <row r="857" ht="15.75" customHeight="1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  <c r="R857" s="235"/>
      <c r="S857" s="235"/>
      <c r="T857" s="235"/>
      <c r="U857" s="235"/>
      <c r="V857" s="235"/>
      <c r="W857" s="235"/>
      <c r="X857" s="235"/>
      <c r="Y857" s="235"/>
      <c r="Z857" s="235"/>
    </row>
    <row r="858" ht="15.75" customHeight="1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  <c r="R858" s="235"/>
      <c r="S858" s="235"/>
      <c r="T858" s="235"/>
      <c r="U858" s="235"/>
      <c r="V858" s="235"/>
      <c r="W858" s="235"/>
      <c r="X858" s="235"/>
      <c r="Y858" s="235"/>
      <c r="Z858" s="235"/>
    </row>
    <row r="859" ht="15.75" customHeight="1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  <c r="R859" s="235"/>
      <c r="S859" s="235"/>
      <c r="T859" s="235"/>
      <c r="U859" s="235"/>
      <c r="V859" s="235"/>
      <c r="W859" s="235"/>
      <c r="X859" s="235"/>
      <c r="Y859" s="235"/>
      <c r="Z859" s="235"/>
    </row>
    <row r="860" ht="15.75" customHeight="1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  <c r="R860" s="235"/>
      <c r="S860" s="235"/>
      <c r="T860" s="235"/>
      <c r="U860" s="235"/>
      <c r="V860" s="235"/>
      <c r="W860" s="235"/>
      <c r="X860" s="235"/>
      <c r="Y860" s="235"/>
      <c r="Z860" s="235"/>
    </row>
    <row r="861" ht="15.75" customHeight="1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  <c r="U861" s="235"/>
      <c r="V861" s="235"/>
      <c r="W861" s="235"/>
      <c r="X861" s="235"/>
      <c r="Y861" s="235"/>
      <c r="Z861" s="235"/>
    </row>
    <row r="862" ht="15.75" customHeight="1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  <c r="R862" s="235"/>
      <c r="S862" s="235"/>
      <c r="T862" s="235"/>
      <c r="U862" s="235"/>
      <c r="V862" s="235"/>
      <c r="W862" s="235"/>
      <c r="X862" s="235"/>
      <c r="Y862" s="235"/>
      <c r="Z862" s="235"/>
    </row>
    <row r="863" ht="15.75" customHeight="1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  <c r="R863" s="235"/>
      <c r="S863" s="235"/>
      <c r="T863" s="235"/>
      <c r="U863" s="235"/>
      <c r="V863" s="235"/>
      <c r="W863" s="235"/>
      <c r="X863" s="235"/>
      <c r="Y863" s="235"/>
      <c r="Z863" s="235"/>
    </row>
    <row r="864" ht="15.75" customHeight="1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  <c r="R864" s="235"/>
      <c r="S864" s="235"/>
      <c r="T864" s="235"/>
      <c r="U864" s="235"/>
      <c r="V864" s="235"/>
      <c r="W864" s="235"/>
      <c r="X864" s="235"/>
      <c r="Y864" s="235"/>
      <c r="Z864" s="235"/>
    </row>
    <row r="865" ht="15.75" customHeight="1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  <c r="R865" s="235"/>
      <c r="S865" s="235"/>
      <c r="T865" s="235"/>
      <c r="U865" s="235"/>
      <c r="V865" s="235"/>
      <c r="W865" s="235"/>
      <c r="X865" s="235"/>
      <c r="Y865" s="235"/>
      <c r="Z865" s="235"/>
    </row>
    <row r="866" ht="15.75" customHeight="1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  <c r="R866" s="235"/>
      <c r="S866" s="235"/>
      <c r="T866" s="235"/>
      <c r="U866" s="235"/>
      <c r="V866" s="235"/>
      <c r="W866" s="235"/>
      <c r="X866" s="235"/>
      <c r="Y866" s="235"/>
      <c r="Z866" s="235"/>
    </row>
    <row r="867" ht="15.75" customHeight="1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  <c r="R867" s="235"/>
      <c r="S867" s="235"/>
      <c r="T867" s="235"/>
      <c r="U867" s="235"/>
      <c r="V867" s="235"/>
      <c r="W867" s="235"/>
      <c r="X867" s="235"/>
      <c r="Y867" s="235"/>
      <c r="Z867" s="235"/>
    </row>
    <row r="868" ht="15.75" customHeight="1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  <c r="R868" s="235"/>
      <c r="S868" s="235"/>
      <c r="T868" s="235"/>
      <c r="U868" s="235"/>
      <c r="V868" s="235"/>
      <c r="W868" s="235"/>
      <c r="X868" s="235"/>
      <c r="Y868" s="235"/>
      <c r="Z868" s="235"/>
    </row>
    <row r="869" ht="15.75" customHeight="1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  <c r="R869" s="235"/>
      <c r="S869" s="235"/>
      <c r="T869" s="235"/>
      <c r="U869" s="235"/>
      <c r="V869" s="235"/>
      <c r="W869" s="235"/>
      <c r="X869" s="235"/>
      <c r="Y869" s="235"/>
      <c r="Z869" s="235"/>
    </row>
    <row r="870" ht="15.75" customHeight="1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  <c r="U870" s="235"/>
      <c r="V870" s="235"/>
      <c r="W870" s="235"/>
      <c r="X870" s="235"/>
      <c r="Y870" s="235"/>
      <c r="Z870" s="235"/>
    </row>
    <row r="871" ht="15.75" customHeight="1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  <c r="R871" s="235"/>
      <c r="S871" s="235"/>
      <c r="T871" s="235"/>
      <c r="U871" s="235"/>
      <c r="V871" s="235"/>
      <c r="W871" s="235"/>
      <c r="X871" s="235"/>
      <c r="Y871" s="235"/>
      <c r="Z871" s="235"/>
    </row>
    <row r="872" ht="15.75" customHeight="1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  <c r="R872" s="235"/>
      <c r="S872" s="235"/>
      <c r="T872" s="235"/>
      <c r="U872" s="235"/>
      <c r="V872" s="235"/>
      <c r="W872" s="235"/>
      <c r="X872" s="235"/>
      <c r="Y872" s="235"/>
      <c r="Z872" s="235"/>
    </row>
    <row r="873" ht="15.75" customHeight="1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  <c r="U873" s="235"/>
      <c r="V873" s="235"/>
      <c r="W873" s="235"/>
      <c r="X873" s="235"/>
      <c r="Y873" s="235"/>
      <c r="Z873" s="235"/>
    </row>
    <row r="874" ht="15.75" customHeight="1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  <c r="R874" s="235"/>
      <c r="S874" s="235"/>
      <c r="T874" s="235"/>
      <c r="U874" s="235"/>
      <c r="V874" s="235"/>
      <c r="W874" s="235"/>
      <c r="X874" s="235"/>
      <c r="Y874" s="235"/>
      <c r="Z874" s="235"/>
    </row>
    <row r="875" ht="15.75" customHeight="1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  <c r="U875" s="235"/>
      <c r="V875" s="235"/>
      <c r="W875" s="235"/>
      <c r="X875" s="235"/>
      <c r="Y875" s="235"/>
      <c r="Z875" s="235"/>
    </row>
    <row r="876" ht="15.75" customHeight="1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  <c r="U876" s="235"/>
      <c r="V876" s="235"/>
      <c r="W876" s="235"/>
      <c r="X876" s="235"/>
      <c r="Y876" s="235"/>
      <c r="Z876" s="235"/>
    </row>
    <row r="877" ht="15.75" customHeight="1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  <c r="R877" s="235"/>
      <c r="S877" s="235"/>
      <c r="T877" s="235"/>
      <c r="U877" s="235"/>
      <c r="V877" s="235"/>
      <c r="W877" s="235"/>
      <c r="X877" s="235"/>
      <c r="Y877" s="235"/>
      <c r="Z877" s="235"/>
    </row>
    <row r="878" ht="15.75" customHeight="1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  <c r="R878" s="235"/>
      <c r="S878" s="235"/>
      <c r="T878" s="235"/>
      <c r="U878" s="235"/>
      <c r="V878" s="235"/>
      <c r="W878" s="235"/>
      <c r="X878" s="235"/>
      <c r="Y878" s="235"/>
      <c r="Z878" s="235"/>
    </row>
    <row r="879" ht="15.75" customHeight="1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  <c r="R879" s="235"/>
      <c r="S879" s="235"/>
      <c r="T879" s="235"/>
      <c r="U879" s="235"/>
      <c r="V879" s="235"/>
      <c r="W879" s="235"/>
      <c r="X879" s="235"/>
      <c r="Y879" s="235"/>
      <c r="Z879" s="235"/>
    </row>
    <row r="880" ht="15.75" customHeight="1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  <c r="R880" s="235"/>
      <c r="S880" s="235"/>
      <c r="T880" s="235"/>
      <c r="U880" s="235"/>
      <c r="V880" s="235"/>
      <c r="W880" s="235"/>
      <c r="X880" s="235"/>
      <c r="Y880" s="235"/>
      <c r="Z880" s="235"/>
    </row>
    <row r="881" ht="15.75" customHeight="1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  <c r="R881" s="235"/>
      <c r="S881" s="235"/>
      <c r="T881" s="235"/>
      <c r="U881" s="235"/>
      <c r="V881" s="235"/>
      <c r="W881" s="235"/>
      <c r="X881" s="235"/>
      <c r="Y881" s="235"/>
      <c r="Z881" s="235"/>
    </row>
    <row r="882" ht="15.75" customHeight="1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  <c r="R882" s="235"/>
      <c r="S882" s="235"/>
      <c r="T882" s="235"/>
      <c r="U882" s="235"/>
      <c r="V882" s="235"/>
      <c r="W882" s="235"/>
      <c r="X882" s="235"/>
      <c r="Y882" s="235"/>
      <c r="Z882" s="235"/>
    </row>
    <row r="883" ht="15.75" customHeight="1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  <c r="R883" s="235"/>
      <c r="S883" s="235"/>
      <c r="T883" s="235"/>
      <c r="U883" s="235"/>
      <c r="V883" s="235"/>
      <c r="W883" s="235"/>
      <c r="X883" s="235"/>
      <c r="Y883" s="235"/>
      <c r="Z883" s="235"/>
    </row>
    <row r="884" ht="15.75" customHeight="1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  <c r="R884" s="235"/>
      <c r="S884" s="235"/>
      <c r="T884" s="235"/>
      <c r="U884" s="235"/>
      <c r="V884" s="235"/>
      <c r="W884" s="235"/>
      <c r="X884" s="235"/>
      <c r="Y884" s="235"/>
      <c r="Z884" s="235"/>
    </row>
    <row r="885" ht="15.75" customHeight="1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  <c r="R885" s="235"/>
      <c r="S885" s="235"/>
      <c r="T885" s="235"/>
      <c r="U885" s="235"/>
      <c r="V885" s="235"/>
      <c r="W885" s="235"/>
      <c r="X885" s="235"/>
      <c r="Y885" s="235"/>
      <c r="Z885" s="235"/>
    </row>
    <row r="886" ht="15.75" customHeight="1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  <c r="U886" s="235"/>
      <c r="V886" s="235"/>
      <c r="W886" s="235"/>
      <c r="X886" s="235"/>
      <c r="Y886" s="235"/>
      <c r="Z886" s="235"/>
    </row>
    <row r="887" ht="15.75" customHeight="1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  <c r="R887" s="235"/>
      <c r="S887" s="235"/>
      <c r="T887" s="235"/>
      <c r="U887" s="235"/>
      <c r="V887" s="235"/>
      <c r="W887" s="235"/>
      <c r="X887" s="235"/>
      <c r="Y887" s="235"/>
      <c r="Z887" s="235"/>
    </row>
    <row r="888" ht="15.75" customHeight="1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  <c r="R888" s="235"/>
      <c r="S888" s="235"/>
      <c r="T888" s="235"/>
      <c r="U888" s="235"/>
      <c r="V888" s="235"/>
      <c r="W888" s="235"/>
      <c r="X888" s="235"/>
      <c r="Y888" s="235"/>
      <c r="Z888" s="235"/>
    </row>
    <row r="889" ht="15.75" customHeight="1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  <c r="R889" s="235"/>
      <c r="S889" s="235"/>
      <c r="T889" s="235"/>
      <c r="U889" s="235"/>
      <c r="V889" s="235"/>
      <c r="W889" s="235"/>
      <c r="X889" s="235"/>
      <c r="Y889" s="235"/>
      <c r="Z889" s="235"/>
    </row>
    <row r="890" ht="15.75" customHeight="1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  <c r="R890" s="235"/>
      <c r="S890" s="235"/>
      <c r="T890" s="235"/>
      <c r="U890" s="235"/>
      <c r="V890" s="235"/>
      <c r="W890" s="235"/>
      <c r="X890" s="235"/>
      <c r="Y890" s="235"/>
      <c r="Z890" s="235"/>
    </row>
    <row r="891" ht="15.75" customHeight="1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  <c r="R891" s="235"/>
      <c r="S891" s="235"/>
      <c r="T891" s="235"/>
      <c r="U891" s="235"/>
      <c r="V891" s="235"/>
      <c r="W891" s="235"/>
      <c r="X891" s="235"/>
      <c r="Y891" s="235"/>
      <c r="Z891" s="235"/>
    </row>
    <row r="892" ht="15.75" customHeight="1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  <c r="R892" s="235"/>
      <c r="S892" s="235"/>
      <c r="T892" s="235"/>
      <c r="U892" s="235"/>
      <c r="V892" s="235"/>
      <c r="W892" s="235"/>
      <c r="X892" s="235"/>
      <c r="Y892" s="235"/>
      <c r="Z892" s="235"/>
    </row>
    <row r="893" ht="15.75" customHeight="1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  <c r="R893" s="235"/>
      <c r="S893" s="235"/>
      <c r="T893" s="235"/>
      <c r="U893" s="235"/>
      <c r="V893" s="235"/>
      <c r="W893" s="235"/>
      <c r="X893" s="235"/>
      <c r="Y893" s="235"/>
      <c r="Z893" s="235"/>
    </row>
    <row r="894" ht="15.75" customHeight="1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  <c r="R894" s="235"/>
      <c r="S894" s="235"/>
      <c r="T894" s="235"/>
      <c r="U894" s="235"/>
      <c r="V894" s="235"/>
      <c r="W894" s="235"/>
      <c r="X894" s="235"/>
      <c r="Y894" s="235"/>
      <c r="Z894" s="235"/>
    </row>
    <row r="895" ht="15.75" customHeight="1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  <c r="R895" s="235"/>
      <c r="S895" s="235"/>
      <c r="T895" s="235"/>
      <c r="U895" s="235"/>
      <c r="V895" s="235"/>
      <c r="W895" s="235"/>
      <c r="X895" s="235"/>
      <c r="Y895" s="235"/>
      <c r="Z895" s="235"/>
    </row>
    <row r="896" ht="15.75" customHeight="1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  <c r="R896" s="235"/>
      <c r="S896" s="235"/>
      <c r="T896" s="235"/>
      <c r="U896" s="235"/>
      <c r="V896" s="235"/>
      <c r="W896" s="235"/>
      <c r="X896" s="235"/>
      <c r="Y896" s="235"/>
      <c r="Z896" s="235"/>
    </row>
    <row r="897" ht="15.75" customHeight="1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  <c r="R897" s="235"/>
      <c r="S897" s="235"/>
      <c r="T897" s="235"/>
      <c r="U897" s="235"/>
      <c r="V897" s="235"/>
      <c r="W897" s="235"/>
      <c r="X897" s="235"/>
      <c r="Y897" s="235"/>
      <c r="Z897" s="235"/>
    </row>
    <row r="898" ht="15.75" customHeight="1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  <c r="U898" s="235"/>
      <c r="V898" s="235"/>
      <c r="W898" s="235"/>
      <c r="X898" s="235"/>
      <c r="Y898" s="235"/>
      <c r="Z898" s="235"/>
    </row>
    <row r="899" ht="15.75" customHeight="1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  <c r="U899" s="235"/>
      <c r="V899" s="235"/>
      <c r="W899" s="235"/>
      <c r="X899" s="235"/>
      <c r="Y899" s="235"/>
      <c r="Z899" s="235"/>
    </row>
    <row r="900" ht="15.75" customHeight="1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  <c r="U900" s="235"/>
      <c r="V900" s="235"/>
      <c r="W900" s="235"/>
      <c r="X900" s="235"/>
      <c r="Y900" s="235"/>
      <c r="Z900" s="235"/>
    </row>
    <row r="901" ht="15.75" customHeight="1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  <c r="U901" s="235"/>
      <c r="V901" s="235"/>
      <c r="W901" s="235"/>
      <c r="X901" s="235"/>
      <c r="Y901" s="235"/>
      <c r="Z901" s="235"/>
    </row>
    <row r="902" ht="15.75" customHeight="1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  <c r="R902" s="235"/>
      <c r="S902" s="235"/>
      <c r="T902" s="235"/>
      <c r="U902" s="235"/>
      <c r="V902" s="235"/>
      <c r="W902" s="235"/>
      <c r="X902" s="235"/>
      <c r="Y902" s="235"/>
      <c r="Z902" s="235"/>
    </row>
    <row r="903" ht="15.75" customHeight="1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  <c r="R903" s="235"/>
      <c r="S903" s="235"/>
      <c r="T903" s="235"/>
      <c r="U903" s="235"/>
      <c r="V903" s="235"/>
      <c r="W903" s="235"/>
      <c r="X903" s="235"/>
      <c r="Y903" s="235"/>
      <c r="Z903" s="235"/>
    </row>
    <row r="904" ht="15.75" customHeight="1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  <c r="R904" s="235"/>
      <c r="S904" s="235"/>
      <c r="T904" s="235"/>
      <c r="U904" s="235"/>
      <c r="V904" s="235"/>
      <c r="W904" s="235"/>
      <c r="X904" s="235"/>
      <c r="Y904" s="235"/>
      <c r="Z904" s="235"/>
    </row>
    <row r="905" ht="15.75" customHeight="1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  <c r="R905" s="235"/>
      <c r="S905" s="235"/>
      <c r="T905" s="235"/>
      <c r="U905" s="235"/>
      <c r="V905" s="235"/>
      <c r="W905" s="235"/>
      <c r="X905" s="235"/>
      <c r="Y905" s="235"/>
      <c r="Z905" s="235"/>
    </row>
    <row r="906" ht="15.75" customHeight="1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  <c r="U906" s="235"/>
      <c r="V906" s="235"/>
      <c r="W906" s="235"/>
      <c r="X906" s="235"/>
      <c r="Y906" s="235"/>
      <c r="Z906" s="235"/>
    </row>
    <row r="907" ht="15.75" customHeight="1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  <c r="R907" s="235"/>
      <c r="S907" s="235"/>
      <c r="T907" s="235"/>
      <c r="U907" s="235"/>
      <c r="V907" s="235"/>
      <c r="W907" s="235"/>
      <c r="X907" s="235"/>
      <c r="Y907" s="235"/>
      <c r="Z907" s="235"/>
    </row>
    <row r="908" ht="15.75" customHeight="1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  <c r="R908" s="235"/>
      <c r="S908" s="235"/>
      <c r="T908" s="235"/>
      <c r="U908" s="235"/>
      <c r="V908" s="235"/>
      <c r="W908" s="235"/>
      <c r="X908" s="235"/>
      <c r="Y908" s="235"/>
      <c r="Z908" s="235"/>
    </row>
    <row r="909" ht="15.75" customHeight="1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  <c r="R909" s="235"/>
      <c r="S909" s="235"/>
      <c r="T909" s="235"/>
      <c r="U909" s="235"/>
      <c r="V909" s="235"/>
      <c r="W909" s="235"/>
      <c r="X909" s="235"/>
      <c r="Y909" s="235"/>
      <c r="Z909" s="235"/>
    </row>
    <row r="910" ht="15.75" customHeight="1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  <c r="U910" s="235"/>
      <c r="V910" s="235"/>
      <c r="W910" s="235"/>
      <c r="X910" s="235"/>
      <c r="Y910" s="235"/>
      <c r="Z910" s="235"/>
    </row>
    <row r="911" ht="15.75" customHeight="1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  <c r="R911" s="235"/>
      <c r="S911" s="235"/>
      <c r="T911" s="235"/>
      <c r="U911" s="235"/>
      <c r="V911" s="235"/>
      <c r="W911" s="235"/>
      <c r="X911" s="235"/>
      <c r="Y911" s="235"/>
      <c r="Z911" s="235"/>
    </row>
    <row r="912" ht="15.75" customHeight="1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  <c r="R912" s="235"/>
      <c r="S912" s="235"/>
      <c r="T912" s="235"/>
      <c r="U912" s="235"/>
      <c r="V912" s="235"/>
      <c r="W912" s="235"/>
      <c r="X912" s="235"/>
      <c r="Y912" s="235"/>
      <c r="Z912" s="235"/>
    </row>
    <row r="913" ht="15.75" customHeight="1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  <c r="R913" s="235"/>
      <c r="S913" s="235"/>
      <c r="T913" s="235"/>
      <c r="U913" s="235"/>
      <c r="V913" s="235"/>
      <c r="W913" s="235"/>
      <c r="X913" s="235"/>
      <c r="Y913" s="235"/>
      <c r="Z913" s="235"/>
    </row>
    <row r="914" ht="15.75" customHeight="1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  <c r="R914" s="235"/>
      <c r="S914" s="235"/>
      <c r="T914" s="235"/>
      <c r="U914" s="235"/>
      <c r="V914" s="235"/>
      <c r="W914" s="235"/>
      <c r="X914" s="235"/>
      <c r="Y914" s="235"/>
      <c r="Z914" s="235"/>
    </row>
    <row r="915" ht="15.75" customHeight="1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  <c r="R915" s="235"/>
      <c r="S915" s="235"/>
      <c r="T915" s="235"/>
      <c r="U915" s="235"/>
      <c r="V915" s="235"/>
      <c r="W915" s="235"/>
      <c r="X915" s="235"/>
      <c r="Y915" s="235"/>
      <c r="Z915" s="235"/>
    </row>
    <row r="916" ht="15.75" customHeight="1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  <c r="R916" s="235"/>
      <c r="S916" s="235"/>
      <c r="T916" s="235"/>
      <c r="U916" s="235"/>
      <c r="V916" s="235"/>
      <c r="W916" s="235"/>
      <c r="X916" s="235"/>
      <c r="Y916" s="235"/>
      <c r="Z916" s="235"/>
    </row>
    <row r="917" ht="15.75" customHeight="1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  <c r="R917" s="235"/>
      <c r="S917" s="235"/>
      <c r="T917" s="235"/>
      <c r="U917" s="235"/>
      <c r="V917" s="235"/>
      <c r="W917" s="235"/>
      <c r="X917" s="235"/>
      <c r="Y917" s="235"/>
      <c r="Z917" s="235"/>
    </row>
    <row r="918" ht="15.75" customHeight="1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  <c r="R918" s="235"/>
      <c r="S918" s="235"/>
      <c r="T918" s="235"/>
      <c r="U918" s="235"/>
      <c r="V918" s="235"/>
      <c r="W918" s="235"/>
      <c r="X918" s="235"/>
      <c r="Y918" s="235"/>
      <c r="Z918" s="235"/>
    </row>
    <row r="919" ht="15.75" customHeight="1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  <c r="R919" s="235"/>
      <c r="S919" s="235"/>
      <c r="T919" s="235"/>
      <c r="U919" s="235"/>
      <c r="V919" s="235"/>
      <c r="W919" s="235"/>
      <c r="X919" s="235"/>
      <c r="Y919" s="235"/>
      <c r="Z919" s="235"/>
    </row>
    <row r="920" ht="15.75" customHeight="1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  <c r="R920" s="235"/>
      <c r="S920" s="235"/>
      <c r="T920" s="235"/>
      <c r="U920" s="235"/>
      <c r="V920" s="235"/>
      <c r="W920" s="235"/>
      <c r="X920" s="235"/>
      <c r="Y920" s="235"/>
      <c r="Z920" s="235"/>
    </row>
    <row r="921" ht="15.75" customHeight="1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  <c r="R921" s="235"/>
      <c r="S921" s="235"/>
      <c r="T921" s="235"/>
      <c r="U921" s="235"/>
      <c r="V921" s="235"/>
      <c r="W921" s="235"/>
      <c r="X921" s="235"/>
      <c r="Y921" s="235"/>
      <c r="Z921" s="235"/>
    </row>
    <row r="922" ht="15.75" customHeight="1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  <c r="R922" s="235"/>
      <c r="S922" s="235"/>
      <c r="T922" s="235"/>
      <c r="U922" s="235"/>
      <c r="V922" s="235"/>
      <c r="W922" s="235"/>
      <c r="X922" s="235"/>
      <c r="Y922" s="235"/>
      <c r="Z922" s="235"/>
    </row>
    <row r="923" ht="15.75" customHeight="1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  <c r="R923" s="235"/>
      <c r="S923" s="235"/>
      <c r="T923" s="235"/>
      <c r="U923" s="235"/>
      <c r="V923" s="235"/>
      <c r="W923" s="235"/>
      <c r="X923" s="235"/>
      <c r="Y923" s="235"/>
      <c r="Z923" s="235"/>
    </row>
    <row r="924" ht="15.75" customHeight="1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  <c r="R924" s="235"/>
      <c r="S924" s="235"/>
      <c r="T924" s="235"/>
      <c r="U924" s="235"/>
      <c r="V924" s="235"/>
      <c r="W924" s="235"/>
      <c r="X924" s="235"/>
      <c r="Y924" s="235"/>
      <c r="Z924" s="235"/>
    </row>
    <row r="925" ht="15.75" customHeight="1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  <c r="R925" s="235"/>
      <c r="S925" s="235"/>
      <c r="T925" s="235"/>
      <c r="U925" s="235"/>
      <c r="V925" s="235"/>
      <c r="W925" s="235"/>
      <c r="X925" s="235"/>
      <c r="Y925" s="235"/>
      <c r="Z925" s="235"/>
    </row>
    <row r="926" ht="15.75" customHeight="1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  <c r="R926" s="235"/>
      <c r="S926" s="235"/>
      <c r="T926" s="235"/>
      <c r="U926" s="235"/>
      <c r="V926" s="235"/>
      <c r="W926" s="235"/>
      <c r="X926" s="235"/>
      <c r="Y926" s="235"/>
      <c r="Z926" s="235"/>
    </row>
    <row r="927" ht="15.75" customHeight="1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  <c r="R927" s="235"/>
      <c r="S927" s="235"/>
      <c r="T927" s="235"/>
      <c r="U927" s="235"/>
      <c r="V927" s="235"/>
      <c r="W927" s="235"/>
      <c r="X927" s="235"/>
      <c r="Y927" s="235"/>
      <c r="Z927" s="235"/>
    </row>
    <row r="928" ht="15.75" customHeight="1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  <c r="R928" s="235"/>
      <c r="S928" s="235"/>
      <c r="T928" s="235"/>
      <c r="U928" s="235"/>
      <c r="V928" s="235"/>
      <c r="W928" s="235"/>
      <c r="X928" s="235"/>
      <c r="Y928" s="235"/>
      <c r="Z928" s="235"/>
    </row>
    <row r="929" ht="15.75" customHeight="1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  <c r="R929" s="235"/>
      <c r="S929" s="235"/>
      <c r="T929" s="235"/>
      <c r="U929" s="235"/>
      <c r="V929" s="235"/>
      <c r="W929" s="235"/>
      <c r="X929" s="235"/>
      <c r="Y929" s="235"/>
      <c r="Z929" s="235"/>
    </row>
    <row r="930" ht="15.75" customHeight="1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  <c r="R930" s="235"/>
      <c r="S930" s="235"/>
      <c r="T930" s="235"/>
      <c r="U930" s="235"/>
      <c r="V930" s="235"/>
      <c r="W930" s="235"/>
      <c r="X930" s="235"/>
      <c r="Y930" s="235"/>
      <c r="Z930" s="235"/>
    </row>
    <row r="931" ht="15.75" customHeight="1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  <c r="R931" s="235"/>
      <c r="S931" s="235"/>
      <c r="T931" s="235"/>
      <c r="U931" s="235"/>
      <c r="V931" s="235"/>
      <c r="W931" s="235"/>
      <c r="X931" s="235"/>
      <c r="Y931" s="235"/>
      <c r="Z931" s="235"/>
    </row>
    <row r="932" ht="15.75" customHeight="1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  <c r="R932" s="235"/>
      <c r="S932" s="235"/>
      <c r="T932" s="235"/>
      <c r="U932" s="235"/>
      <c r="V932" s="235"/>
      <c r="W932" s="235"/>
      <c r="X932" s="235"/>
      <c r="Y932" s="235"/>
      <c r="Z932" s="235"/>
    </row>
    <row r="933" ht="15.75" customHeight="1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  <c r="R933" s="235"/>
      <c r="S933" s="235"/>
      <c r="T933" s="235"/>
      <c r="U933" s="235"/>
      <c r="V933" s="235"/>
      <c r="W933" s="235"/>
      <c r="X933" s="235"/>
      <c r="Y933" s="235"/>
      <c r="Z933" s="235"/>
    </row>
    <row r="934" ht="15.75" customHeight="1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  <c r="R934" s="235"/>
      <c r="S934" s="235"/>
      <c r="T934" s="235"/>
      <c r="U934" s="235"/>
      <c r="V934" s="235"/>
      <c r="W934" s="235"/>
      <c r="X934" s="235"/>
      <c r="Y934" s="235"/>
      <c r="Z934" s="235"/>
    </row>
    <row r="935" ht="15.75" customHeight="1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  <c r="R935" s="235"/>
      <c r="S935" s="235"/>
      <c r="T935" s="235"/>
      <c r="U935" s="235"/>
      <c r="V935" s="235"/>
      <c r="W935" s="235"/>
      <c r="X935" s="235"/>
      <c r="Y935" s="235"/>
      <c r="Z935" s="235"/>
    </row>
    <row r="936" ht="15.75" customHeight="1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  <c r="R936" s="235"/>
      <c r="S936" s="235"/>
      <c r="T936" s="235"/>
      <c r="U936" s="235"/>
      <c r="V936" s="235"/>
      <c r="W936" s="235"/>
      <c r="X936" s="235"/>
      <c r="Y936" s="235"/>
      <c r="Z936" s="235"/>
    </row>
    <row r="937" ht="15.75" customHeight="1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  <c r="R937" s="235"/>
      <c r="S937" s="235"/>
      <c r="T937" s="235"/>
      <c r="U937" s="235"/>
      <c r="V937" s="235"/>
      <c r="W937" s="235"/>
      <c r="X937" s="235"/>
      <c r="Y937" s="235"/>
      <c r="Z937" s="235"/>
    </row>
    <row r="938" ht="15.75" customHeight="1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  <c r="R938" s="235"/>
      <c r="S938" s="235"/>
      <c r="T938" s="235"/>
      <c r="U938" s="235"/>
      <c r="V938" s="235"/>
      <c r="W938" s="235"/>
      <c r="X938" s="235"/>
      <c r="Y938" s="235"/>
      <c r="Z938" s="235"/>
    </row>
    <row r="939" ht="15.75" customHeight="1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  <c r="R939" s="235"/>
      <c r="S939" s="235"/>
      <c r="T939" s="235"/>
      <c r="U939" s="235"/>
      <c r="V939" s="235"/>
      <c r="W939" s="235"/>
      <c r="X939" s="235"/>
      <c r="Y939" s="235"/>
      <c r="Z939" s="235"/>
    </row>
    <row r="940" ht="15.75" customHeight="1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  <c r="R940" s="235"/>
      <c r="S940" s="235"/>
      <c r="T940" s="235"/>
      <c r="U940" s="235"/>
      <c r="V940" s="235"/>
      <c r="W940" s="235"/>
      <c r="X940" s="235"/>
      <c r="Y940" s="235"/>
      <c r="Z940" s="235"/>
    </row>
    <row r="941" ht="15.75" customHeight="1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  <c r="R941" s="235"/>
      <c r="S941" s="235"/>
      <c r="T941" s="235"/>
      <c r="U941" s="235"/>
      <c r="V941" s="235"/>
      <c r="W941" s="235"/>
      <c r="X941" s="235"/>
      <c r="Y941" s="235"/>
      <c r="Z941" s="235"/>
    </row>
    <row r="942" ht="15.75" customHeight="1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  <c r="R942" s="235"/>
      <c r="S942" s="235"/>
      <c r="T942" s="235"/>
      <c r="U942" s="235"/>
      <c r="V942" s="235"/>
      <c r="W942" s="235"/>
      <c r="X942" s="235"/>
      <c r="Y942" s="235"/>
      <c r="Z942" s="235"/>
    </row>
    <row r="943" ht="15.75" customHeight="1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  <c r="R943" s="235"/>
      <c r="S943" s="235"/>
      <c r="T943" s="235"/>
      <c r="U943" s="235"/>
      <c r="V943" s="235"/>
      <c r="W943" s="235"/>
      <c r="X943" s="235"/>
      <c r="Y943" s="235"/>
      <c r="Z943" s="235"/>
    </row>
    <row r="944" ht="15.75" customHeight="1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  <c r="R944" s="235"/>
      <c r="S944" s="235"/>
      <c r="T944" s="235"/>
      <c r="U944" s="235"/>
      <c r="V944" s="235"/>
      <c r="W944" s="235"/>
      <c r="X944" s="235"/>
      <c r="Y944" s="235"/>
      <c r="Z944" s="235"/>
    </row>
    <row r="945" ht="15.75" customHeight="1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  <c r="U945" s="235"/>
      <c r="V945" s="235"/>
      <c r="W945" s="235"/>
      <c r="X945" s="235"/>
      <c r="Y945" s="235"/>
      <c r="Z945" s="235"/>
    </row>
    <row r="946" ht="15.75" customHeight="1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  <c r="R946" s="235"/>
      <c r="S946" s="235"/>
      <c r="T946" s="235"/>
      <c r="U946" s="235"/>
      <c r="V946" s="235"/>
      <c r="W946" s="235"/>
      <c r="X946" s="235"/>
      <c r="Y946" s="235"/>
      <c r="Z946" s="235"/>
    </row>
    <row r="947" ht="15.75" customHeight="1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  <c r="U947" s="235"/>
      <c r="V947" s="235"/>
      <c r="W947" s="235"/>
      <c r="X947" s="235"/>
      <c r="Y947" s="235"/>
      <c r="Z947" s="235"/>
    </row>
    <row r="948" ht="15.75" customHeight="1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  <c r="U948" s="235"/>
      <c r="V948" s="235"/>
      <c r="W948" s="235"/>
      <c r="X948" s="235"/>
      <c r="Y948" s="235"/>
      <c r="Z948" s="235"/>
    </row>
    <row r="949" ht="15.75" customHeight="1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  <c r="R949" s="235"/>
      <c r="S949" s="235"/>
      <c r="T949" s="235"/>
      <c r="U949" s="235"/>
      <c r="V949" s="235"/>
      <c r="W949" s="235"/>
      <c r="X949" s="235"/>
      <c r="Y949" s="235"/>
      <c r="Z949" s="235"/>
    </row>
    <row r="950" ht="15.75" customHeight="1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  <c r="R950" s="235"/>
      <c r="S950" s="235"/>
      <c r="T950" s="235"/>
      <c r="U950" s="235"/>
      <c r="V950" s="235"/>
      <c r="W950" s="235"/>
      <c r="X950" s="235"/>
      <c r="Y950" s="235"/>
      <c r="Z950" s="235"/>
    </row>
    <row r="951" ht="15.75" customHeight="1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  <c r="R951" s="235"/>
      <c r="S951" s="235"/>
      <c r="T951" s="235"/>
      <c r="U951" s="235"/>
      <c r="V951" s="235"/>
      <c r="W951" s="235"/>
      <c r="X951" s="235"/>
      <c r="Y951" s="235"/>
      <c r="Z951" s="235"/>
    </row>
    <row r="952" ht="15.75" customHeight="1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  <c r="R952" s="235"/>
      <c r="S952" s="235"/>
      <c r="T952" s="235"/>
      <c r="U952" s="235"/>
      <c r="V952" s="235"/>
      <c r="W952" s="235"/>
      <c r="X952" s="235"/>
      <c r="Y952" s="235"/>
      <c r="Z952" s="235"/>
    </row>
    <row r="953" ht="15.75" customHeight="1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  <c r="R953" s="235"/>
      <c r="S953" s="235"/>
      <c r="T953" s="235"/>
      <c r="U953" s="235"/>
      <c r="V953" s="235"/>
      <c r="W953" s="235"/>
      <c r="X953" s="235"/>
      <c r="Y953" s="235"/>
      <c r="Z953" s="235"/>
    </row>
    <row r="954" ht="15.75" customHeight="1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  <c r="R954" s="235"/>
      <c r="S954" s="235"/>
      <c r="T954" s="235"/>
      <c r="U954" s="235"/>
      <c r="V954" s="235"/>
      <c r="W954" s="235"/>
      <c r="X954" s="235"/>
      <c r="Y954" s="235"/>
      <c r="Z954" s="235"/>
    </row>
    <row r="955" ht="15.75" customHeight="1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  <c r="R955" s="235"/>
      <c r="S955" s="235"/>
      <c r="T955" s="235"/>
      <c r="U955" s="235"/>
      <c r="V955" s="235"/>
      <c r="W955" s="235"/>
      <c r="X955" s="235"/>
      <c r="Y955" s="235"/>
      <c r="Z955" s="235"/>
    </row>
    <row r="956" ht="15.75" customHeight="1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  <c r="R956" s="235"/>
      <c r="S956" s="235"/>
      <c r="T956" s="235"/>
      <c r="U956" s="235"/>
      <c r="V956" s="235"/>
      <c r="W956" s="235"/>
      <c r="X956" s="235"/>
      <c r="Y956" s="235"/>
      <c r="Z956" s="235"/>
    </row>
    <row r="957" ht="15.75" customHeight="1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  <c r="R957" s="235"/>
      <c r="S957" s="235"/>
      <c r="T957" s="235"/>
      <c r="U957" s="235"/>
      <c r="V957" s="235"/>
      <c r="W957" s="235"/>
      <c r="X957" s="235"/>
      <c r="Y957" s="235"/>
      <c r="Z957" s="235"/>
    </row>
    <row r="958" ht="15.75" customHeight="1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  <c r="R958" s="235"/>
      <c r="S958" s="235"/>
      <c r="T958" s="235"/>
      <c r="U958" s="235"/>
      <c r="V958" s="235"/>
      <c r="W958" s="235"/>
      <c r="X958" s="235"/>
      <c r="Y958" s="235"/>
      <c r="Z958" s="235"/>
    </row>
    <row r="959" ht="15.75" customHeight="1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  <c r="R959" s="235"/>
      <c r="S959" s="235"/>
      <c r="T959" s="235"/>
      <c r="U959" s="235"/>
      <c r="V959" s="235"/>
      <c r="W959" s="235"/>
      <c r="X959" s="235"/>
      <c r="Y959" s="235"/>
      <c r="Z959" s="235"/>
    </row>
    <row r="960" ht="15.75" customHeight="1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  <c r="R960" s="235"/>
      <c r="S960" s="235"/>
      <c r="T960" s="235"/>
      <c r="U960" s="235"/>
      <c r="V960" s="235"/>
      <c r="W960" s="235"/>
      <c r="X960" s="235"/>
      <c r="Y960" s="235"/>
      <c r="Z960" s="235"/>
    </row>
    <row r="961" ht="15.75" customHeight="1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  <c r="R961" s="235"/>
      <c r="S961" s="235"/>
      <c r="T961" s="235"/>
      <c r="U961" s="235"/>
      <c r="V961" s="235"/>
      <c r="W961" s="235"/>
      <c r="X961" s="235"/>
      <c r="Y961" s="235"/>
      <c r="Z961" s="235"/>
    </row>
    <row r="962" ht="15.75" customHeight="1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  <c r="R962" s="235"/>
      <c r="S962" s="235"/>
      <c r="T962" s="235"/>
      <c r="U962" s="235"/>
      <c r="V962" s="235"/>
      <c r="W962" s="235"/>
      <c r="X962" s="235"/>
      <c r="Y962" s="235"/>
      <c r="Z962" s="235"/>
    </row>
    <row r="963" ht="15.75" customHeight="1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  <c r="R963" s="235"/>
      <c r="S963" s="235"/>
      <c r="T963" s="235"/>
      <c r="U963" s="235"/>
      <c r="V963" s="235"/>
      <c r="W963" s="235"/>
      <c r="X963" s="235"/>
      <c r="Y963" s="235"/>
      <c r="Z963" s="235"/>
    </row>
    <row r="964" ht="15.75" customHeight="1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  <c r="R964" s="235"/>
      <c r="S964" s="235"/>
      <c r="T964" s="235"/>
      <c r="U964" s="235"/>
      <c r="V964" s="235"/>
      <c r="W964" s="235"/>
      <c r="X964" s="235"/>
      <c r="Y964" s="235"/>
      <c r="Z964" s="235"/>
    </row>
    <row r="965" ht="15.75" customHeight="1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  <c r="R965" s="235"/>
      <c r="S965" s="235"/>
      <c r="T965" s="235"/>
      <c r="U965" s="235"/>
      <c r="V965" s="235"/>
      <c r="W965" s="235"/>
      <c r="X965" s="235"/>
      <c r="Y965" s="235"/>
      <c r="Z965" s="235"/>
    </row>
    <row r="966" ht="15.75" customHeight="1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  <c r="R966" s="235"/>
      <c r="S966" s="235"/>
      <c r="T966" s="235"/>
      <c r="U966" s="235"/>
      <c r="V966" s="235"/>
      <c r="W966" s="235"/>
      <c r="X966" s="235"/>
      <c r="Y966" s="235"/>
      <c r="Z966" s="235"/>
    </row>
    <row r="967" ht="15.75" customHeight="1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  <c r="R967" s="235"/>
      <c r="S967" s="235"/>
      <c r="T967" s="235"/>
      <c r="U967" s="235"/>
      <c r="V967" s="235"/>
      <c r="W967" s="235"/>
      <c r="X967" s="235"/>
      <c r="Y967" s="235"/>
      <c r="Z967" s="235"/>
    </row>
    <row r="968" ht="15.75" customHeight="1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  <c r="R968" s="235"/>
      <c r="S968" s="235"/>
      <c r="T968" s="235"/>
      <c r="U968" s="235"/>
      <c r="V968" s="235"/>
      <c r="W968" s="235"/>
      <c r="X968" s="235"/>
      <c r="Y968" s="235"/>
      <c r="Z968" s="235"/>
    </row>
    <row r="969" ht="15.75" customHeight="1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  <c r="R969" s="235"/>
      <c r="S969" s="235"/>
      <c r="T969" s="235"/>
      <c r="U969" s="235"/>
      <c r="V969" s="235"/>
      <c r="W969" s="235"/>
      <c r="X969" s="235"/>
      <c r="Y969" s="235"/>
      <c r="Z969" s="235"/>
    </row>
    <row r="970" ht="15.75" customHeight="1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  <c r="R970" s="235"/>
      <c r="S970" s="235"/>
      <c r="T970" s="235"/>
      <c r="U970" s="235"/>
      <c r="V970" s="235"/>
      <c r="W970" s="235"/>
      <c r="X970" s="235"/>
      <c r="Y970" s="235"/>
      <c r="Z970" s="235"/>
    </row>
    <row r="971" ht="15.75" customHeight="1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  <c r="R971" s="235"/>
      <c r="S971" s="235"/>
      <c r="T971" s="235"/>
      <c r="U971" s="235"/>
      <c r="V971" s="235"/>
      <c r="W971" s="235"/>
      <c r="X971" s="235"/>
      <c r="Y971" s="235"/>
      <c r="Z971" s="235"/>
    </row>
    <row r="972" ht="15.75" customHeight="1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  <c r="R972" s="235"/>
      <c r="S972" s="235"/>
      <c r="T972" s="235"/>
      <c r="U972" s="235"/>
      <c r="V972" s="235"/>
      <c r="W972" s="235"/>
      <c r="X972" s="235"/>
      <c r="Y972" s="235"/>
      <c r="Z972" s="235"/>
    </row>
    <row r="973" ht="15.75" customHeight="1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  <c r="R973" s="235"/>
      <c r="S973" s="235"/>
      <c r="T973" s="235"/>
      <c r="U973" s="235"/>
      <c r="V973" s="235"/>
      <c r="W973" s="235"/>
      <c r="X973" s="235"/>
      <c r="Y973" s="235"/>
      <c r="Z973" s="235"/>
    </row>
    <row r="974" ht="15.75" customHeight="1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  <c r="R974" s="235"/>
      <c r="S974" s="235"/>
      <c r="T974" s="235"/>
      <c r="U974" s="235"/>
      <c r="V974" s="235"/>
      <c r="W974" s="235"/>
      <c r="X974" s="235"/>
      <c r="Y974" s="235"/>
      <c r="Z974" s="235"/>
    </row>
    <row r="975" ht="15.75" customHeight="1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  <c r="R975" s="235"/>
      <c r="S975" s="235"/>
      <c r="T975" s="235"/>
      <c r="U975" s="235"/>
      <c r="V975" s="235"/>
      <c r="W975" s="235"/>
      <c r="X975" s="235"/>
      <c r="Y975" s="235"/>
      <c r="Z975" s="235"/>
    </row>
    <row r="976" ht="15.75" customHeight="1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  <c r="R976" s="235"/>
      <c r="S976" s="235"/>
      <c r="T976" s="235"/>
      <c r="U976" s="235"/>
      <c r="V976" s="235"/>
      <c r="W976" s="235"/>
      <c r="X976" s="235"/>
      <c r="Y976" s="235"/>
      <c r="Z976" s="235"/>
    </row>
    <row r="977" ht="15.75" customHeight="1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  <c r="R977" s="235"/>
      <c r="S977" s="235"/>
      <c r="T977" s="235"/>
      <c r="U977" s="235"/>
      <c r="V977" s="235"/>
      <c r="W977" s="235"/>
      <c r="X977" s="235"/>
      <c r="Y977" s="235"/>
      <c r="Z977" s="235"/>
    </row>
    <row r="978" ht="15.75" customHeight="1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  <c r="R978" s="235"/>
      <c r="S978" s="235"/>
      <c r="T978" s="235"/>
      <c r="U978" s="235"/>
      <c r="V978" s="235"/>
      <c r="W978" s="235"/>
      <c r="X978" s="235"/>
      <c r="Y978" s="235"/>
      <c r="Z978" s="235"/>
    </row>
    <row r="979" ht="15.75" customHeight="1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  <c r="R979" s="235"/>
      <c r="S979" s="235"/>
      <c r="T979" s="235"/>
      <c r="U979" s="235"/>
      <c r="V979" s="235"/>
      <c r="W979" s="235"/>
      <c r="X979" s="235"/>
      <c r="Y979" s="235"/>
      <c r="Z979" s="235"/>
    </row>
    <row r="980" ht="15.75" customHeight="1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  <c r="R980" s="235"/>
      <c r="S980" s="235"/>
      <c r="T980" s="235"/>
      <c r="U980" s="235"/>
      <c r="V980" s="235"/>
      <c r="W980" s="235"/>
      <c r="X980" s="235"/>
      <c r="Y980" s="235"/>
      <c r="Z980" s="235"/>
    </row>
    <row r="981" ht="15.75" customHeight="1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  <c r="R981" s="235"/>
      <c r="S981" s="235"/>
      <c r="T981" s="235"/>
      <c r="U981" s="235"/>
      <c r="V981" s="235"/>
      <c r="W981" s="235"/>
      <c r="X981" s="235"/>
      <c r="Y981" s="235"/>
      <c r="Z981" s="235"/>
    </row>
    <row r="982" ht="15.75" customHeight="1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  <c r="R982" s="235"/>
      <c r="S982" s="235"/>
      <c r="T982" s="235"/>
      <c r="U982" s="235"/>
      <c r="V982" s="235"/>
      <c r="W982" s="235"/>
      <c r="X982" s="235"/>
      <c r="Y982" s="235"/>
      <c r="Z982" s="235"/>
    </row>
    <row r="983" ht="15.75" customHeight="1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  <c r="R983" s="235"/>
      <c r="S983" s="235"/>
      <c r="T983" s="235"/>
      <c r="U983" s="235"/>
      <c r="V983" s="235"/>
      <c r="W983" s="235"/>
      <c r="X983" s="235"/>
      <c r="Y983" s="235"/>
      <c r="Z983" s="235"/>
    </row>
    <row r="984" ht="15.75" customHeight="1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  <c r="R984" s="235"/>
      <c r="S984" s="235"/>
      <c r="T984" s="235"/>
      <c r="U984" s="235"/>
      <c r="V984" s="235"/>
      <c r="W984" s="235"/>
      <c r="X984" s="235"/>
      <c r="Y984" s="235"/>
      <c r="Z984" s="235"/>
    </row>
    <row r="985" ht="15.75" customHeight="1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  <c r="R985" s="235"/>
      <c r="S985" s="235"/>
      <c r="T985" s="235"/>
      <c r="U985" s="235"/>
      <c r="V985" s="235"/>
      <c r="W985" s="235"/>
      <c r="X985" s="235"/>
      <c r="Y985" s="235"/>
      <c r="Z985" s="235"/>
    </row>
    <row r="986" ht="15.75" customHeight="1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  <c r="R986" s="235"/>
      <c r="S986" s="235"/>
      <c r="T986" s="235"/>
      <c r="U986" s="235"/>
      <c r="V986" s="235"/>
      <c r="W986" s="235"/>
      <c r="X986" s="235"/>
      <c r="Y986" s="235"/>
      <c r="Z986" s="235"/>
    </row>
    <row r="987" ht="15.75" customHeight="1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  <c r="R987" s="235"/>
      <c r="S987" s="235"/>
      <c r="T987" s="235"/>
      <c r="U987" s="235"/>
      <c r="V987" s="235"/>
      <c r="W987" s="235"/>
      <c r="X987" s="235"/>
      <c r="Y987" s="235"/>
      <c r="Z987" s="235"/>
    </row>
    <row r="988" ht="15.75" customHeight="1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  <c r="R988" s="235"/>
      <c r="S988" s="235"/>
      <c r="T988" s="235"/>
      <c r="U988" s="235"/>
      <c r="V988" s="235"/>
      <c r="W988" s="235"/>
      <c r="X988" s="235"/>
      <c r="Y988" s="235"/>
      <c r="Z988" s="235"/>
    </row>
    <row r="989" ht="15.75" customHeight="1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  <c r="R989" s="235"/>
      <c r="S989" s="235"/>
      <c r="T989" s="235"/>
      <c r="U989" s="235"/>
      <c r="V989" s="235"/>
      <c r="W989" s="235"/>
      <c r="X989" s="235"/>
      <c r="Y989" s="235"/>
      <c r="Z989" s="235"/>
    </row>
    <row r="990" ht="15.75" customHeight="1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  <c r="R990" s="235"/>
      <c r="S990" s="235"/>
      <c r="T990" s="235"/>
      <c r="U990" s="235"/>
      <c r="V990" s="235"/>
      <c r="W990" s="235"/>
      <c r="X990" s="235"/>
      <c r="Y990" s="235"/>
      <c r="Z990" s="235"/>
    </row>
    <row r="991" ht="15.75" customHeight="1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  <c r="R991" s="235"/>
      <c r="S991" s="235"/>
      <c r="T991" s="235"/>
      <c r="U991" s="235"/>
      <c r="V991" s="235"/>
      <c r="W991" s="235"/>
      <c r="X991" s="235"/>
      <c r="Y991" s="235"/>
      <c r="Z991" s="235"/>
    </row>
    <row r="992" ht="15.75" customHeight="1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  <c r="U992" s="235"/>
      <c r="V992" s="235"/>
      <c r="W992" s="235"/>
      <c r="X992" s="235"/>
      <c r="Y992" s="235"/>
      <c r="Z992" s="235"/>
    </row>
    <row r="993" ht="15.75" customHeight="1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  <c r="U993" s="235"/>
      <c r="V993" s="235"/>
      <c r="W993" s="235"/>
      <c r="X993" s="235"/>
      <c r="Y993" s="235"/>
      <c r="Z993" s="235"/>
    </row>
    <row r="994" ht="15.75" customHeight="1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  <c r="U994" s="235"/>
      <c r="V994" s="235"/>
      <c r="W994" s="235"/>
      <c r="X994" s="235"/>
      <c r="Y994" s="235"/>
      <c r="Z994" s="235"/>
    </row>
    <row r="995" ht="15.75" customHeight="1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  <c r="U995" s="235"/>
      <c r="V995" s="235"/>
      <c r="W995" s="235"/>
      <c r="X995" s="235"/>
      <c r="Y995" s="235"/>
      <c r="Z995" s="235"/>
    </row>
    <row r="996" ht="15.75" customHeight="1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  <c r="R996" s="235"/>
      <c r="S996" s="235"/>
      <c r="T996" s="235"/>
      <c r="U996" s="235"/>
      <c r="V996" s="235"/>
      <c r="W996" s="235"/>
      <c r="X996" s="235"/>
      <c r="Y996" s="235"/>
      <c r="Z996" s="235"/>
    </row>
    <row r="997" ht="15.75" customHeight="1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  <c r="R997" s="235"/>
      <c r="S997" s="235"/>
      <c r="T997" s="235"/>
      <c r="U997" s="235"/>
      <c r="V997" s="235"/>
      <c r="W997" s="235"/>
      <c r="X997" s="235"/>
      <c r="Y997" s="235"/>
      <c r="Z997" s="235"/>
    </row>
    <row r="998" ht="15.75" customHeight="1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  <c r="R998" s="235"/>
      <c r="S998" s="235"/>
      <c r="T998" s="235"/>
      <c r="U998" s="235"/>
      <c r="V998" s="235"/>
      <c r="W998" s="235"/>
      <c r="X998" s="235"/>
      <c r="Y998" s="235"/>
      <c r="Z998" s="235"/>
    </row>
    <row r="999" ht="15.75" customHeight="1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  <c r="R999" s="235"/>
      <c r="S999" s="235"/>
      <c r="T999" s="235"/>
      <c r="U999" s="235"/>
      <c r="V999" s="235"/>
      <c r="W999" s="235"/>
      <c r="X999" s="235"/>
      <c r="Y999" s="235"/>
      <c r="Z999" s="235"/>
    </row>
    <row r="1000" ht="15.75" customHeight="1">
      <c r="A1000" s="235"/>
      <c r="B1000" s="235"/>
      <c r="C1000" s="235"/>
      <c r="D1000" s="235"/>
      <c r="E1000" s="235"/>
      <c r="F1000" s="235"/>
      <c r="G1000" s="235"/>
      <c r="H1000" s="235"/>
      <c r="I1000" s="235"/>
      <c r="J1000" s="235"/>
      <c r="K1000" s="235"/>
      <c r="L1000" s="235"/>
      <c r="M1000" s="235"/>
      <c r="N1000" s="235"/>
      <c r="O1000" s="235"/>
      <c r="P1000" s="235"/>
      <c r="Q1000" s="235"/>
      <c r="R1000" s="235"/>
      <c r="S1000" s="235"/>
      <c r="T1000" s="235"/>
      <c r="U1000" s="235"/>
      <c r="V1000" s="235"/>
      <c r="W1000" s="235"/>
      <c r="X1000" s="235"/>
      <c r="Y1000" s="235"/>
      <c r="Z1000" s="235"/>
    </row>
  </sheetData>
  <autoFilter ref="$A$2:$M$500"/>
  <drawing r:id="rId1"/>
</worksheet>
</file>